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AD0D00D-DEA3-44CC-8528-427D8F95367D}" xr6:coauthVersionLast="47" xr6:coauthVersionMax="47" xr10:uidLastSave="{00000000-0000-0000-0000-000000000000}"/>
  <bookViews>
    <workbookView xWindow="26700" yWindow="-21720" windowWidth="38640" windowHeight="21120" tabRatio="886" xr2:uid="{E0A08967-F8A6-4DC3-BA54-01961083E5F7}"/>
  </bookViews>
  <sheets>
    <sheet name="Assumptions" sheetId="4" r:id="rId1"/>
    <sheet name="FCM-RNS-LMP Assumptions" sheetId="9" r:id="rId2"/>
    <sheet name="Rev Req't" sheetId="35" r:id="rId3"/>
    <sheet name="Net peak hit rate" sheetId="34" r:id="rId4"/>
    <sheet name="Single System" sheetId="13" r:id="rId5"/>
    <sheet name="Full Program" sheetId="17" r:id="rId6"/>
    <sheet name="3 yr attachment" sheetId="29" r:id="rId7"/>
    <sheet name="Monthly Value (1)" sheetId="8" r:id="rId8"/>
    <sheet name="Monthly Value (3)" sheetId="27" state="hidden" r:id="rId9"/>
    <sheet name="Connectivity" sheetId="14" r:id="rId10"/>
  </sheets>
  <definedNames>
    <definedName name="Availability">Assumptions!$B$36</definedName>
    <definedName name="FCMForecast">Assumptions!$B$41</definedName>
    <definedName name="Losses">Assumptions!$B$39</definedName>
    <definedName name="Reserve_Margin">Assumptions!$B$38</definedName>
    <definedName name="RNSForecast">Assumptions!$B$44</definedName>
  </definedNames>
  <calcPr calcId="191028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7" l="1"/>
  <c r="P27" i="17"/>
  <c r="Q27" i="17"/>
  <c r="R27" i="17"/>
  <c r="S27" i="17"/>
  <c r="T27" i="17"/>
  <c r="U27" i="17"/>
  <c r="V27" i="17"/>
  <c r="W27" i="17"/>
  <c r="X27" i="17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9" i="4"/>
  <c r="F9" i="4"/>
  <c r="E18" i="29"/>
  <c r="F18" i="29"/>
  <c r="G1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30" i="29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6" i="4"/>
  <c r="B38" i="4"/>
  <c r="B39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9" i="4"/>
  <c r="O26" i="17" l="1"/>
  <c r="P26" i="17"/>
  <c r="Q26" i="17"/>
  <c r="R26" i="17"/>
  <c r="S26" i="17"/>
  <c r="T26" i="17"/>
  <c r="U26" i="17"/>
  <c r="V26" i="17"/>
  <c r="W26" i="17"/>
  <c r="X26" i="17"/>
  <c r="Y26" i="17"/>
  <c r="Z26" i="17"/>
  <c r="AA26" i="17"/>
  <c r="B59" i="4" l="1"/>
  <c r="D96" i="4" l="1"/>
  <c r="E5" i="17" l="1"/>
  <c r="D97" i="4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39" i="27" l="1"/>
  <c r="E39" i="27"/>
  <c r="F39" i="27"/>
  <c r="G39" i="27"/>
  <c r="H39" i="27"/>
  <c r="I39" i="27"/>
  <c r="J39" i="27"/>
  <c r="K39" i="27"/>
  <c r="L39" i="27"/>
  <c r="M39" i="27"/>
  <c r="N39" i="27"/>
  <c r="O39" i="27"/>
  <c r="P39" i="27"/>
  <c r="Q39" i="27"/>
  <c r="R39" i="27"/>
  <c r="S39" i="27"/>
  <c r="T39" i="27"/>
  <c r="U39" i="27"/>
  <c r="V39" i="27"/>
  <c r="W39" i="27"/>
  <c r="X39" i="27"/>
  <c r="Y39" i="27"/>
  <c r="Z39" i="27"/>
  <c r="AA39" i="27"/>
  <c r="AB39" i="27"/>
  <c r="AC39" i="27"/>
  <c r="AD39" i="27"/>
  <c r="AE39" i="27"/>
  <c r="AF39" i="27"/>
  <c r="C39" i="27"/>
  <c r="B39" i="27" l="1"/>
  <c r="B3" i="8"/>
  <c r="AA12" i="17" l="1"/>
  <c r="AA19" i="29"/>
  <c r="AB25" i="29"/>
  <c r="AC25" i="29"/>
  <c r="AD25" i="29"/>
  <c r="AE25" i="29"/>
  <c r="AF25" i="29"/>
  <c r="AG25" i="29"/>
  <c r="AH25" i="29"/>
  <c r="AI25" i="29"/>
  <c r="AJ25" i="29"/>
  <c r="AK25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AI27" i="29"/>
  <c r="AJ27" i="29"/>
  <c r="AK27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W30" i="29"/>
  <c r="X30" i="29"/>
  <c r="Y30" i="29"/>
  <c r="Z30" i="29"/>
  <c r="AA30" i="29"/>
  <c r="AB30" i="29"/>
  <c r="AC30" i="29"/>
  <c r="AD30" i="29"/>
  <c r="AE30" i="29"/>
  <c r="AF30" i="29"/>
  <c r="AG30" i="29"/>
  <c r="AH30" i="29"/>
  <c r="AI30" i="29"/>
  <c r="AJ30" i="29"/>
  <c r="AK30" i="29"/>
  <c r="B2" i="17"/>
  <c r="U5" i="9" l="1"/>
  <c r="T5" i="9"/>
  <c r="NV20" i="8" l="1"/>
  <c r="NV21" i="8" s="1"/>
  <c r="NV22" i="8" s="1"/>
  <c r="NV23" i="8" s="1"/>
  <c r="NV24" i="8" s="1"/>
  <c r="NV25" i="8" s="1"/>
  <c r="NV26" i="8" s="1"/>
  <c r="P15" i="17" l="1"/>
  <c r="T15" i="17"/>
  <c r="L15" i="17"/>
  <c r="M15" i="17"/>
  <c r="R15" i="17"/>
  <c r="AA15" i="17"/>
  <c r="Z15" i="17"/>
  <c r="Q15" i="17"/>
  <c r="U15" i="17"/>
  <c r="V15" i="17"/>
  <c r="N15" i="17"/>
  <c r="O15" i="17"/>
  <c r="S15" i="17"/>
  <c r="W15" i="17"/>
  <c r="X15" i="17"/>
  <c r="Y15" i="17"/>
  <c r="E24" i="17"/>
  <c r="E24" i="29" s="1"/>
  <c r="E21" i="17"/>
  <c r="E21" i="29" s="1"/>
  <c r="C13" i="8"/>
  <c r="C15" i="35"/>
  <c r="C16" i="35" s="1"/>
  <c r="C10" i="35"/>
  <c r="L31" i="9" l="1"/>
  <c r="L32" i="9"/>
  <c r="L33" i="9"/>
  <c r="L34" i="9"/>
  <c r="L35" i="9"/>
  <c r="L36" i="9"/>
  <c r="L37" i="9"/>
  <c r="L38" i="9"/>
  <c r="L39" i="9"/>
  <c r="L40" i="9"/>
  <c r="L41" i="9"/>
  <c r="J41" i="9" s="1"/>
  <c r="L42" i="9"/>
  <c r="J42" i="9" s="1"/>
  <c r="L43" i="9"/>
  <c r="J43" i="9" s="1"/>
  <c r="L44" i="9"/>
  <c r="J44" i="9" s="1"/>
  <c r="L45" i="9"/>
  <c r="J45" i="9" s="1"/>
  <c r="L46" i="9"/>
  <c r="J46" i="9" s="1"/>
  <c r="L47" i="9"/>
  <c r="J47" i="9" s="1"/>
  <c r="L48" i="9"/>
  <c r="J48" i="9" s="1"/>
  <c r="L49" i="9"/>
  <c r="J49" i="9" s="1"/>
  <c r="L50" i="9"/>
  <c r="J50" i="9" s="1"/>
  <c r="L51" i="9"/>
  <c r="J51" i="9" s="1"/>
  <c r="L52" i="9"/>
  <c r="J52" i="9" s="1"/>
  <c r="L53" i="9"/>
  <c r="J53" i="9" s="1"/>
  <c r="L54" i="9"/>
  <c r="J54" i="9" s="1"/>
  <c r="L55" i="9"/>
  <c r="J55" i="9" s="1"/>
  <c r="L56" i="9"/>
  <c r="J56" i="9" s="1"/>
  <c r="L57" i="9"/>
  <c r="J57" i="9" s="1"/>
  <c r="L58" i="9"/>
  <c r="J58" i="9" s="1"/>
  <c r="L59" i="9"/>
  <c r="J59" i="9" s="1"/>
  <c r="L60" i="9"/>
  <c r="J60" i="9" s="1"/>
  <c r="L61" i="9"/>
  <c r="J61" i="9" s="1"/>
  <c r="L62" i="9"/>
  <c r="J62" i="9" s="1"/>
  <c r="L63" i="9"/>
  <c r="J63" i="9" s="1"/>
  <c r="L64" i="9"/>
  <c r="J64" i="9" s="1"/>
  <c r="L65" i="9"/>
  <c r="J65" i="9" s="1"/>
  <c r="L66" i="9"/>
  <c r="J66" i="9" s="1"/>
  <c r="L67" i="9"/>
  <c r="J67" i="9" s="1"/>
  <c r="L68" i="9"/>
  <c r="J68" i="9" s="1"/>
  <c r="L69" i="9"/>
  <c r="J69" i="9" s="1"/>
  <c r="L70" i="9"/>
  <c r="J70" i="9" s="1"/>
  <c r="L71" i="9"/>
  <c r="J71" i="9" s="1"/>
  <c r="L72" i="9"/>
  <c r="J72" i="9" s="1"/>
  <c r="L73" i="9"/>
  <c r="J73" i="9" s="1"/>
  <c r="L74" i="9"/>
  <c r="J74" i="9" s="1"/>
  <c r="L75" i="9"/>
  <c r="J75" i="9" s="1"/>
  <c r="L76" i="9"/>
  <c r="J76" i="9" s="1"/>
  <c r="L77" i="9"/>
  <c r="J77" i="9" s="1"/>
  <c r="L78" i="9"/>
  <c r="J78" i="9" s="1"/>
  <c r="L79" i="9"/>
  <c r="J79" i="9" s="1"/>
  <c r="L80" i="9"/>
  <c r="J80" i="9" s="1"/>
  <c r="L81" i="9"/>
  <c r="J81" i="9" s="1"/>
  <c r="L82" i="9"/>
  <c r="J82" i="9" s="1"/>
  <c r="L83" i="9"/>
  <c r="J83" i="9" s="1"/>
  <c r="L84" i="9"/>
  <c r="J84" i="9" s="1"/>
  <c r="L85" i="9"/>
  <c r="J85" i="9" s="1"/>
  <c r="L86" i="9"/>
  <c r="J86" i="9" s="1"/>
  <c r="L87" i="9"/>
  <c r="J87" i="9" s="1"/>
  <c r="L88" i="9"/>
  <c r="J88" i="9" s="1"/>
  <c r="L89" i="9"/>
  <c r="J89" i="9" s="1"/>
  <c r="L90" i="9"/>
  <c r="J90" i="9" s="1"/>
  <c r="L91" i="9"/>
  <c r="J91" i="9" s="1"/>
  <c r="L92" i="9"/>
  <c r="J92" i="9" s="1"/>
  <c r="L93" i="9"/>
  <c r="J93" i="9" s="1"/>
  <c r="L94" i="9"/>
  <c r="J94" i="9" s="1"/>
  <c r="L95" i="9"/>
  <c r="J95" i="9" s="1"/>
  <c r="L96" i="9"/>
  <c r="J96" i="9" s="1"/>
  <c r="L97" i="9"/>
  <c r="J97" i="9" s="1"/>
  <c r="L98" i="9"/>
  <c r="J98" i="9" s="1"/>
  <c r="L99" i="9"/>
  <c r="J99" i="9" s="1"/>
  <c r="L100" i="9"/>
  <c r="J100" i="9" s="1"/>
  <c r="L101" i="9"/>
  <c r="J101" i="9" s="1"/>
  <c r="L102" i="9"/>
  <c r="J102" i="9" s="1"/>
  <c r="L103" i="9"/>
  <c r="J103" i="9" s="1"/>
  <c r="L104" i="9"/>
  <c r="J104" i="9" s="1"/>
  <c r="L105" i="9"/>
  <c r="J105" i="9" s="1"/>
  <c r="L106" i="9"/>
  <c r="J106" i="9" s="1"/>
  <c r="L107" i="9"/>
  <c r="J107" i="9" s="1"/>
  <c r="L108" i="9"/>
  <c r="J108" i="9" s="1"/>
  <c r="L109" i="9"/>
  <c r="J109" i="9" s="1"/>
  <c r="L110" i="9"/>
  <c r="J110" i="9" s="1"/>
  <c r="L111" i="9"/>
  <c r="J111" i="9" s="1"/>
  <c r="L112" i="9"/>
  <c r="J112" i="9" s="1"/>
  <c r="L113" i="9"/>
  <c r="J113" i="9" s="1"/>
  <c r="L114" i="9"/>
  <c r="J114" i="9" s="1"/>
  <c r="L115" i="9"/>
  <c r="J115" i="9" s="1"/>
  <c r="L116" i="9"/>
  <c r="J116" i="9" s="1"/>
  <c r="L117" i="9"/>
  <c r="J117" i="9" s="1"/>
  <c r="L118" i="9"/>
  <c r="J118" i="9" s="1"/>
  <c r="L119" i="9"/>
  <c r="J119" i="9" s="1"/>
  <c r="L120" i="9"/>
  <c r="J120" i="9" s="1"/>
  <c r="L121" i="9"/>
  <c r="J121" i="9" s="1"/>
  <c r="L122" i="9"/>
  <c r="J122" i="9" s="1"/>
  <c r="L123" i="9"/>
  <c r="J123" i="9" s="1"/>
  <c r="L124" i="9"/>
  <c r="J124" i="9" s="1"/>
  <c r="L125" i="9"/>
  <c r="J125" i="9" s="1"/>
  <c r="L126" i="9"/>
  <c r="J126" i="9" s="1"/>
  <c r="L127" i="9"/>
  <c r="J127" i="9" s="1"/>
  <c r="L128" i="9"/>
  <c r="J128" i="9" s="1"/>
  <c r="L129" i="9"/>
  <c r="J129" i="9" s="1"/>
  <c r="L130" i="9"/>
  <c r="J130" i="9" s="1"/>
  <c r="L131" i="9"/>
  <c r="J131" i="9" s="1"/>
  <c r="L132" i="9"/>
  <c r="J132" i="9" s="1"/>
  <c r="L133" i="9"/>
  <c r="J133" i="9" s="1"/>
  <c r="L134" i="9"/>
  <c r="J134" i="9" s="1"/>
  <c r="L135" i="9"/>
  <c r="J135" i="9" s="1"/>
  <c r="L136" i="9"/>
  <c r="J136" i="9" s="1"/>
  <c r="L137" i="9"/>
  <c r="J137" i="9" s="1"/>
  <c r="L138" i="9"/>
  <c r="J138" i="9" s="1"/>
  <c r="L139" i="9"/>
  <c r="J139" i="9" s="1"/>
  <c r="L140" i="9"/>
  <c r="J140" i="9" s="1"/>
  <c r="L141" i="9"/>
  <c r="J141" i="9" s="1"/>
  <c r="L142" i="9"/>
  <c r="J142" i="9" s="1"/>
  <c r="L143" i="9"/>
  <c r="J143" i="9" s="1"/>
  <c r="L144" i="9"/>
  <c r="J144" i="9" s="1"/>
  <c r="L145" i="9"/>
  <c r="J145" i="9" s="1"/>
  <c r="L146" i="9"/>
  <c r="J146" i="9" s="1"/>
  <c r="L147" i="9"/>
  <c r="J147" i="9" s="1"/>
  <c r="L148" i="9"/>
  <c r="J148" i="9" s="1"/>
  <c r="L149" i="9"/>
  <c r="J149" i="9" s="1"/>
  <c r="L150" i="9"/>
  <c r="J150" i="9" s="1"/>
  <c r="L151" i="9"/>
  <c r="J151" i="9" s="1"/>
  <c r="L152" i="9"/>
  <c r="J152" i="9" s="1"/>
  <c r="L153" i="9"/>
  <c r="J153" i="9" s="1"/>
  <c r="L154" i="9"/>
  <c r="J154" i="9" s="1"/>
  <c r="L155" i="9"/>
  <c r="J155" i="9" s="1"/>
  <c r="L156" i="9"/>
  <c r="J156" i="9" s="1"/>
  <c r="L157" i="9"/>
  <c r="J157" i="9" s="1"/>
  <c r="L158" i="9"/>
  <c r="J158" i="9" s="1"/>
  <c r="L159" i="9"/>
  <c r="J159" i="9" s="1"/>
  <c r="L160" i="9"/>
  <c r="J160" i="9" s="1"/>
  <c r="L161" i="9"/>
  <c r="J161" i="9" s="1"/>
  <c r="L162" i="9"/>
  <c r="J162" i="9" s="1"/>
  <c r="L163" i="9"/>
  <c r="J163" i="9" s="1"/>
  <c r="L164" i="9"/>
  <c r="J164" i="9" s="1"/>
  <c r="L165" i="9"/>
  <c r="J165" i="9" s="1"/>
  <c r="L166" i="9"/>
  <c r="J166" i="9" s="1"/>
  <c r="L167" i="9"/>
  <c r="J167" i="9" s="1"/>
  <c r="L168" i="9"/>
  <c r="J168" i="9" s="1"/>
  <c r="L169" i="9"/>
  <c r="J169" i="9" s="1"/>
  <c r="L170" i="9"/>
  <c r="J170" i="9" s="1"/>
  <c r="L171" i="9"/>
  <c r="J171" i="9" s="1"/>
  <c r="L172" i="9"/>
  <c r="J172" i="9" s="1"/>
  <c r="L173" i="9"/>
  <c r="J173" i="9" s="1"/>
  <c r="L174" i="9"/>
  <c r="J174" i="9" s="1"/>
  <c r="L175" i="9"/>
  <c r="J175" i="9" s="1"/>
  <c r="L176" i="9"/>
  <c r="J176" i="9" s="1"/>
  <c r="L177" i="9"/>
  <c r="J177" i="9" s="1"/>
  <c r="L178" i="9"/>
  <c r="J178" i="9" s="1"/>
  <c r="L179" i="9"/>
  <c r="J179" i="9" s="1"/>
  <c r="L180" i="9"/>
  <c r="J180" i="9" s="1"/>
  <c r="L181" i="9"/>
  <c r="J181" i="9" s="1"/>
  <c r="L182" i="9"/>
  <c r="J182" i="9" s="1"/>
  <c r="L183" i="9"/>
  <c r="J183" i="9" s="1"/>
  <c r="L184" i="9"/>
  <c r="J184" i="9" s="1"/>
  <c r="L185" i="9"/>
  <c r="J185" i="9" s="1"/>
  <c r="L186" i="9"/>
  <c r="J186" i="9" s="1"/>
  <c r="L187" i="9"/>
  <c r="J187" i="9" s="1"/>
  <c r="L188" i="9"/>
  <c r="J188" i="9" s="1"/>
  <c r="L189" i="9"/>
  <c r="J189" i="9" s="1"/>
  <c r="L190" i="9"/>
  <c r="J190" i="9" s="1"/>
  <c r="L191" i="9"/>
  <c r="J191" i="9" s="1"/>
  <c r="L192" i="9"/>
  <c r="J192" i="9" s="1"/>
  <c r="L193" i="9"/>
  <c r="J193" i="9" s="1"/>
  <c r="L194" i="9"/>
  <c r="J194" i="9" s="1"/>
  <c r="L195" i="9"/>
  <c r="J195" i="9" s="1"/>
  <c r="L196" i="9"/>
  <c r="J196" i="9" s="1"/>
  <c r="L197" i="9"/>
  <c r="J197" i="9" s="1"/>
  <c r="L198" i="9"/>
  <c r="J198" i="9" s="1"/>
  <c r="L199" i="9"/>
  <c r="J199" i="9" s="1"/>
  <c r="L200" i="9"/>
  <c r="J200" i="9" s="1"/>
  <c r="L201" i="9"/>
  <c r="J201" i="9" s="1"/>
  <c r="L202" i="9"/>
  <c r="J202" i="9" s="1"/>
  <c r="L203" i="9"/>
  <c r="J203" i="9" s="1"/>
  <c r="L204" i="9"/>
  <c r="J204" i="9" s="1"/>
  <c r="L205" i="9"/>
  <c r="J205" i="9" s="1"/>
  <c r="L206" i="9"/>
  <c r="J206" i="9" s="1"/>
  <c r="L207" i="9"/>
  <c r="J207" i="9" s="1"/>
  <c r="L208" i="9"/>
  <c r="J208" i="9" s="1"/>
  <c r="L209" i="9"/>
  <c r="J209" i="9" s="1"/>
  <c r="L210" i="9"/>
  <c r="J210" i="9" s="1"/>
  <c r="L211" i="9"/>
  <c r="J211" i="9" s="1"/>
  <c r="L212" i="9"/>
  <c r="J212" i="9" s="1"/>
  <c r="L213" i="9"/>
  <c r="J213" i="9" s="1"/>
  <c r="L214" i="9"/>
  <c r="J214" i="9" s="1"/>
  <c r="L215" i="9"/>
  <c r="J215" i="9" s="1"/>
  <c r="L216" i="9"/>
  <c r="J216" i="9" s="1"/>
  <c r="L217" i="9"/>
  <c r="J217" i="9" s="1"/>
  <c r="L218" i="9"/>
  <c r="J218" i="9" s="1"/>
  <c r="L219" i="9"/>
  <c r="J219" i="9" s="1"/>
  <c r="L220" i="9"/>
  <c r="J220" i="9" s="1"/>
  <c r="L221" i="9"/>
  <c r="J221" i="9" s="1"/>
  <c r="L222" i="9"/>
  <c r="J222" i="9" s="1"/>
  <c r="L223" i="9"/>
  <c r="J223" i="9" s="1"/>
  <c r="L224" i="9"/>
  <c r="J224" i="9" s="1"/>
  <c r="L225" i="9"/>
  <c r="J225" i="9" s="1"/>
  <c r="L226" i="9"/>
  <c r="J226" i="9" s="1"/>
  <c r="L227" i="9"/>
  <c r="J227" i="9" s="1"/>
  <c r="L228" i="9"/>
  <c r="J228" i="9" s="1"/>
  <c r="L229" i="9"/>
  <c r="J229" i="9" s="1"/>
  <c r="L230" i="9"/>
  <c r="J230" i="9" s="1"/>
  <c r="L231" i="9"/>
  <c r="J231" i="9" s="1"/>
  <c r="L232" i="9"/>
  <c r="J232" i="9" s="1"/>
  <c r="L233" i="9"/>
  <c r="J233" i="9" s="1"/>
  <c r="L234" i="9"/>
  <c r="J234" i="9" s="1"/>
  <c r="L235" i="9"/>
  <c r="J235" i="9" s="1"/>
  <c r="L236" i="9"/>
  <c r="J236" i="9" s="1"/>
  <c r="L237" i="9"/>
  <c r="J237" i="9" s="1"/>
  <c r="L238" i="9"/>
  <c r="J238" i="9" s="1"/>
  <c r="L239" i="9"/>
  <c r="J239" i="9" s="1"/>
  <c r="L240" i="9"/>
  <c r="J240" i="9" s="1"/>
  <c r="L241" i="9"/>
  <c r="J241" i="9" s="1"/>
  <c r="L242" i="9"/>
  <c r="J242" i="9" s="1"/>
  <c r="L243" i="9"/>
  <c r="J243" i="9" s="1"/>
  <c r="L244" i="9"/>
  <c r="J244" i="9" s="1"/>
  <c r="L245" i="9"/>
  <c r="J245" i="9" s="1"/>
  <c r="L246" i="9"/>
  <c r="J246" i="9" s="1"/>
  <c r="L247" i="9"/>
  <c r="J247" i="9" s="1"/>
  <c r="L248" i="9"/>
  <c r="J248" i="9" s="1"/>
  <c r="L249" i="9"/>
  <c r="J249" i="9" s="1"/>
  <c r="L250" i="9"/>
  <c r="J250" i="9" s="1"/>
  <c r="L251" i="9"/>
  <c r="J251" i="9" s="1"/>
  <c r="L252" i="9"/>
  <c r="J252" i="9" s="1"/>
  <c r="L253" i="9"/>
  <c r="J253" i="9" s="1"/>
  <c r="L254" i="9"/>
  <c r="J254" i="9" s="1"/>
  <c r="L255" i="9"/>
  <c r="J255" i="9" s="1"/>
  <c r="L256" i="9"/>
  <c r="J256" i="9" s="1"/>
  <c r="L257" i="9"/>
  <c r="J257" i="9" s="1"/>
  <c r="L258" i="9"/>
  <c r="J258" i="9" s="1"/>
  <c r="L259" i="9"/>
  <c r="J259" i="9" s="1"/>
  <c r="L260" i="9"/>
  <c r="J260" i="9" s="1"/>
  <c r="L261" i="9"/>
  <c r="J261" i="9" s="1"/>
  <c r="L262" i="9"/>
  <c r="J262" i="9" s="1"/>
  <c r="L263" i="9"/>
  <c r="J263" i="9" s="1"/>
  <c r="L264" i="9"/>
  <c r="J264" i="9" s="1"/>
  <c r="L265" i="9"/>
  <c r="J265" i="9" s="1"/>
  <c r="L266" i="9"/>
  <c r="J266" i="9" s="1"/>
  <c r="L267" i="9"/>
  <c r="J267" i="9" s="1"/>
  <c r="L268" i="9"/>
  <c r="J268" i="9" s="1"/>
  <c r="L269" i="9"/>
  <c r="J269" i="9" s="1"/>
  <c r="L270" i="9"/>
  <c r="J270" i="9" s="1"/>
  <c r="L271" i="9"/>
  <c r="J271" i="9" s="1"/>
  <c r="L272" i="9"/>
  <c r="J272" i="9" s="1"/>
  <c r="L273" i="9"/>
  <c r="J273" i="9" s="1"/>
  <c r="L274" i="9"/>
  <c r="J274" i="9" s="1"/>
  <c r="L275" i="9"/>
  <c r="J275" i="9" s="1"/>
  <c r="L276" i="9"/>
  <c r="J276" i="9" s="1"/>
  <c r="L277" i="9"/>
  <c r="J277" i="9" s="1"/>
  <c r="L278" i="9"/>
  <c r="J278" i="9" s="1"/>
  <c r="L279" i="9"/>
  <c r="J279" i="9" s="1"/>
  <c r="L280" i="9"/>
  <c r="J280" i="9" s="1"/>
  <c r="L281" i="9"/>
  <c r="J281" i="9" s="1"/>
  <c r="L282" i="9"/>
  <c r="J282" i="9" s="1"/>
  <c r="L283" i="9"/>
  <c r="J283" i="9" s="1"/>
  <c r="L284" i="9"/>
  <c r="J284" i="9" s="1"/>
  <c r="L285" i="9"/>
  <c r="J285" i="9" s="1"/>
  <c r="L286" i="9"/>
  <c r="J286" i="9" s="1"/>
  <c r="L287" i="9"/>
  <c r="J287" i="9" s="1"/>
  <c r="L288" i="9"/>
  <c r="J288" i="9" s="1"/>
  <c r="L289" i="9"/>
  <c r="J289" i="9" s="1"/>
  <c r="L290" i="9"/>
  <c r="J290" i="9" s="1"/>
  <c r="L291" i="9"/>
  <c r="J291" i="9" s="1"/>
  <c r="L292" i="9"/>
  <c r="J292" i="9" s="1"/>
  <c r="L293" i="9"/>
  <c r="J293" i="9" s="1"/>
  <c r="L294" i="9"/>
  <c r="J294" i="9" s="1"/>
  <c r="L295" i="9"/>
  <c r="J295" i="9" s="1"/>
  <c r="L296" i="9"/>
  <c r="J296" i="9" s="1"/>
  <c r="L297" i="9"/>
  <c r="J297" i="9" s="1"/>
  <c r="L298" i="9"/>
  <c r="J298" i="9" s="1"/>
  <c r="L299" i="9"/>
  <c r="J299" i="9" s="1"/>
  <c r="L300" i="9"/>
  <c r="J300" i="9" s="1"/>
  <c r="L301" i="9"/>
  <c r="J301" i="9" s="1"/>
  <c r="L302" i="9"/>
  <c r="J302" i="9" s="1"/>
  <c r="L303" i="9"/>
  <c r="J303" i="9" s="1"/>
  <c r="L304" i="9"/>
  <c r="J304" i="9" s="1"/>
  <c r="L305" i="9"/>
  <c r="J305" i="9" s="1"/>
  <c r="L306" i="9"/>
  <c r="J306" i="9" s="1"/>
  <c r="L307" i="9"/>
  <c r="J307" i="9" s="1"/>
  <c r="L308" i="9"/>
  <c r="J308" i="9" s="1"/>
  <c r="L309" i="9"/>
  <c r="J309" i="9" s="1"/>
  <c r="L310" i="9"/>
  <c r="J310" i="9" s="1"/>
  <c r="L311" i="9"/>
  <c r="J311" i="9" s="1"/>
  <c r="L312" i="9"/>
  <c r="J312" i="9" s="1"/>
  <c r="L313" i="9"/>
  <c r="J313" i="9" s="1"/>
  <c r="L314" i="9"/>
  <c r="J314" i="9" s="1"/>
  <c r="L315" i="9"/>
  <c r="J315" i="9" s="1"/>
  <c r="L316" i="9"/>
  <c r="J316" i="9" s="1"/>
  <c r="L317" i="9"/>
  <c r="J317" i="9" s="1"/>
  <c r="L318" i="9"/>
  <c r="J318" i="9" s="1"/>
  <c r="L319" i="9"/>
  <c r="J319" i="9" s="1"/>
  <c r="L320" i="9"/>
  <c r="J320" i="9" s="1"/>
  <c r="L321" i="9"/>
  <c r="J321" i="9" s="1"/>
  <c r="L322" i="9"/>
  <c r="J322" i="9" s="1"/>
  <c r="L323" i="9"/>
  <c r="J323" i="9" s="1"/>
  <c r="L324" i="9"/>
  <c r="J324" i="9" s="1"/>
  <c r="L325" i="9"/>
  <c r="J325" i="9" s="1"/>
  <c r="L326" i="9"/>
  <c r="J326" i="9" s="1"/>
  <c r="L327" i="9"/>
  <c r="J327" i="9" s="1"/>
  <c r="L328" i="9"/>
  <c r="J328" i="9" s="1"/>
  <c r="L329" i="9"/>
  <c r="J329" i="9" s="1"/>
  <c r="L330" i="9"/>
  <c r="J330" i="9" s="1"/>
  <c r="L331" i="9"/>
  <c r="J331" i="9" s="1"/>
  <c r="L332" i="9"/>
  <c r="J332" i="9" s="1"/>
  <c r="L333" i="9"/>
  <c r="J333" i="9" s="1"/>
  <c r="L334" i="9"/>
  <c r="J334" i="9" s="1"/>
  <c r="L335" i="9"/>
  <c r="J335" i="9" s="1"/>
  <c r="L336" i="9"/>
  <c r="J336" i="9" s="1"/>
  <c r="L337" i="9"/>
  <c r="J337" i="9" s="1"/>
  <c r="L338" i="9"/>
  <c r="J338" i="9" s="1"/>
  <c r="L339" i="9"/>
  <c r="J339" i="9" s="1"/>
  <c r="L340" i="9"/>
  <c r="J340" i="9" s="1"/>
  <c r="L341" i="9"/>
  <c r="J341" i="9" s="1"/>
  <c r="L342" i="9"/>
  <c r="J342" i="9" s="1"/>
  <c r="L343" i="9"/>
  <c r="J343" i="9" s="1"/>
  <c r="L344" i="9"/>
  <c r="J344" i="9" s="1"/>
  <c r="L345" i="9"/>
  <c r="J345" i="9" s="1"/>
  <c r="L346" i="9"/>
  <c r="J346" i="9" s="1"/>
  <c r="L347" i="9"/>
  <c r="J347" i="9" s="1"/>
  <c r="L348" i="9"/>
  <c r="J348" i="9" s="1"/>
  <c r="L349" i="9"/>
  <c r="J349" i="9" s="1"/>
  <c r="L350" i="9"/>
  <c r="J350" i="9" s="1"/>
  <c r="L351" i="9"/>
  <c r="J351" i="9" s="1"/>
  <c r="L352" i="9"/>
  <c r="J352" i="9" s="1"/>
  <c r="L353" i="9"/>
  <c r="J353" i="9" s="1"/>
  <c r="L354" i="9"/>
  <c r="J354" i="9" s="1"/>
  <c r="L355" i="9"/>
  <c r="J355" i="9" s="1"/>
  <c r="L356" i="9"/>
  <c r="J356" i="9" s="1"/>
  <c r="L357" i="9"/>
  <c r="J357" i="9" s="1"/>
  <c r="L358" i="9"/>
  <c r="J358" i="9" s="1"/>
  <c r="L359" i="9"/>
  <c r="J359" i="9" s="1"/>
  <c r="L360" i="9"/>
  <c r="J360" i="9" s="1"/>
  <c r="L361" i="9"/>
  <c r="J361" i="9" s="1"/>
  <c r="L362" i="9"/>
  <c r="J362" i="9" s="1"/>
  <c r="L363" i="9"/>
  <c r="J363" i="9" s="1"/>
  <c r="L364" i="9"/>
  <c r="J364" i="9" s="1"/>
  <c r="L365" i="9"/>
  <c r="J365" i="9" s="1"/>
  <c r="L366" i="9"/>
  <c r="J366" i="9" s="1"/>
  <c r="L367" i="9"/>
  <c r="J367" i="9" s="1"/>
  <c r="L368" i="9"/>
  <c r="J368" i="9" s="1"/>
  <c r="L369" i="9"/>
  <c r="J369" i="9" s="1"/>
  <c r="L370" i="9"/>
  <c r="J370" i="9" s="1"/>
  <c r="L371" i="9"/>
  <c r="J371" i="9" s="1"/>
  <c r="L372" i="9"/>
  <c r="J372" i="9" s="1"/>
  <c r="L373" i="9"/>
  <c r="J373" i="9" s="1"/>
  <c r="L374" i="9"/>
  <c r="J374" i="9" s="1"/>
  <c r="L375" i="9"/>
  <c r="J375" i="9" s="1"/>
  <c r="L376" i="9"/>
  <c r="J376" i="9" s="1"/>
  <c r="L377" i="9"/>
  <c r="J377" i="9" s="1"/>
  <c r="L378" i="9"/>
  <c r="J378" i="9" s="1"/>
  <c r="L379" i="9"/>
  <c r="J379" i="9" s="1"/>
  <c r="L380" i="9"/>
  <c r="J380" i="9" s="1"/>
  <c r="L381" i="9"/>
  <c r="J381" i="9" s="1"/>
  <c r="L382" i="9"/>
  <c r="J382" i="9" s="1"/>
  <c r="L383" i="9"/>
  <c r="J383" i="9" s="1"/>
  <c r="L384" i="9"/>
  <c r="J384" i="9" s="1"/>
  <c r="L385" i="9"/>
  <c r="J385" i="9" s="1"/>
  <c r="L386" i="9"/>
  <c r="J386" i="9" s="1"/>
  <c r="L387" i="9"/>
  <c r="J387" i="9" s="1"/>
  <c r="L388" i="9"/>
  <c r="J388" i="9" s="1"/>
  <c r="L412" i="9"/>
  <c r="L413" i="9"/>
  <c r="L414" i="9"/>
  <c r="L415" i="9"/>
  <c r="L416" i="9"/>
  <c r="L417" i="9"/>
  <c r="L418" i="9"/>
  <c r="L419" i="9"/>
  <c r="L30" i="9"/>
  <c r="K40" i="9"/>
  <c r="K39" i="9"/>
  <c r="K38" i="9"/>
  <c r="K37" i="9"/>
  <c r="K36" i="9"/>
  <c r="K35" i="9"/>
  <c r="K34" i="9"/>
  <c r="K33" i="9"/>
  <c r="K32" i="9"/>
  <c r="K31" i="9"/>
  <c r="K30" i="9"/>
  <c r="K29" i="9"/>
  <c r="J40" i="9" l="1"/>
  <c r="J39" i="9"/>
  <c r="J38" i="9"/>
  <c r="J37" i="9"/>
  <c r="J30" i="9"/>
  <c r="J36" i="9"/>
  <c r="J35" i="9"/>
  <c r="J34" i="9"/>
  <c r="J33" i="9"/>
  <c r="J32" i="9"/>
  <c r="J31" i="9"/>
  <c r="J94" i="35"/>
  <c r="K94" i="35"/>
  <c r="L94" i="35"/>
  <c r="M94" i="35"/>
  <c r="N94" i="35"/>
  <c r="O94" i="35"/>
  <c r="P94" i="35"/>
  <c r="Q94" i="35"/>
  <c r="R94" i="35"/>
  <c r="S94" i="35"/>
  <c r="T94" i="35"/>
  <c r="U94" i="35"/>
  <c r="V94" i="35"/>
  <c r="W94" i="35"/>
  <c r="X94" i="35"/>
  <c r="Y94" i="35"/>
  <c r="Z94" i="35"/>
  <c r="AA94" i="35"/>
  <c r="AB94" i="35"/>
  <c r="AC94" i="35"/>
  <c r="AD94" i="35"/>
  <c r="AE94" i="35"/>
  <c r="AF94" i="35"/>
  <c r="AG94" i="35"/>
  <c r="AH94" i="35"/>
  <c r="AI94" i="35"/>
  <c r="AJ94" i="35"/>
  <c r="AK94" i="35"/>
  <c r="AL94" i="35"/>
  <c r="AM94" i="35"/>
  <c r="AN94" i="35"/>
  <c r="AO94" i="35"/>
  <c r="AP94" i="35"/>
  <c r="AQ94" i="35"/>
  <c r="AR94" i="35"/>
  <c r="AS94" i="35"/>
  <c r="AT94" i="35"/>
  <c r="AU94" i="35"/>
  <c r="AV94" i="35"/>
  <c r="AW94" i="35"/>
  <c r="AX94" i="35"/>
  <c r="AY94" i="35"/>
  <c r="AZ94" i="35"/>
  <c r="BA94" i="35"/>
  <c r="BB94" i="35"/>
  <c r="BC94" i="35"/>
  <c r="BD94" i="35"/>
  <c r="BE94" i="35"/>
  <c r="BF94" i="35"/>
  <c r="BG94" i="35"/>
  <c r="BH94" i="35"/>
  <c r="BI94" i="35"/>
  <c r="BJ94" i="35"/>
  <c r="BK94" i="35"/>
  <c r="BL94" i="35"/>
  <c r="BM94" i="35"/>
  <c r="BN94" i="35"/>
  <c r="BO94" i="35"/>
  <c r="BP94" i="35"/>
  <c r="BQ94" i="35"/>
  <c r="BR94" i="35"/>
  <c r="BS94" i="35"/>
  <c r="BT94" i="35"/>
  <c r="BU94" i="35"/>
  <c r="BV94" i="35"/>
  <c r="BW94" i="35"/>
  <c r="BX94" i="35"/>
  <c r="BY94" i="35"/>
  <c r="BZ94" i="35"/>
  <c r="CA94" i="35"/>
  <c r="CB94" i="35"/>
  <c r="CC94" i="35"/>
  <c r="CD94" i="35"/>
  <c r="CE94" i="35"/>
  <c r="CF94" i="35"/>
  <c r="CG94" i="35"/>
  <c r="CH94" i="35"/>
  <c r="CI94" i="35"/>
  <c r="CJ94" i="35"/>
  <c r="CK94" i="35"/>
  <c r="CL94" i="35"/>
  <c r="CM94" i="35"/>
  <c r="CN94" i="35"/>
  <c r="CO94" i="35"/>
  <c r="CP94" i="35"/>
  <c r="CQ94" i="35"/>
  <c r="CR94" i="35"/>
  <c r="CS94" i="35"/>
  <c r="CT94" i="35"/>
  <c r="CU94" i="35"/>
  <c r="CV94" i="35"/>
  <c r="CW94" i="35"/>
  <c r="CX94" i="35"/>
  <c r="CY94" i="35"/>
  <c r="CZ94" i="35"/>
  <c r="DA94" i="35"/>
  <c r="DB94" i="35"/>
  <c r="DC94" i="35"/>
  <c r="DD94" i="35"/>
  <c r="DE94" i="35"/>
  <c r="C4" i="35"/>
  <c r="B115" i="35"/>
  <c r="F112" i="35"/>
  <c r="E112" i="35"/>
  <c r="D112" i="35"/>
  <c r="DE76" i="35"/>
  <c r="DD76" i="35"/>
  <c r="DC76" i="35"/>
  <c r="DB76" i="35"/>
  <c r="DA76" i="35"/>
  <c r="CZ76" i="35"/>
  <c r="CY76" i="35"/>
  <c r="CX76" i="35"/>
  <c r="CW76" i="35"/>
  <c r="CV76" i="35"/>
  <c r="CU76" i="35"/>
  <c r="CT76" i="35"/>
  <c r="CS76" i="35"/>
  <c r="CR76" i="35"/>
  <c r="CQ76" i="35"/>
  <c r="CP76" i="35"/>
  <c r="CO76" i="35"/>
  <c r="CN76" i="35"/>
  <c r="CM76" i="35"/>
  <c r="CL76" i="35"/>
  <c r="CK76" i="35"/>
  <c r="CJ76" i="35"/>
  <c r="CI76" i="35"/>
  <c r="CH76" i="35"/>
  <c r="CG76" i="35"/>
  <c r="CF76" i="35"/>
  <c r="CE76" i="35"/>
  <c r="CD76" i="35"/>
  <c r="CC76" i="35"/>
  <c r="CB76" i="35"/>
  <c r="CA76" i="35"/>
  <c r="BZ76" i="35"/>
  <c r="BY76" i="35"/>
  <c r="BX76" i="35"/>
  <c r="BW76" i="35"/>
  <c r="BV76" i="35"/>
  <c r="BU76" i="35"/>
  <c r="BT76" i="35"/>
  <c r="BS76" i="35"/>
  <c r="BR76" i="35"/>
  <c r="BQ76" i="35"/>
  <c r="BP76" i="35"/>
  <c r="BO76" i="35"/>
  <c r="BN76" i="35"/>
  <c r="BM76" i="35"/>
  <c r="BL76" i="35"/>
  <c r="BK76" i="35"/>
  <c r="BJ76" i="35"/>
  <c r="BI76" i="35"/>
  <c r="BH76" i="35"/>
  <c r="BG76" i="35"/>
  <c r="BF76" i="35"/>
  <c r="BE76" i="35"/>
  <c r="BD76" i="35"/>
  <c r="BC76" i="35"/>
  <c r="BB76" i="35"/>
  <c r="BA76" i="35"/>
  <c r="AZ76" i="35"/>
  <c r="AY76" i="35"/>
  <c r="AX76" i="35"/>
  <c r="AW76" i="35"/>
  <c r="AV76" i="35"/>
  <c r="AU76" i="35"/>
  <c r="AT76" i="35"/>
  <c r="AS76" i="35"/>
  <c r="AR76" i="35"/>
  <c r="AQ76" i="35"/>
  <c r="AP76" i="35"/>
  <c r="AO76" i="35"/>
  <c r="AN76" i="35"/>
  <c r="AM76" i="35"/>
  <c r="AL76" i="35"/>
  <c r="AK76" i="35"/>
  <c r="AJ76" i="35"/>
  <c r="AI76" i="35"/>
  <c r="AH76" i="35"/>
  <c r="AG76" i="35"/>
  <c r="AF76" i="35"/>
  <c r="AE76" i="35"/>
  <c r="AD76" i="35"/>
  <c r="AC76" i="35"/>
  <c r="AB76" i="35"/>
  <c r="AA76" i="35"/>
  <c r="Z76" i="35"/>
  <c r="Y76" i="35"/>
  <c r="X76" i="35"/>
  <c r="W76" i="35"/>
  <c r="V76" i="35"/>
  <c r="U76" i="35"/>
  <c r="T76" i="35"/>
  <c r="S76" i="35"/>
  <c r="R76" i="35"/>
  <c r="Q76" i="35"/>
  <c r="P76" i="35"/>
  <c r="O76" i="35"/>
  <c r="N76" i="35"/>
  <c r="M76" i="35"/>
  <c r="L76" i="35"/>
  <c r="K76" i="35"/>
  <c r="J76" i="35"/>
  <c r="B28" i="35"/>
  <c r="I24" i="35"/>
  <c r="J21" i="35"/>
  <c r="DE16" i="35"/>
  <c r="DD16" i="35"/>
  <c r="DC16" i="35"/>
  <c r="DB16" i="35"/>
  <c r="DA16" i="35"/>
  <c r="CZ16" i="35"/>
  <c r="CY16" i="35"/>
  <c r="CX16" i="35"/>
  <c r="CW16" i="35"/>
  <c r="CV16" i="35"/>
  <c r="CU16" i="35"/>
  <c r="CT16" i="35"/>
  <c r="CS16" i="35"/>
  <c r="CR16" i="35"/>
  <c r="CQ16" i="35"/>
  <c r="CP16" i="35"/>
  <c r="CO16" i="35"/>
  <c r="CN16" i="35"/>
  <c r="CM16" i="35"/>
  <c r="CL16" i="35"/>
  <c r="CK16" i="35"/>
  <c r="CJ16" i="35"/>
  <c r="CI16" i="35"/>
  <c r="CH16" i="35"/>
  <c r="CG16" i="35"/>
  <c r="CF16" i="35"/>
  <c r="CE16" i="35"/>
  <c r="CD16" i="35"/>
  <c r="CC16" i="35"/>
  <c r="CB16" i="35"/>
  <c r="CA16" i="35"/>
  <c r="BZ16" i="35"/>
  <c r="BY16" i="35"/>
  <c r="BX16" i="35"/>
  <c r="BW16" i="35"/>
  <c r="BV16" i="35"/>
  <c r="BU16" i="35"/>
  <c r="BT16" i="35"/>
  <c r="BS16" i="35"/>
  <c r="BR16" i="35"/>
  <c r="BQ16" i="35"/>
  <c r="BP16" i="35"/>
  <c r="BO16" i="35"/>
  <c r="BN16" i="35"/>
  <c r="BM16" i="35"/>
  <c r="BL16" i="35"/>
  <c r="BK16" i="35"/>
  <c r="BJ16" i="35"/>
  <c r="BI16" i="35"/>
  <c r="BH16" i="35"/>
  <c r="BG16" i="35"/>
  <c r="BF16" i="35"/>
  <c r="BE16" i="35"/>
  <c r="BD16" i="35"/>
  <c r="BC16" i="35"/>
  <c r="BB16" i="35"/>
  <c r="BA16" i="35"/>
  <c r="AZ16" i="35"/>
  <c r="AY16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DE10" i="35"/>
  <c r="DD10" i="35"/>
  <c r="DC10" i="35"/>
  <c r="DB10" i="35"/>
  <c r="DA10" i="35"/>
  <c r="CZ10" i="35"/>
  <c r="CY10" i="35"/>
  <c r="CX10" i="35"/>
  <c r="CW10" i="35"/>
  <c r="CV10" i="35"/>
  <c r="CU10" i="35"/>
  <c r="CT10" i="35"/>
  <c r="CS10" i="35"/>
  <c r="CR10" i="35"/>
  <c r="CQ10" i="35"/>
  <c r="CP10" i="35"/>
  <c r="CO10" i="35"/>
  <c r="CN10" i="35"/>
  <c r="CM10" i="35"/>
  <c r="CL10" i="35"/>
  <c r="CK10" i="35"/>
  <c r="CJ10" i="35"/>
  <c r="CI10" i="35"/>
  <c r="CH10" i="35"/>
  <c r="CG10" i="35"/>
  <c r="CF10" i="35"/>
  <c r="CE10" i="35"/>
  <c r="CD10" i="35"/>
  <c r="CC10" i="35"/>
  <c r="CB10" i="35"/>
  <c r="CA10" i="35"/>
  <c r="BZ10" i="35"/>
  <c r="BY10" i="35"/>
  <c r="BX10" i="35"/>
  <c r="BW10" i="35"/>
  <c r="BV10" i="35"/>
  <c r="BU10" i="35"/>
  <c r="BT10" i="35"/>
  <c r="BS10" i="35"/>
  <c r="BR10" i="35"/>
  <c r="BQ10" i="35"/>
  <c r="BP10" i="35"/>
  <c r="BO10" i="35"/>
  <c r="BN10" i="35"/>
  <c r="BM10" i="35"/>
  <c r="BL10" i="35"/>
  <c r="BK10" i="35"/>
  <c r="BJ10" i="35"/>
  <c r="BI10" i="35"/>
  <c r="BH10" i="35"/>
  <c r="BG10" i="35"/>
  <c r="BF10" i="35"/>
  <c r="BE10" i="35"/>
  <c r="BD10" i="35"/>
  <c r="BC10" i="35"/>
  <c r="BB10" i="35"/>
  <c r="BA10" i="35"/>
  <c r="AZ10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DE9" i="35"/>
  <c r="DD9" i="35"/>
  <c r="DC9" i="35"/>
  <c r="DB9" i="35"/>
  <c r="DA9" i="35"/>
  <c r="CZ9" i="35"/>
  <c r="CY9" i="35"/>
  <c r="CX9" i="35"/>
  <c r="CW9" i="35"/>
  <c r="CV9" i="35"/>
  <c r="CU9" i="35"/>
  <c r="CT9" i="35"/>
  <c r="CS9" i="35"/>
  <c r="CR9" i="35"/>
  <c r="CQ9" i="35"/>
  <c r="CP9" i="35"/>
  <c r="CO9" i="35"/>
  <c r="CN9" i="35"/>
  <c r="CM9" i="35"/>
  <c r="CL9" i="35"/>
  <c r="CK9" i="35"/>
  <c r="CJ9" i="35"/>
  <c r="CI9" i="35"/>
  <c r="CH9" i="35"/>
  <c r="CG9" i="35"/>
  <c r="CF9" i="35"/>
  <c r="CE9" i="35"/>
  <c r="CD9" i="35"/>
  <c r="CC9" i="35"/>
  <c r="CB9" i="35"/>
  <c r="CA9" i="35"/>
  <c r="BZ9" i="35"/>
  <c r="BY9" i="35"/>
  <c r="BX9" i="35"/>
  <c r="BW9" i="35"/>
  <c r="BV9" i="35"/>
  <c r="BU9" i="35"/>
  <c r="BT9" i="35"/>
  <c r="BS9" i="35"/>
  <c r="BR9" i="35"/>
  <c r="BQ9" i="35"/>
  <c r="BP9" i="35"/>
  <c r="BO9" i="35"/>
  <c r="BN9" i="35"/>
  <c r="BM9" i="35"/>
  <c r="BL9" i="35"/>
  <c r="BK9" i="35"/>
  <c r="BJ9" i="35"/>
  <c r="BI9" i="35"/>
  <c r="BH9" i="35"/>
  <c r="BG9" i="35"/>
  <c r="BF9" i="35"/>
  <c r="BE9" i="35"/>
  <c r="BD9" i="35"/>
  <c r="BC9" i="35"/>
  <c r="BB9" i="35"/>
  <c r="BA9" i="35"/>
  <c r="AZ9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U9" i="35"/>
  <c r="T9" i="35"/>
  <c r="S9" i="35"/>
  <c r="R9" i="35"/>
  <c r="Q9" i="35"/>
  <c r="P9" i="35"/>
  <c r="O9" i="35"/>
  <c r="N9" i="35"/>
  <c r="M9" i="35"/>
  <c r="L9" i="35"/>
  <c r="K9" i="35"/>
  <c r="J9" i="35"/>
  <c r="DE8" i="35"/>
  <c r="DD8" i="35"/>
  <c r="DC8" i="35"/>
  <c r="DB8" i="35"/>
  <c r="DA8" i="35"/>
  <c r="CZ8" i="35"/>
  <c r="CY8" i="35"/>
  <c r="CX8" i="35"/>
  <c r="CW8" i="35"/>
  <c r="CV8" i="35"/>
  <c r="CU8" i="35"/>
  <c r="CT8" i="35"/>
  <c r="CS8" i="35"/>
  <c r="CR8" i="35"/>
  <c r="CQ8" i="35"/>
  <c r="CP8" i="35"/>
  <c r="CO8" i="35"/>
  <c r="CN8" i="35"/>
  <c r="CM8" i="35"/>
  <c r="CL8" i="35"/>
  <c r="CK8" i="35"/>
  <c r="CJ8" i="35"/>
  <c r="CI8" i="35"/>
  <c r="CH8" i="35"/>
  <c r="CG8" i="35"/>
  <c r="CF8" i="35"/>
  <c r="CE8" i="35"/>
  <c r="CD8" i="35"/>
  <c r="CC8" i="35"/>
  <c r="CB8" i="35"/>
  <c r="CA8" i="35"/>
  <c r="BZ8" i="35"/>
  <c r="BY8" i="35"/>
  <c r="BX8" i="35"/>
  <c r="BW8" i="35"/>
  <c r="BV8" i="35"/>
  <c r="BU8" i="35"/>
  <c r="BT8" i="35"/>
  <c r="BS8" i="35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K7" i="35"/>
  <c r="L7" i="35" s="1"/>
  <c r="M7" i="35" s="1"/>
  <c r="N7" i="35" s="1"/>
  <c r="I15" i="35" l="1"/>
  <c r="I18" i="35" s="1"/>
  <c r="J17" i="35" s="1"/>
  <c r="AR26" i="35"/>
  <c r="AV26" i="35"/>
  <c r="CR26" i="35"/>
  <c r="Q13" i="35"/>
  <c r="AG13" i="35"/>
  <c r="BM13" i="35"/>
  <c r="CS13" i="35"/>
  <c r="AT26" i="35"/>
  <c r="AF26" i="35"/>
  <c r="CB26" i="35"/>
  <c r="CC13" i="35"/>
  <c r="P26" i="35"/>
  <c r="BL26" i="35"/>
  <c r="AW13" i="35"/>
  <c r="AT13" i="35"/>
  <c r="BZ26" i="35"/>
  <c r="U13" i="35"/>
  <c r="BA13" i="35"/>
  <c r="AK13" i="35"/>
  <c r="AB26" i="35"/>
  <c r="BH26" i="35"/>
  <c r="CN26" i="35"/>
  <c r="M26" i="35"/>
  <c r="BI26" i="35"/>
  <c r="DE26" i="35"/>
  <c r="L26" i="35"/>
  <c r="BX26" i="35"/>
  <c r="DD26" i="35"/>
  <c r="AC26" i="35"/>
  <c r="BY26" i="35"/>
  <c r="CO26" i="35"/>
  <c r="AS26" i="35"/>
  <c r="BJ26" i="35"/>
  <c r="CP26" i="35"/>
  <c r="J13" i="35"/>
  <c r="AH13" i="35"/>
  <c r="AI13" i="35"/>
  <c r="AS13" i="35"/>
  <c r="N26" i="35"/>
  <c r="I94" i="35"/>
  <c r="AU13" i="35"/>
  <c r="AD26" i="35"/>
  <c r="CD13" i="35"/>
  <c r="AG26" i="35"/>
  <c r="AV13" i="35"/>
  <c r="CS26" i="35"/>
  <c r="BP13" i="35"/>
  <c r="BY13" i="35"/>
  <c r="AW26" i="35"/>
  <c r="BZ13" i="35"/>
  <c r="CQ26" i="35"/>
  <c r="CA13" i="35"/>
  <c r="CB13" i="35"/>
  <c r="M13" i="35"/>
  <c r="Q26" i="35"/>
  <c r="BM26" i="35"/>
  <c r="N13" i="35"/>
  <c r="AJ13" i="35"/>
  <c r="CC26" i="35"/>
  <c r="P13" i="35"/>
  <c r="AM13" i="35"/>
  <c r="X13" i="35"/>
  <c r="AN13" i="35"/>
  <c r="BD13" i="35"/>
  <c r="BT13" i="35"/>
  <c r="CJ13" i="35"/>
  <c r="CZ13" i="35"/>
  <c r="T13" i="35"/>
  <c r="BJ13" i="35"/>
  <c r="CR13" i="35"/>
  <c r="AL13" i="35"/>
  <c r="CH13" i="35"/>
  <c r="BS13" i="35"/>
  <c r="CY13" i="35"/>
  <c r="BI13" i="35"/>
  <c r="Y13" i="35"/>
  <c r="AO13" i="35"/>
  <c r="BE13" i="35"/>
  <c r="BU13" i="35"/>
  <c r="CK13" i="35"/>
  <c r="DA13" i="35"/>
  <c r="AC13" i="35"/>
  <c r="BK13" i="35"/>
  <c r="CT13" i="35"/>
  <c r="B24" i="35"/>
  <c r="BQ13" i="35"/>
  <c r="AY13" i="35"/>
  <c r="V13" i="35"/>
  <c r="BR13" i="35"/>
  <c r="R13" i="35"/>
  <c r="BC13" i="35"/>
  <c r="CQ13" i="35"/>
  <c r="Z13" i="35"/>
  <c r="AP13" i="35"/>
  <c r="BF13" i="35"/>
  <c r="BV13" i="35"/>
  <c r="CL13" i="35"/>
  <c r="DB13" i="35"/>
  <c r="AD13" i="35"/>
  <c r="BL13" i="35"/>
  <c r="CU13" i="35"/>
  <c r="CG13" i="35"/>
  <c r="BB13" i="35"/>
  <c r="CP13" i="35"/>
  <c r="CI13" i="35"/>
  <c r="S13" i="35"/>
  <c r="AE13" i="35"/>
  <c r="BN13" i="35"/>
  <c r="CV13" i="35"/>
  <c r="CW13" i="35"/>
  <c r="CO13" i="35"/>
  <c r="CX13" i="35"/>
  <c r="AZ13" i="35"/>
  <c r="W13" i="35"/>
  <c r="L13" i="35"/>
  <c r="AB13" i="35"/>
  <c r="AR13" i="35"/>
  <c r="BH13" i="35"/>
  <c r="BX13" i="35"/>
  <c r="CN13" i="35"/>
  <c r="DD13" i="35"/>
  <c r="AF13" i="35"/>
  <c r="BO13" i="35"/>
  <c r="DE13" i="35"/>
  <c r="CE13" i="35"/>
  <c r="O13" i="35"/>
  <c r="AX13" i="35"/>
  <c r="CF13" i="35"/>
  <c r="O7" i="35"/>
  <c r="BG26" i="35"/>
  <c r="BG13" i="35"/>
  <c r="AA26" i="35"/>
  <c r="AA13" i="35"/>
  <c r="K26" i="35"/>
  <c r="K13" i="35"/>
  <c r="CM26" i="35"/>
  <c r="CM13" i="35"/>
  <c r="DC26" i="35"/>
  <c r="DC13" i="35"/>
  <c r="BW26" i="35"/>
  <c r="BW13" i="35"/>
  <c r="AQ26" i="35"/>
  <c r="AQ13" i="35"/>
  <c r="R26" i="35"/>
  <c r="AH26" i="35"/>
  <c r="AX26" i="35"/>
  <c r="BN26" i="35"/>
  <c r="CD26" i="35"/>
  <c r="CT26" i="35"/>
  <c r="S26" i="35"/>
  <c r="AI26" i="35"/>
  <c r="AY26" i="35"/>
  <c r="BO26" i="35"/>
  <c r="CE26" i="35"/>
  <c r="CU26" i="35"/>
  <c r="T26" i="35"/>
  <c r="AJ26" i="35"/>
  <c r="AZ26" i="35"/>
  <c r="BP26" i="35"/>
  <c r="CF26" i="35"/>
  <c r="CV26" i="35"/>
  <c r="U26" i="35"/>
  <c r="AK26" i="35"/>
  <c r="BA26" i="35"/>
  <c r="BQ26" i="35"/>
  <c r="CG26" i="35"/>
  <c r="CW26" i="35"/>
  <c r="V26" i="35"/>
  <c r="AL26" i="35"/>
  <c r="BB26" i="35"/>
  <c r="BR26" i="35"/>
  <c r="CH26" i="35"/>
  <c r="CX26" i="35"/>
  <c r="W26" i="35"/>
  <c r="AM26" i="35"/>
  <c r="BC26" i="35"/>
  <c r="BS26" i="35"/>
  <c r="CI26" i="35"/>
  <c r="CY26" i="35"/>
  <c r="X26" i="35"/>
  <c r="AN26" i="35"/>
  <c r="BD26" i="35"/>
  <c r="BT26" i="35"/>
  <c r="CJ26" i="35"/>
  <c r="CZ26" i="35"/>
  <c r="Y26" i="35"/>
  <c r="AO26" i="35"/>
  <c r="BE26" i="35"/>
  <c r="BU26" i="35"/>
  <c r="CK26" i="35"/>
  <c r="DA26" i="35"/>
  <c r="J26" i="35"/>
  <c r="Z26" i="35"/>
  <c r="AP26" i="35"/>
  <c r="BF26" i="35"/>
  <c r="BV26" i="35"/>
  <c r="CL26" i="35"/>
  <c r="DB26" i="35"/>
  <c r="O26" i="35"/>
  <c r="AE26" i="35"/>
  <c r="AU26" i="35"/>
  <c r="BK26" i="35"/>
  <c r="CA26" i="35"/>
  <c r="J15" i="35" l="1"/>
  <c r="AC16" i="35"/>
  <c r="AA16" i="35"/>
  <c r="Z16" i="35"/>
  <c r="Y16" i="35"/>
  <c r="AB16" i="35"/>
  <c r="J16" i="35"/>
  <c r="X16" i="35"/>
  <c r="W16" i="35"/>
  <c r="V16" i="35"/>
  <c r="U16" i="35"/>
  <c r="T16" i="35"/>
  <c r="K16" i="35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I96" i="35"/>
  <c r="I97" i="35" s="1"/>
  <c r="B25" i="35"/>
  <c r="B26" i="35" s="1"/>
  <c r="B27" i="35" s="1"/>
  <c r="S16" i="35"/>
  <c r="M16" i="35"/>
  <c r="R16" i="35"/>
  <c r="O16" i="35"/>
  <c r="Q16" i="35"/>
  <c r="P16" i="35"/>
  <c r="N16" i="35"/>
  <c r="L16" i="35"/>
  <c r="P7" i="35"/>
  <c r="K15" i="35" l="1"/>
  <c r="L15" i="35" s="1"/>
  <c r="L18" i="35" s="1"/>
  <c r="J18" i="35"/>
  <c r="K17" i="35" s="1"/>
  <c r="Q7" i="35"/>
  <c r="K18" i="35" l="1"/>
  <c r="L17" i="35" s="1"/>
  <c r="M15" i="35"/>
  <c r="M18" i="35" s="1"/>
  <c r="N17" i="35" s="1"/>
  <c r="R7" i="35"/>
  <c r="M17" i="35"/>
  <c r="N15" i="35" l="1"/>
  <c r="N18" i="35" s="1"/>
  <c r="O17" i="35" s="1"/>
  <c r="S7" i="35"/>
  <c r="O15" i="35" l="1"/>
  <c r="O18" i="35" s="1"/>
  <c r="P17" i="35" s="1"/>
  <c r="T7" i="35"/>
  <c r="P15" i="35" l="1"/>
  <c r="Q15" i="35" s="1"/>
  <c r="Q18" i="35" s="1"/>
  <c r="U7" i="35"/>
  <c r="R15" i="35" l="1"/>
  <c r="R18" i="35" s="1"/>
  <c r="P18" i="35"/>
  <c r="Q17" i="35" s="1"/>
  <c r="V7" i="35"/>
  <c r="R17" i="35"/>
  <c r="S15" i="35" l="1"/>
  <c r="T15" i="35" s="1"/>
  <c r="S17" i="35"/>
  <c r="W7" i="35"/>
  <c r="S18" i="35" l="1"/>
  <c r="T17" i="35" s="1"/>
  <c r="X7" i="35"/>
  <c r="T18" i="35"/>
  <c r="U15" i="35"/>
  <c r="U18" i="35" l="1"/>
  <c r="V15" i="35"/>
  <c r="U17" i="35"/>
  <c r="Y7" i="35"/>
  <c r="Z7" i="35" l="1"/>
  <c r="V18" i="35"/>
  <c r="W15" i="35"/>
  <c r="V17" i="35"/>
  <c r="X15" i="35" l="1"/>
  <c r="W18" i="35"/>
  <c r="W17" i="35"/>
  <c r="AA7" i="35"/>
  <c r="AB7" i="35" l="1"/>
  <c r="X17" i="35"/>
  <c r="X18" i="35"/>
  <c r="Y15" i="35"/>
  <c r="Y17" i="35" l="1"/>
  <c r="Y18" i="35"/>
  <c r="Z15" i="35"/>
  <c r="AC7" i="35"/>
  <c r="AD7" i="35" l="1"/>
  <c r="Z17" i="35"/>
  <c r="AA15" i="35"/>
  <c r="Z18" i="35"/>
  <c r="AB15" i="35" l="1"/>
  <c r="AA18" i="35"/>
  <c r="AA17" i="35"/>
  <c r="AE7" i="35"/>
  <c r="AF7" i="35" l="1"/>
  <c r="AB17" i="35"/>
  <c r="AC15" i="35"/>
  <c r="AB18" i="35"/>
  <c r="AD15" i="35" l="1"/>
  <c r="AC18" i="35"/>
  <c r="AG7" i="35"/>
  <c r="AC17" i="35"/>
  <c r="AH7" i="35" l="1"/>
  <c r="AD17" i="35"/>
  <c r="AE15" i="35"/>
  <c r="AD18" i="35"/>
  <c r="AE17" i="35" l="1"/>
  <c r="AE18" i="35"/>
  <c r="AF15" i="35"/>
  <c r="AI7" i="35"/>
  <c r="AJ7" i="35" l="1"/>
  <c r="AF18" i="35"/>
  <c r="AG15" i="35"/>
  <c r="AF17" i="35"/>
  <c r="AG18" i="35" l="1"/>
  <c r="AH15" i="35"/>
  <c r="AG17" i="35"/>
  <c r="AK7" i="35"/>
  <c r="AL7" i="35" l="1"/>
  <c r="AH18" i="35"/>
  <c r="AI15" i="35"/>
  <c r="AH17" i="35"/>
  <c r="AI18" i="35" l="1"/>
  <c r="AJ15" i="35"/>
  <c r="AI17" i="35"/>
  <c r="AM7" i="35"/>
  <c r="AN7" i="35" l="1"/>
  <c r="AJ18" i="35"/>
  <c r="AK15" i="35"/>
  <c r="AJ17" i="35"/>
  <c r="AL15" i="35" l="1"/>
  <c r="AK18" i="35"/>
  <c r="AK17" i="35"/>
  <c r="AO7" i="35"/>
  <c r="AL17" i="35" l="1"/>
  <c r="AP7" i="35"/>
  <c r="AM15" i="35"/>
  <c r="AL18" i="35"/>
  <c r="AQ7" i="35" l="1"/>
  <c r="AN15" i="35"/>
  <c r="AM18" i="35"/>
  <c r="AM17" i="35"/>
  <c r="AN18" i="35" l="1"/>
  <c r="AO15" i="35"/>
  <c r="AN17" i="35"/>
  <c r="AR7" i="35"/>
  <c r="AS7" i="35" l="1"/>
  <c r="AP15" i="35"/>
  <c r="AO18" i="35"/>
  <c r="AO17" i="35"/>
  <c r="AP17" i="35" l="1"/>
  <c r="AQ15" i="35"/>
  <c r="AP18" i="35"/>
  <c r="AT7" i="35"/>
  <c r="AQ17" i="35" l="1"/>
  <c r="AR15" i="35"/>
  <c r="AQ18" i="35"/>
  <c r="AU7" i="35"/>
  <c r="AV7" i="35" l="1"/>
  <c r="AR17" i="35"/>
  <c r="AS15" i="35"/>
  <c r="AR18" i="35"/>
  <c r="AT15" i="35" l="1"/>
  <c r="AS18" i="35"/>
  <c r="AS17" i="35"/>
  <c r="AW7" i="35"/>
  <c r="AX7" i="35" l="1"/>
  <c r="AT17" i="35"/>
  <c r="AU15" i="35"/>
  <c r="AT18" i="35"/>
  <c r="AU18" i="35" l="1"/>
  <c r="AV15" i="35"/>
  <c r="AU17" i="35"/>
  <c r="AY7" i="35"/>
  <c r="AV18" i="35" l="1"/>
  <c r="AW15" i="35"/>
  <c r="AZ7" i="35"/>
  <c r="AV17" i="35"/>
  <c r="BA7" i="35" l="1"/>
  <c r="AW18" i="35"/>
  <c r="AX15" i="35"/>
  <c r="AW17" i="35"/>
  <c r="AX17" i="35" l="1"/>
  <c r="BB7" i="35"/>
  <c r="AX18" i="35"/>
  <c r="AY15" i="35"/>
  <c r="BC7" i="35" l="1"/>
  <c r="AY17" i="35"/>
  <c r="AY18" i="35"/>
  <c r="AZ15" i="35"/>
  <c r="AZ17" i="35" l="1"/>
  <c r="BA15" i="35"/>
  <c r="AZ18" i="35"/>
  <c r="BD7" i="35"/>
  <c r="BE7" i="35" l="1"/>
  <c r="BA17" i="35"/>
  <c r="BA18" i="35"/>
  <c r="BB15" i="35"/>
  <c r="BB17" i="35" l="1"/>
  <c r="BC15" i="35"/>
  <c r="BB18" i="35"/>
  <c r="BF7" i="35"/>
  <c r="BG7" i="35" l="1"/>
  <c r="BD15" i="35"/>
  <c r="BC18" i="35"/>
  <c r="BC17" i="35"/>
  <c r="BD17" i="35" l="1"/>
  <c r="BD18" i="35"/>
  <c r="BE15" i="35"/>
  <c r="BH7" i="35"/>
  <c r="BI7" i="35" l="1"/>
  <c r="BE18" i="35"/>
  <c r="BF15" i="35"/>
  <c r="BE17" i="35"/>
  <c r="BJ7" i="35" l="1"/>
  <c r="BG15" i="35"/>
  <c r="BF18" i="35"/>
  <c r="BF17" i="35"/>
  <c r="BH15" i="35" l="1"/>
  <c r="BG18" i="35"/>
  <c r="BG17" i="35"/>
  <c r="BK7" i="35"/>
  <c r="BL7" i="35" l="1"/>
  <c r="BH17" i="35"/>
  <c r="BI15" i="35"/>
  <c r="BH18" i="35"/>
  <c r="BJ15" i="35" l="1"/>
  <c r="BI18" i="35"/>
  <c r="BI17" i="35"/>
  <c r="BM7" i="35"/>
  <c r="BN7" i="35" l="1"/>
  <c r="BJ17" i="35"/>
  <c r="BK15" i="35"/>
  <c r="BJ18" i="35"/>
  <c r="BK18" i="35" l="1"/>
  <c r="BL15" i="35"/>
  <c r="BK17" i="35"/>
  <c r="BO7" i="35"/>
  <c r="BP7" i="35" l="1"/>
  <c r="BL18" i="35"/>
  <c r="BM15" i="35"/>
  <c r="BL17" i="35"/>
  <c r="BQ7" i="35" l="1"/>
  <c r="BM17" i="35"/>
  <c r="BM18" i="35"/>
  <c r="BN15" i="35"/>
  <c r="BN17" i="35" l="1"/>
  <c r="BN18" i="35"/>
  <c r="BO15" i="35"/>
  <c r="BR7" i="35"/>
  <c r="BS7" i="35" l="1"/>
  <c r="BO18" i="35"/>
  <c r="BP15" i="35"/>
  <c r="BO17" i="35"/>
  <c r="BP17" i="35" l="1"/>
  <c r="BP18" i="35"/>
  <c r="BQ15" i="35"/>
  <c r="BT7" i="35"/>
  <c r="BU7" i="35" l="1"/>
  <c r="BQ18" i="35"/>
  <c r="BR15" i="35"/>
  <c r="BQ17" i="35"/>
  <c r="BR18" i="35" l="1"/>
  <c r="BS15" i="35"/>
  <c r="BV7" i="35"/>
  <c r="BR17" i="35"/>
  <c r="BW7" i="35" l="1"/>
  <c r="BT15" i="35"/>
  <c r="BS18" i="35"/>
  <c r="BS17" i="35"/>
  <c r="BT18" i="35" l="1"/>
  <c r="BU15" i="35"/>
  <c r="BT17" i="35"/>
  <c r="BX7" i="35"/>
  <c r="BV15" i="35" l="1"/>
  <c r="BU18" i="35"/>
  <c r="BY7" i="35"/>
  <c r="BU17" i="35"/>
  <c r="BZ7" i="35" l="1"/>
  <c r="BV17" i="35"/>
  <c r="BW15" i="35"/>
  <c r="BV18" i="35"/>
  <c r="CA7" i="35" l="1"/>
  <c r="BX15" i="35"/>
  <c r="BW18" i="35"/>
  <c r="BW17" i="35"/>
  <c r="BX17" i="35" l="1"/>
  <c r="BY15" i="35"/>
  <c r="BX18" i="35"/>
  <c r="CB7" i="35"/>
  <c r="CC7" i="35" l="1"/>
  <c r="BY17" i="35"/>
  <c r="BZ15" i="35"/>
  <c r="BY18" i="35"/>
  <c r="CA15" i="35" l="1"/>
  <c r="BZ18" i="35"/>
  <c r="BZ17" i="35"/>
  <c r="CD7" i="35"/>
  <c r="CE7" i="35" l="1"/>
  <c r="CA17" i="35"/>
  <c r="CA18" i="35"/>
  <c r="CB15" i="35"/>
  <c r="CB18" i="35" l="1"/>
  <c r="CC15" i="35"/>
  <c r="CB17" i="35"/>
  <c r="CF7" i="35"/>
  <c r="CC17" i="35" l="1"/>
  <c r="CG7" i="35"/>
  <c r="CC18" i="35"/>
  <c r="CD15" i="35"/>
  <c r="CD17" i="35" l="1"/>
  <c r="CH7" i="35"/>
  <c r="CD18" i="35"/>
  <c r="CE15" i="35"/>
  <c r="CI7" i="35" l="1"/>
  <c r="CE18" i="35"/>
  <c r="CF15" i="35"/>
  <c r="CE17" i="35"/>
  <c r="CF17" i="35" l="1"/>
  <c r="CG15" i="35"/>
  <c r="CF18" i="35"/>
  <c r="CJ7" i="35"/>
  <c r="CK7" i="35" l="1"/>
  <c r="CG17" i="35"/>
  <c r="CG18" i="35"/>
  <c r="CH15" i="35"/>
  <c r="CI15" i="35" l="1"/>
  <c r="CH18" i="35"/>
  <c r="CH17" i="35"/>
  <c r="CL7" i="35"/>
  <c r="CM7" i="35" l="1"/>
  <c r="CI17" i="35"/>
  <c r="CJ15" i="35"/>
  <c r="CI18" i="35"/>
  <c r="CJ17" i="35" l="1"/>
  <c r="CN7" i="35"/>
  <c r="CJ18" i="35"/>
  <c r="CK15" i="35"/>
  <c r="CO7" i="35" l="1"/>
  <c r="CL15" i="35"/>
  <c r="CK18" i="35"/>
  <c r="CK17" i="35"/>
  <c r="CM15" i="35" l="1"/>
  <c r="CL18" i="35"/>
  <c r="CL17" i="35"/>
  <c r="CP7" i="35"/>
  <c r="CM17" i="35" l="1"/>
  <c r="CQ7" i="35"/>
  <c r="CN15" i="35"/>
  <c r="CM18" i="35"/>
  <c r="CN17" i="35" l="1"/>
  <c r="CO15" i="35"/>
  <c r="CN18" i="35"/>
  <c r="CR7" i="35"/>
  <c r="CP15" i="35" l="1"/>
  <c r="CO18" i="35"/>
  <c r="CS7" i="35"/>
  <c r="CO17" i="35"/>
  <c r="CT7" i="35" l="1"/>
  <c r="CP17" i="35"/>
  <c r="CQ15" i="35"/>
  <c r="CP18" i="35"/>
  <c r="CQ18" i="35" l="1"/>
  <c r="CR15" i="35"/>
  <c r="CU7" i="35"/>
  <c r="CQ17" i="35"/>
  <c r="CV7" i="35" l="1"/>
  <c r="CR18" i="35"/>
  <c r="CS15" i="35"/>
  <c r="CR17" i="35"/>
  <c r="CS18" i="35" l="1"/>
  <c r="CT15" i="35"/>
  <c r="CW7" i="35"/>
  <c r="CS17" i="35"/>
  <c r="CT18" i="35" l="1"/>
  <c r="CU15" i="35"/>
  <c r="CX7" i="35"/>
  <c r="CT17" i="35"/>
  <c r="CY7" i="35" l="1"/>
  <c r="CU18" i="35"/>
  <c r="CV15" i="35"/>
  <c r="CU17" i="35"/>
  <c r="CW15" i="35" l="1"/>
  <c r="CV18" i="35"/>
  <c r="CZ7" i="35"/>
  <c r="CV17" i="35"/>
  <c r="DA7" i="35" l="1"/>
  <c r="CW17" i="35"/>
  <c r="CW18" i="35"/>
  <c r="CX15" i="35"/>
  <c r="CX17" i="35" l="1"/>
  <c r="CX18" i="35"/>
  <c r="CY15" i="35"/>
  <c r="DB7" i="35"/>
  <c r="CZ15" i="35" l="1"/>
  <c r="CY18" i="35"/>
  <c r="CY17" i="35"/>
  <c r="DC7" i="35"/>
  <c r="DD7" i="35" l="1"/>
  <c r="CZ17" i="35"/>
  <c r="CZ18" i="35"/>
  <c r="DA15" i="35"/>
  <c r="DA17" i="35" l="1"/>
  <c r="DA18" i="35"/>
  <c r="DB15" i="35"/>
  <c r="DE7" i="35"/>
  <c r="DB17" i="35" l="1"/>
  <c r="DC15" i="35"/>
  <c r="DB18" i="35"/>
  <c r="DD15" i="35" l="1"/>
  <c r="DC18" i="35"/>
  <c r="DC17" i="35"/>
  <c r="DD17" i="35" l="1"/>
  <c r="DE15" i="35"/>
  <c r="C17" i="35" s="1"/>
  <c r="DD18" i="35"/>
  <c r="C18" i="35" l="1"/>
  <c r="J20" i="35" s="1"/>
  <c r="DE17" i="35"/>
  <c r="DE18" i="35"/>
  <c r="C19" i="35" l="1"/>
  <c r="C20" i="35" s="1"/>
  <c r="K20" i="35"/>
  <c r="AA20" i="35"/>
  <c r="AQ20" i="35"/>
  <c r="BG20" i="35"/>
  <c r="BW20" i="35"/>
  <c r="CM20" i="35"/>
  <c r="DC20" i="35"/>
  <c r="AI20" i="35"/>
  <c r="AJ20" i="35"/>
  <c r="BA20" i="35"/>
  <c r="BR20" i="35"/>
  <c r="CI20" i="35"/>
  <c r="CZ20" i="35"/>
  <c r="Z20" i="35"/>
  <c r="L20" i="35"/>
  <c r="AB20" i="35"/>
  <c r="AR20" i="35"/>
  <c r="BH20" i="35"/>
  <c r="BX20" i="35"/>
  <c r="CN20" i="35"/>
  <c r="DD20" i="35"/>
  <c r="S20" i="35"/>
  <c r="CU20" i="35"/>
  <c r="AK20" i="35"/>
  <c r="V20" i="35"/>
  <c r="AM20" i="35"/>
  <c r="BD20" i="35"/>
  <c r="BU20" i="35"/>
  <c r="CL20" i="35"/>
  <c r="M20" i="35"/>
  <c r="AC20" i="35"/>
  <c r="AS20" i="35"/>
  <c r="BI20" i="35"/>
  <c r="BY20" i="35"/>
  <c r="CO20" i="35"/>
  <c r="DE20" i="35"/>
  <c r="CE20" i="35"/>
  <c r="CF20" i="35"/>
  <c r="CW20" i="35"/>
  <c r="W20" i="35"/>
  <c r="X20" i="35"/>
  <c r="AO20" i="35"/>
  <c r="BF20" i="35"/>
  <c r="N20" i="35"/>
  <c r="AD20" i="35"/>
  <c r="AT20" i="35"/>
  <c r="BJ20" i="35"/>
  <c r="BZ20" i="35"/>
  <c r="CP20" i="35"/>
  <c r="CQ20" i="35"/>
  <c r="CT20" i="35"/>
  <c r="BP20" i="35"/>
  <c r="CG20" i="35"/>
  <c r="CX20" i="35"/>
  <c r="AN20" i="35"/>
  <c r="BE20" i="35"/>
  <c r="BV20" i="35"/>
  <c r="O20" i="35"/>
  <c r="AE20" i="35"/>
  <c r="AU20" i="35"/>
  <c r="BK20" i="35"/>
  <c r="CA20" i="35"/>
  <c r="CD20" i="35"/>
  <c r="CV20" i="35"/>
  <c r="BB20" i="35"/>
  <c r="BC20" i="35"/>
  <c r="BT20" i="35"/>
  <c r="CK20" i="35"/>
  <c r="DB20" i="35"/>
  <c r="P20" i="35"/>
  <c r="AF20" i="35"/>
  <c r="AV20" i="35"/>
  <c r="BL20" i="35"/>
  <c r="CB20" i="35"/>
  <c r="CR20" i="35"/>
  <c r="BO20" i="35"/>
  <c r="AZ20" i="35"/>
  <c r="BQ20" i="35"/>
  <c r="CH20" i="35"/>
  <c r="CY20" i="35"/>
  <c r="Y20" i="35"/>
  <c r="AP20" i="35"/>
  <c r="Q20" i="35"/>
  <c r="AG20" i="35"/>
  <c r="AW20" i="35"/>
  <c r="BM20" i="35"/>
  <c r="CC20" i="35"/>
  <c r="CS20" i="35"/>
  <c r="R20" i="35"/>
  <c r="AH20" i="35"/>
  <c r="AX20" i="35"/>
  <c r="BN20" i="35"/>
  <c r="AY20" i="35"/>
  <c r="T20" i="35"/>
  <c r="U20" i="35"/>
  <c r="AL20" i="35"/>
  <c r="BS20" i="35"/>
  <c r="CJ20" i="35"/>
  <c r="DA20" i="35"/>
  <c r="CZ74" i="35" l="1"/>
  <c r="CJ74" i="35"/>
  <c r="BT74" i="35"/>
  <c r="BD74" i="35"/>
  <c r="AN74" i="35"/>
  <c r="X74" i="35"/>
  <c r="CY74" i="35"/>
  <c r="CI74" i="35"/>
  <c r="BS74" i="35"/>
  <c r="BC74" i="35"/>
  <c r="AM74" i="35"/>
  <c r="W74" i="35"/>
  <c r="CX74" i="35"/>
  <c r="CH74" i="35"/>
  <c r="BR74" i="35"/>
  <c r="BB74" i="35"/>
  <c r="AL74" i="35"/>
  <c r="V74" i="35"/>
  <c r="CW74" i="35"/>
  <c r="CG74" i="35"/>
  <c r="BQ74" i="35"/>
  <c r="BA74" i="35"/>
  <c r="AK74" i="35"/>
  <c r="U74" i="35"/>
  <c r="CV74" i="35"/>
  <c r="CF74" i="35"/>
  <c r="BP74" i="35"/>
  <c r="AZ74" i="35"/>
  <c r="AJ74" i="35"/>
  <c r="T74" i="35"/>
  <c r="CU74" i="35"/>
  <c r="CE74" i="35"/>
  <c r="BO74" i="35"/>
  <c r="AY74" i="35"/>
  <c r="AI74" i="35"/>
  <c r="S74" i="35"/>
  <c r="CT74" i="35"/>
  <c r="CD74" i="35"/>
  <c r="BN74" i="35"/>
  <c r="AX74" i="35"/>
  <c r="AH74" i="35"/>
  <c r="R74" i="35"/>
  <c r="CS74" i="35"/>
  <c r="CC74" i="35"/>
  <c r="BM74" i="35"/>
  <c r="AW74" i="35"/>
  <c r="AG74" i="35"/>
  <c r="Q74" i="35"/>
  <c r="CL74" i="35"/>
  <c r="BF74" i="35"/>
  <c r="Z74" i="35"/>
  <c r="CX37" i="35"/>
  <c r="CH37" i="35"/>
  <c r="BR37" i="35"/>
  <c r="BB37" i="35"/>
  <c r="AL37" i="35"/>
  <c r="V37" i="35"/>
  <c r="DE74" i="35"/>
  <c r="BY74" i="35"/>
  <c r="AS74" i="35"/>
  <c r="M74" i="35"/>
  <c r="CS37" i="35"/>
  <c r="CC37" i="35"/>
  <c r="BM37" i="35"/>
  <c r="AW37" i="35"/>
  <c r="AG37" i="35"/>
  <c r="Q37" i="35"/>
  <c r="DD74" i="35"/>
  <c r="BX74" i="35"/>
  <c r="AR74" i="35"/>
  <c r="L74" i="35"/>
  <c r="CR37" i="35"/>
  <c r="CB37" i="35"/>
  <c r="BL37" i="35"/>
  <c r="AV37" i="35"/>
  <c r="AF37" i="35"/>
  <c r="P37" i="35"/>
  <c r="DC74" i="35"/>
  <c r="BW74" i="35"/>
  <c r="AQ74" i="35"/>
  <c r="K74" i="35"/>
  <c r="CQ37" i="35"/>
  <c r="CA37" i="35"/>
  <c r="BK37" i="35"/>
  <c r="AU37" i="35"/>
  <c r="AE37" i="35"/>
  <c r="O37" i="35"/>
  <c r="DB74" i="35"/>
  <c r="BV74" i="35"/>
  <c r="AP74" i="35"/>
  <c r="J74" i="35"/>
  <c r="CP37" i="35"/>
  <c r="BZ37" i="35"/>
  <c r="BJ37" i="35"/>
  <c r="AT37" i="35"/>
  <c r="AD37" i="35"/>
  <c r="N37" i="35"/>
  <c r="DA74" i="35"/>
  <c r="BU74" i="35"/>
  <c r="AO74" i="35"/>
  <c r="DE37" i="35"/>
  <c r="CO37" i="35"/>
  <c r="BY37" i="35"/>
  <c r="BI37" i="35"/>
  <c r="AS37" i="35"/>
  <c r="AC37" i="35"/>
  <c r="M37" i="35"/>
  <c r="CR74" i="35"/>
  <c r="BL74" i="35"/>
  <c r="AF74" i="35"/>
  <c r="DD37" i="35"/>
  <c r="CN37" i="35"/>
  <c r="BX37" i="35"/>
  <c r="BH37" i="35"/>
  <c r="AR37" i="35"/>
  <c r="AB37" i="35"/>
  <c r="L37" i="35"/>
  <c r="CQ74" i="35"/>
  <c r="BK74" i="35"/>
  <c r="AE74" i="35"/>
  <c r="DC37" i="35"/>
  <c r="CM37" i="35"/>
  <c r="BW37" i="35"/>
  <c r="BG37" i="35"/>
  <c r="AQ37" i="35"/>
  <c r="AA37" i="35"/>
  <c r="K37" i="35"/>
  <c r="CP74" i="35"/>
  <c r="BJ74" i="35"/>
  <c r="AD74" i="35"/>
  <c r="DB37" i="35"/>
  <c r="CL37" i="35"/>
  <c r="BV37" i="35"/>
  <c r="BF37" i="35"/>
  <c r="AP37" i="35"/>
  <c r="Z37" i="35"/>
  <c r="J37" i="35"/>
  <c r="J14" i="35" s="1"/>
  <c r="CO74" i="35"/>
  <c r="BI74" i="35"/>
  <c r="AC74" i="35"/>
  <c r="AT74" i="35"/>
  <c r="CJ37" i="35"/>
  <c r="BA37" i="35"/>
  <c r="S37" i="35"/>
  <c r="AB74" i="35"/>
  <c r="CI37" i="35"/>
  <c r="AZ37" i="35"/>
  <c r="R37" i="35"/>
  <c r="AA74" i="35"/>
  <c r="CG37" i="35"/>
  <c r="AY37" i="35"/>
  <c r="Y74" i="35"/>
  <c r="CF37" i="35"/>
  <c r="AX37" i="35"/>
  <c r="P74" i="35"/>
  <c r="CE37" i="35"/>
  <c r="AO37" i="35"/>
  <c r="CN74" i="35"/>
  <c r="O74" i="35"/>
  <c r="CD37" i="35"/>
  <c r="AN37" i="35"/>
  <c r="CM74" i="35"/>
  <c r="N74" i="35"/>
  <c r="BU37" i="35"/>
  <c r="AM37" i="35"/>
  <c r="CK74" i="35"/>
  <c r="BT37" i="35"/>
  <c r="AK37" i="35"/>
  <c r="CB74" i="35"/>
  <c r="DA37" i="35"/>
  <c r="BS37" i="35"/>
  <c r="AJ37" i="35"/>
  <c r="CA74" i="35"/>
  <c r="CZ37" i="35"/>
  <c r="BQ37" i="35"/>
  <c r="AI37" i="35"/>
  <c r="AV74" i="35"/>
  <c r="BZ74" i="35"/>
  <c r="CY37" i="35"/>
  <c r="BP37" i="35"/>
  <c r="AH37" i="35"/>
  <c r="BH74" i="35"/>
  <c r="CW37" i="35"/>
  <c r="BO37" i="35"/>
  <c r="Y37" i="35"/>
  <c r="BG74" i="35"/>
  <c r="CV37" i="35"/>
  <c r="BN37" i="35"/>
  <c r="X37" i="35"/>
  <c r="BE74" i="35"/>
  <c r="CU37" i="35"/>
  <c r="BE37" i="35"/>
  <c r="W37" i="35"/>
  <c r="CT37" i="35"/>
  <c r="CK37" i="35"/>
  <c r="AU74" i="35"/>
  <c r="BD37" i="35"/>
  <c r="BC37" i="35"/>
  <c r="U37" i="35"/>
  <c r="T37" i="35"/>
  <c r="J22" i="35" l="1"/>
  <c r="J24" i="35" s="1"/>
  <c r="S49" i="35"/>
  <c r="S78" i="35" s="1"/>
  <c r="S40" i="35"/>
  <c r="S14" i="35"/>
  <c r="X49" i="35"/>
  <c r="X78" i="35" s="1"/>
  <c r="X40" i="35"/>
  <c r="X14" i="35"/>
  <c r="AO49" i="35"/>
  <c r="AO78" i="35" s="1"/>
  <c r="AO40" i="35"/>
  <c r="AO14" i="35"/>
  <c r="AQ40" i="35"/>
  <c r="AQ49" i="35"/>
  <c r="AQ78" i="35" s="1"/>
  <c r="AQ14" i="35"/>
  <c r="BZ49" i="35"/>
  <c r="BZ78" i="35" s="1"/>
  <c r="BZ40" i="35"/>
  <c r="BZ14" i="35"/>
  <c r="P49" i="35"/>
  <c r="P78" i="35" s="1"/>
  <c r="P40" i="35"/>
  <c r="P14" i="35"/>
  <c r="BN40" i="35"/>
  <c r="BN49" i="35"/>
  <c r="BN78" i="35" s="1"/>
  <c r="BN14" i="35"/>
  <c r="AJ49" i="35"/>
  <c r="AJ78" i="35" s="1"/>
  <c r="AJ40" i="35"/>
  <c r="AJ14" i="35"/>
  <c r="CE49" i="35"/>
  <c r="CE78" i="35" s="1"/>
  <c r="CE40" i="35"/>
  <c r="CE14" i="35"/>
  <c r="BG40" i="35"/>
  <c r="BG49" i="35"/>
  <c r="BG78" i="35" s="1"/>
  <c r="BG14" i="35"/>
  <c r="CP49" i="35"/>
  <c r="CP78" i="35" s="1"/>
  <c r="CP40" i="35"/>
  <c r="CP14" i="35"/>
  <c r="AF49" i="35"/>
  <c r="AF78" i="35" s="1"/>
  <c r="AF40" i="35"/>
  <c r="AF14" i="35"/>
  <c r="BQ49" i="35"/>
  <c r="BQ78" i="35" s="1"/>
  <c r="BQ40" i="35"/>
  <c r="BQ14" i="35"/>
  <c r="BS49" i="35"/>
  <c r="BS78" i="35" s="1"/>
  <c r="BS40" i="35"/>
  <c r="BS14" i="35"/>
  <c r="BW40" i="35"/>
  <c r="BW49" i="35"/>
  <c r="BW78" i="35" s="1"/>
  <c r="BW14" i="35"/>
  <c r="M40" i="35"/>
  <c r="M49" i="35"/>
  <c r="M78" i="35" s="1"/>
  <c r="M14" i="35"/>
  <c r="AV40" i="35"/>
  <c r="AV49" i="35"/>
  <c r="AV78" i="35" s="1"/>
  <c r="AV14" i="35"/>
  <c r="AD49" i="35"/>
  <c r="AD78" i="35" s="1"/>
  <c r="AD40" i="35"/>
  <c r="AD14" i="35"/>
  <c r="DD40" i="35"/>
  <c r="DD49" i="35"/>
  <c r="DD78" i="35" s="1"/>
  <c r="DD14" i="35"/>
  <c r="BJ49" i="35"/>
  <c r="BJ78" i="35" s="1"/>
  <c r="BJ40" i="35"/>
  <c r="BJ14" i="35"/>
  <c r="DA49" i="35"/>
  <c r="DA78" i="35" s="1"/>
  <c r="DA40" i="35"/>
  <c r="DA14" i="35"/>
  <c r="AX40" i="35"/>
  <c r="AX49" i="35"/>
  <c r="AX78" i="35" s="1"/>
  <c r="AX14" i="35"/>
  <c r="CM40" i="35"/>
  <c r="CM49" i="35"/>
  <c r="CM78" i="35" s="1"/>
  <c r="CM14" i="35"/>
  <c r="AC40" i="35"/>
  <c r="AC49" i="35"/>
  <c r="AC78" i="35" s="1"/>
  <c r="AC14" i="35"/>
  <c r="BL40" i="35"/>
  <c r="BL49" i="35"/>
  <c r="BL78" i="35" s="1"/>
  <c r="BL14" i="35"/>
  <c r="CN40" i="35"/>
  <c r="CN49" i="35"/>
  <c r="CN78" i="35" s="1"/>
  <c r="CN14" i="35"/>
  <c r="CV49" i="35"/>
  <c r="CV78" i="35" s="1"/>
  <c r="CV40" i="35"/>
  <c r="CV14" i="35"/>
  <c r="Y49" i="35"/>
  <c r="Y78" i="35" s="1"/>
  <c r="Y40" i="35"/>
  <c r="Y14" i="35"/>
  <c r="CF49" i="35"/>
  <c r="CF78" i="35" s="1"/>
  <c r="CF40" i="35"/>
  <c r="CF14" i="35"/>
  <c r="J40" i="35"/>
  <c r="J49" i="35"/>
  <c r="J78" i="35" s="1"/>
  <c r="DC40" i="35"/>
  <c r="DC49" i="35"/>
  <c r="DC78" i="35" s="1"/>
  <c r="DC14" i="35"/>
  <c r="AS40" i="35"/>
  <c r="AS49" i="35"/>
  <c r="AS78" i="35" s="1"/>
  <c r="AS14" i="35"/>
  <c r="CB40" i="35"/>
  <c r="CB49" i="35"/>
  <c r="CB78" i="35" s="1"/>
  <c r="CB14" i="35"/>
  <c r="V49" i="35"/>
  <c r="V78" i="35" s="1"/>
  <c r="V40" i="35"/>
  <c r="V14" i="35"/>
  <c r="AK49" i="35"/>
  <c r="AK78" i="35" s="1"/>
  <c r="AK40" i="35"/>
  <c r="AK14" i="35"/>
  <c r="Z40" i="35"/>
  <c r="Z49" i="35"/>
  <c r="Z78" i="35" s="1"/>
  <c r="Z14" i="35"/>
  <c r="BI40" i="35"/>
  <c r="BI49" i="35"/>
  <c r="BI78" i="35" s="1"/>
  <c r="BI14" i="35"/>
  <c r="CR40" i="35"/>
  <c r="CR49" i="35"/>
  <c r="CR78" i="35" s="1"/>
  <c r="CR14" i="35"/>
  <c r="AL49" i="35"/>
  <c r="AL78" i="35" s="1"/>
  <c r="AL40" i="35"/>
  <c r="AL14" i="35"/>
  <c r="AA40" i="35"/>
  <c r="AA49" i="35"/>
  <c r="AA78" i="35" s="1"/>
  <c r="AA14" i="35"/>
  <c r="U49" i="35"/>
  <c r="U78" i="35" s="1"/>
  <c r="U40" i="35"/>
  <c r="U14" i="35"/>
  <c r="CW49" i="35"/>
  <c r="CW78" i="35" s="1"/>
  <c r="CW40" i="35"/>
  <c r="CW14" i="35"/>
  <c r="BT49" i="35"/>
  <c r="BT78" i="35" s="1"/>
  <c r="BT40" i="35"/>
  <c r="BT14" i="35"/>
  <c r="AY49" i="35"/>
  <c r="AY78" i="35" s="1"/>
  <c r="AY40" i="35"/>
  <c r="AY14" i="35"/>
  <c r="AP40" i="35"/>
  <c r="AP49" i="35"/>
  <c r="AP78" i="35" s="1"/>
  <c r="AP14" i="35"/>
  <c r="BY40" i="35"/>
  <c r="BY49" i="35"/>
  <c r="BY78" i="35" s="1"/>
  <c r="BY14" i="35"/>
  <c r="O49" i="35"/>
  <c r="O78" i="35" s="1"/>
  <c r="O40" i="35"/>
  <c r="O14" i="35"/>
  <c r="BB49" i="35"/>
  <c r="BB78" i="35" s="1"/>
  <c r="BB40" i="35"/>
  <c r="BB14" i="35"/>
  <c r="CD40" i="35"/>
  <c r="CD49" i="35"/>
  <c r="CD78" i="35" s="1"/>
  <c r="CD14" i="35"/>
  <c r="CZ49" i="35"/>
  <c r="CZ78" i="35" s="1"/>
  <c r="CZ40" i="35"/>
  <c r="CZ14" i="35"/>
  <c r="BC49" i="35"/>
  <c r="BC78" i="35" s="1"/>
  <c r="BC40" i="35"/>
  <c r="BC14" i="35"/>
  <c r="CG49" i="35"/>
  <c r="CG78" i="35" s="1"/>
  <c r="CG40" i="35"/>
  <c r="CG14" i="35"/>
  <c r="BF40" i="35"/>
  <c r="BF49" i="35"/>
  <c r="BF78" i="35" s="1"/>
  <c r="BF14" i="35"/>
  <c r="CO40" i="35"/>
  <c r="CO49" i="35"/>
  <c r="CO78" i="35" s="1"/>
  <c r="CO14" i="35"/>
  <c r="AE49" i="35"/>
  <c r="AE78" i="35" s="1"/>
  <c r="AE40" i="35"/>
  <c r="AE14" i="35"/>
  <c r="BR49" i="35"/>
  <c r="BR78" i="35" s="1"/>
  <c r="BR40" i="35"/>
  <c r="BR14" i="35"/>
  <c r="AH40" i="35"/>
  <c r="AH49" i="35"/>
  <c r="AH78" i="35" s="1"/>
  <c r="AH14" i="35"/>
  <c r="AM49" i="35"/>
  <c r="AM78" i="35" s="1"/>
  <c r="AM40" i="35"/>
  <c r="AM14" i="35"/>
  <c r="BV40" i="35"/>
  <c r="BV49" i="35"/>
  <c r="BV78" i="35" s="1"/>
  <c r="BV14" i="35"/>
  <c r="L40" i="35"/>
  <c r="L49" i="35"/>
  <c r="L78" i="35" s="1"/>
  <c r="L14" i="35"/>
  <c r="DE40" i="35"/>
  <c r="DE49" i="35"/>
  <c r="DE78" i="35" s="1"/>
  <c r="DE14" i="35"/>
  <c r="AU40" i="35"/>
  <c r="AU49" i="35"/>
  <c r="AU78" i="35" s="1"/>
  <c r="AU14" i="35"/>
  <c r="CH49" i="35"/>
  <c r="CH78" i="35" s="1"/>
  <c r="CH40" i="35"/>
  <c r="CH14" i="35"/>
  <c r="BA49" i="35"/>
  <c r="BA78" i="35" s="1"/>
  <c r="BA40" i="35"/>
  <c r="BA14" i="35"/>
  <c r="CS49" i="35"/>
  <c r="CS78" i="35" s="1"/>
  <c r="CS40" i="35"/>
  <c r="CS14" i="35"/>
  <c r="BP49" i="35"/>
  <c r="BP78" i="35" s="1"/>
  <c r="BP40" i="35"/>
  <c r="BP14" i="35"/>
  <c r="BU49" i="35"/>
  <c r="BU78" i="35" s="1"/>
  <c r="BU40" i="35"/>
  <c r="BU14" i="35"/>
  <c r="R40" i="35"/>
  <c r="R49" i="35"/>
  <c r="R78" i="35" s="1"/>
  <c r="R14" i="35"/>
  <c r="CL40" i="35"/>
  <c r="CL49" i="35"/>
  <c r="CL78" i="35" s="1"/>
  <c r="CL14" i="35"/>
  <c r="AB40" i="35"/>
  <c r="AB49" i="35"/>
  <c r="AB78" i="35" s="1"/>
  <c r="AB14" i="35"/>
  <c r="BK40" i="35"/>
  <c r="BK49" i="35"/>
  <c r="BK78" i="35" s="1"/>
  <c r="BK14" i="35"/>
  <c r="CX49" i="35"/>
  <c r="CX78" i="35" s="1"/>
  <c r="CX40" i="35"/>
  <c r="CX14" i="35"/>
  <c r="BE49" i="35"/>
  <c r="BE78" i="35" s="1"/>
  <c r="BE40" i="35"/>
  <c r="BE14" i="35"/>
  <c r="CU49" i="35"/>
  <c r="CU78" i="35" s="1"/>
  <c r="CU40" i="35"/>
  <c r="CU14" i="35"/>
  <c r="CC49" i="35"/>
  <c r="CC78" i="35" s="1"/>
  <c r="CC40" i="35"/>
  <c r="CC14" i="35"/>
  <c r="CJ49" i="35"/>
  <c r="CJ78" i="35" s="1"/>
  <c r="CJ40" i="35"/>
  <c r="CJ14" i="35"/>
  <c r="BO49" i="35"/>
  <c r="BO78" i="35" s="1"/>
  <c r="BO40" i="35"/>
  <c r="BO14" i="35"/>
  <c r="BD49" i="35"/>
  <c r="BD78" i="35" s="1"/>
  <c r="BD40" i="35"/>
  <c r="BD14" i="35"/>
  <c r="CK49" i="35"/>
  <c r="CK78" i="35" s="1"/>
  <c r="CK40" i="35"/>
  <c r="CK14" i="35"/>
  <c r="CY49" i="35"/>
  <c r="CY78" i="35" s="1"/>
  <c r="CY40" i="35"/>
  <c r="CY14" i="35"/>
  <c r="AZ49" i="35"/>
  <c r="AZ78" i="35" s="1"/>
  <c r="AZ40" i="35"/>
  <c r="AZ14" i="35"/>
  <c r="DB40" i="35"/>
  <c r="DB49" i="35"/>
  <c r="DB78" i="35" s="1"/>
  <c r="DB14" i="35"/>
  <c r="AR40" i="35"/>
  <c r="AR49" i="35"/>
  <c r="AR78" i="35" s="1"/>
  <c r="AR14" i="35"/>
  <c r="CA49" i="35"/>
  <c r="CA78" i="35" s="1"/>
  <c r="CA40" i="35"/>
  <c r="CA14" i="35"/>
  <c r="Q49" i="35"/>
  <c r="Q78" i="35" s="1"/>
  <c r="Q40" i="35"/>
  <c r="Q14" i="35"/>
  <c r="BM49" i="35"/>
  <c r="BM78" i="35" s="1"/>
  <c r="BM40" i="35"/>
  <c r="BM14" i="35"/>
  <c r="K40" i="35"/>
  <c r="K49" i="35"/>
  <c r="K78" i="35" s="1"/>
  <c r="K14" i="35"/>
  <c r="CT40" i="35"/>
  <c r="CT49" i="35"/>
  <c r="CT78" i="35" s="1"/>
  <c r="CT14" i="35"/>
  <c r="CI49" i="35"/>
  <c r="CI78" i="35" s="1"/>
  <c r="CI40" i="35"/>
  <c r="CI14" i="35"/>
  <c r="BH40" i="35"/>
  <c r="BH49" i="35"/>
  <c r="BH78" i="35" s="1"/>
  <c r="BH14" i="35"/>
  <c r="CQ40" i="35"/>
  <c r="CQ49" i="35"/>
  <c r="CQ78" i="35" s="1"/>
  <c r="CQ14" i="35"/>
  <c r="AG49" i="35"/>
  <c r="AG78" i="35" s="1"/>
  <c r="AG40" i="35"/>
  <c r="AG14" i="35"/>
  <c r="AI49" i="35"/>
  <c r="AI78" i="35" s="1"/>
  <c r="AI40" i="35"/>
  <c r="AI14" i="35"/>
  <c r="AT49" i="35"/>
  <c r="AT78" i="35" s="1"/>
  <c r="AT40" i="35"/>
  <c r="AT14" i="35"/>
  <c r="T49" i="35"/>
  <c r="T78" i="35" s="1"/>
  <c r="T40" i="35"/>
  <c r="T14" i="35"/>
  <c r="W49" i="35"/>
  <c r="W78" i="35" s="1"/>
  <c r="W40" i="35"/>
  <c r="W14" i="35"/>
  <c r="AN49" i="35"/>
  <c r="AN78" i="35" s="1"/>
  <c r="AN40" i="35"/>
  <c r="AN14" i="35"/>
  <c r="BX40" i="35"/>
  <c r="BX49" i="35"/>
  <c r="BX78" i="35" s="1"/>
  <c r="BX14" i="35"/>
  <c r="N49" i="35"/>
  <c r="N78" i="35" s="1"/>
  <c r="N40" i="35"/>
  <c r="N14" i="35"/>
  <c r="AW49" i="35"/>
  <c r="AW78" i="35" s="1"/>
  <c r="AW40" i="35"/>
  <c r="AW14" i="35"/>
  <c r="K22" i="35" l="1"/>
  <c r="K21" i="35"/>
  <c r="J27" i="35" l="1"/>
  <c r="J33" i="35"/>
  <c r="J86" i="35" s="1"/>
  <c r="L22" i="35"/>
  <c r="L21" i="35"/>
  <c r="K24" i="35"/>
  <c r="K33" i="35" l="1"/>
  <c r="K86" i="35" s="1"/>
  <c r="K27" i="35"/>
  <c r="M22" i="35"/>
  <c r="M21" i="35"/>
  <c r="L24" i="35"/>
  <c r="J29" i="35"/>
  <c r="J43" i="35" s="1"/>
  <c r="J30" i="35" l="1"/>
  <c r="J32" i="35" s="1"/>
  <c r="J35" i="35" s="1"/>
  <c r="L33" i="35"/>
  <c r="L86" i="35" s="1"/>
  <c r="L27" i="35"/>
  <c r="N22" i="35"/>
  <c r="N21" i="35"/>
  <c r="M24" i="35"/>
  <c r="K29" i="35"/>
  <c r="K30" i="35" s="1"/>
  <c r="J73" i="35" l="1"/>
  <c r="J42" i="35"/>
  <c r="K32" i="35"/>
  <c r="K35" i="35" s="1"/>
  <c r="L29" i="35"/>
  <c r="L30" i="35" s="1"/>
  <c r="L32" i="35" s="1"/>
  <c r="L35" i="35" s="1"/>
  <c r="O21" i="35"/>
  <c r="O22" i="35"/>
  <c r="N24" i="35"/>
  <c r="K43" i="35"/>
  <c r="M33" i="35"/>
  <c r="M86" i="35" s="1"/>
  <c r="M27" i="35"/>
  <c r="L43" i="35" l="1"/>
  <c r="L73" i="35"/>
  <c r="L42" i="35"/>
  <c r="M29" i="35"/>
  <c r="N33" i="35"/>
  <c r="N86" i="35" s="1"/>
  <c r="N27" i="35"/>
  <c r="P22" i="35"/>
  <c r="P21" i="35"/>
  <c r="O24" i="35"/>
  <c r="K73" i="35"/>
  <c r="K42" i="35"/>
  <c r="J62" i="35"/>
  <c r="J68" i="35" s="1"/>
  <c r="J45" i="35"/>
  <c r="J48" i="35" s="1"/>
  <c r="J56" i="35" s="1"/>
  <c r="J59" i="35" s="1"/>
  <c r="J75" i="35"/>
  <c r="J77" i="35" s="1"/>
  <c r="J79" i="35" s="1"/>
  <c r="J87" i="35" s="1"/>
  <c r="J70" i="35" l="1"/>
  <c r="J90" i="35" s="1"/>
  <c r="J92" i="35" s="1"/>
  <c r="J96" i="35" s="1"/>
  <c r="K75" i="35"/>
  <c r="K77" i="35" s="1"/>
  <c r="K79" i="35" s="1"/>
  <c r="K87" i="35" s="1"/>
  <c r="O33" i="35"/>
  <c r="O86" i="35" s="1"/>
  <c r="O27" i="35"/>
  <c r="Q22" i="35"/>
  <c r="Q21" i="35"/>
  <c r="P24" i="35"/>
  <c r="M30" i="35"/>
  <c r="M32" i="35" s="1"/>
  <c r="M35" i="35" s="1"/>
  <c r="K45" i="35"/>
  <c r="K48" i="35" s="1"/>
  <c r="K56" i="35" s="1"/>
  <c r="K59" i="35" s="1"/>
  <c r="K62" i="35"/>
  <c r="K68" i="35" s="1"/>
  <c r="N29" i="35"/>
  <c r="M43" i="35"/>
  <c r="L45" i="35"/>
  <c r="L48" i="35" s="1"/>
  <c r="L56" i="35" s="1"/>
  <c r="L59" i="35" s="1"/>
  <c r="L62" i="35"/>
  <c r="L68" i="35" s="1"/>
  <c r="J81" i="35"/>
  <c r="L75" i="35"/>
  <c r="L77" i="35" s="1"/>
  <c r="L79" i="35" s="1"/>
  <c r="L87" i="35" s="1"/>
  <c r="E9" i="17" l="1"/>
  <c r="E9" i="29" s="1"/>
  <c r="J85" i="35"/>
  <c r="J88" i="35" s="1"/>
  <c r="J82" i="35" s="1"/>
  <c r="J99" i="35"/>
  <c r="J100" i="35" s="1"/>
  <c r="K70" i="35"/>
  <c r="K90" i="35" s="1"/>
  <c r="K92" i="35" s="1"/>
  <c r="K96" i="35" s="1"/>
  <c r="F9" i="17" s="1"/>
  <c r="F9" i="29" s="1"/>
  <c r="N43" i="35"/>
  <c r="N30" i="35"/>
  <c r="N32" i="35" s="1"/>
  <c r="N35" i="35" s="1"/>
  <c r="M73" i="35"/>
  <c r="M42" i="35"/>
  <c r="P33" i="35"/>
  <c r="P86" i="35" s="1"/>
  <c r="P27" i="35"/>
  <c r="L81" i="35"/>
  <c r="R22" i="35"/>
  <c r="R21" i="35"/>
  <c r="Q24" i="35"/>
  <c r="O29" i="35"/>
  <c r="L70" i="35"/>
  <c r="K81" i="35"/>
  <c r="J102" i="35" l="1"/>
  <c r="K99" i="35"/>
  <c r="K100" i="35" s="1"/>
  <c r="K102" i="35" s="1"/>
  <c r="J97" i="35"/>
  <c r="K85" i="35"/>
  <c r="K88" i="35" s="1"/>
  <c r="K82" i="35" s="1"/>
  <c r="N42" i="35"/>
  <c r="N45" i="35" s="1"/>
  <c r="N48" i="35" s="1"/>
  <c r="N56" i="35" s="1"/>
  <c r="N59" i="35" s="1"/>
  <c r="N73" i="35"/>
  <c r="N75" i="35" s="1"/>
  <c r="N77" i="35" s="1"/>
  <c r="N79" i="35" s="1"/>
  <c r="N87" i="35" s="1"/>
  <c r="O30" i="35"/>
  <c r="O32" i="35" s="1"/>
  <c r="O35" i="35" s="1"/>
  <c r="Q33" i="35"/>
  <c r="Q86" i="35" s="1"/>
  <c r="Q27" i="35"/>
  <c r="S22" i="35"/>
  <c r="S21" i="35"/>
  <c r="R24" i="35"/>
  <c r="O43" i="35"/>
  <c r="P29" i="35"/>
  <c r="M45" i="35"/>
  <c r="M48" i="35" s="1"/>
  <c r="M56" i="35" s="1"/>
  <c r="M59" i="35" s="1"/>
  <c r="M62" i="35"/>
  <c r="M68" i="35" s="1"/>
  <c r="L90" i="35"/>
  <c r="L92" i="35" s="1"/>
  <c r="L96" i="35" s="1"/>
  <c r="G9" i="17" s="1"/>
  <c r="G9" i="29" s="1"/>
  <c r="L85" i="35"/>
  <c r="L88" i="35" s="1"/>
  <c r="L82" i="35" s="1"/>
  <c r="M75" i="35"/>
  <c r="M77" i="35" s="1"/>
  <c r="M79" i="35" s="1"/>
  <c r="M87" i="35" s="1"/>
  <c r="K97" i="35" l="1"/>
  <c r="N62" i="35"/>
  <c r="N68" i="35" s="1"/>
  <c r="N70" i="35" s="1"/>
  <c r="O73" i="35"/>
  <c r="O42" i="35"/>
  <c r="P30" i="35"/>
  <c r="P32" i="35" s="1"/>
  <c r="P35" i="35" s="1"/>
  <c r="P43" i="35"/>
  <c r="R33" i="35"/>
  <c r="R86" i="35" s="1"/>
  <c r="R27" i="35"/>
  <c r="M81" i="35"/>
  <c r="T22" i="35"/>
  <c r="T21" i="35"/>
  <c r="S24" i="35"/>
  <c r="Q29" i="35"/>
  <c r="Q43" i="35" s="1"/>
  <c r="M70" i="35"/>
  <c r="N81" i="35"/>
  <c r="L99" i="35" l="1"/>
  <c r="L100" i="35" s="1"/>
  <c r="N90" i="35"/>
  <c r="N92" i="35" s="1"/>
  <c r="N96" i="35" s="1"/>
  <c r="I9" i="17" s="1"/>
  <c r="I9" i="29" s="1"/>
  <c r="N85" i="35"/>
  <c r="N88" i="35" s="1"/>
  <c r="N82" i="35" s="1"/>
  <c r="L97" i="35"/>
  <c r="Q30" i="35"/>
  <c r="Q32" i="35" s="1"/>
  <c r="Q35" i="35" s="1"/>
  <c r="Q42" i="35" s="1"/>
  <c r="P73" i="35"/>
  <c r="P42" i="35"/>
  <c r="S33" i="35"/>
  <c r="S86" i="35" s="1"/>
  <c r="S27" i="35"/>
  <c r="O45" i="35"/>
  <c r="O48" i="35" s="1"/>
  <c r="O56" i="35" s="1"/>
  <c r="O59" i="35" s="1"/>
  <c r="O62" i="35"/>
  <c r="O68" i="35" s="1"/>
  <c r="U22" i="35"/>
  <c r="U21" i="35"/>
  <c r="T24" i="35"/>
  <c r="R29" i="35"/>
  <c r="R43" i="35" s="1"/>
  <c r="M90" i="35"/>
  <c r="M92" i="35" s="1"/>
  <c r="M96" i="35" s="1"/>
  <c r="M85" i="35"/>
  <c r="M88" i="35" s="1"/>
  <c r="M82" i="35" s="1"/>
  <c r="O75" i="35"/>
  <c r="O77" i="35" s="1"/>
  <c r="O79" i="35" s="1"/>
  <c r="O87" i="35" s="1"/>
  <c r="L102" i="35" l="1"/>
  <c r="H9" i="17"/>
  <c r="H9" i="29" s="1"/>
  <c r="N97" i="35"/>
  <c r="N99" i="35"/>
  <c r="N100" i="35" s="1"/>
  <c r="N102" i="35" s="1"/>
  <c r="Q73" i="35"/>
  <c r="Q75" i="35" s="1"/>
  <c r="Q77" i="35" s="1"/>
  <c r="Q79" i="35" s="1"/>
  <c r="Q87" i="35" s="1"/>
  <c r="O70" i="35"/>
  <c r="O90" i="35" s="1"/>
  <c r="O92" i="35" s="1"/>
  <c r="O96" i="35" s="1"/>
  <c r="J9" i="17" s="1"/>
  <c r="J9" i="29" s="1"/>
  <c r="V22" i="35"/>
  <c r="V21" i="35"/>
  <c r="U24" i="35"/>
  <c r="S29" i="35"/>
  <c r="S43" i="35" s="1"/>
  <c r="M97" i="35"/>
  <c r="Q62" i="35"/>
  <c r="Q68" i="35" s="1"/>
  <c r="Q45" i="35"/>
  <c r="Q48" i="35" s="1"/>
  <c r="Q56" i="35" s="1"/>
  <c r="Q59" i="35" s="1"/>
  <c r="O81" i="35"/>
  <c r="R30" i="35"/>
  <c r="R32" i="35" s="1"/>
  <c r="R35" i="35" s="1"/>
  <c r="T33" i="35"/>
  <c r="T86" i="35" s="1"/>
  <c r="T27" i="35"/>
  <c r="P45" i="35"/>
  <c r="P48" i="35" s="1"/>
  <c r="P56" i="35" s="1"/>
  <c r="P59" i="35" s="1"/>
  <c r="P62" i="35"/>
  <c r="P68" i="35" s="1"/>
  <c r="P75" i="35"/>
  <c r="P77" i="35" s="1"/>
  <c r="P79" i="35" s="1"/>
  <c r="P87" i="35" s="1"/>
  <c r="M99" i="35" l="1"/>
  <c r="M100" i="35" s="1"/>
  <c r="O85" i="35"/>
  <c r="O88" i="35" s="1"/>
  <c r="O82" i="35" s="1"/>
  <c r="Q81" i="35"/>
  <c r="Q70" i="35"/>
  <c r="Q90" i="35" s="1"/>
  <c r="Q92" i="35" s="1"/>
  <c r="Q96" i="35" s="1"/>
  <c r="L9" i="17" s="1"/>
  <c r="L9" i="29" s="1"/>
  <c r="P70" i="35"/>
  <c r="P90" i="35" s="1"/>
  <c r="P92" i="35" s="1"/>
  <c r="P96" i="35" s="1"/>
  <c r="K9" i="17" s="1"/>
  <c r="K9" i="29" s="1"/>
  <c r="R42" i="35"/>
  <c r="R73" i="35"/>
  <c r="P81" i="35"/>
  <c r="S30" i="35"/>
  <c r="S32" i="35" s="1"/>
  <c r="S35" i="35" s="1"/>
  <c r="T29" i="35"/>
  <c r="T43" i="35" s="1"/>
  <c r="U33" i="35"/>
  <c r="U86" i="35" s="1"/>
  <c r="U27" i="35"/>
  <c r="W21" i="35"/>
  <c r="W22" i="35"/>
  <c r="V24" i="35"/>
  <c r="M102" i="35" l="1"/>
  <c r="P85" i="35"/>
  <c r="P88" i="35" s="1"/>
  <c r="P82" i="35" s="1"/>
  <c r="Q85" i="35"/>
  <c r="Q88" i="35" s="1"/>
  <c r="Q82" i="35" s="1"/>
  <c r="O97" i="35"/>
  <c r="O99" i="35"/>
  <c r="O100" i="35" s="1"/>
  <c r="O102" i="35" s="1"/>
  <c r="S42" i="35"/>
  <c r="S73" i="35"/>
  <c r="T30" i="35"/>
  <c r="T32" i="35" s="1"/>
  <c r="T35" i="35" s="1"/>
  <c r="V33" i="35"/>
  <c r="V86" i="35" s="1"/>
  <c r="V27" i="35"/>
  <c r="R75" i="35"/>
  <c r="R77" i="35" s="1"/>
  <c r="R79" i="35" s="1"/>
  <c r="R87" i="35" s="1"/>
  <c r="X21" i="35"/>
  <c r="X22" i="35"/>
  <c r="W24" i="35"/>
  <c r="U29" i="35"/>
  <c r="U30" i="35" s="1"/>
  <c r="R62" i="35"/>
  <c r="R68" i="35" s="1"/>
  <c r="R45" i="35"/>
  <c r="R48" i="35" s="1"/>
  <c r="R56" i="35" s="1"/>
  <c r="R59" i="35" s="1"/>
  <c r="P97" i="35" l="1"/>
  <c r="P99" i="35"/>
  <c r="P100" i="35" s="1"/>
  <c r="P102" i="35" s="1"/>
  <c r="Q97" i="35"/>
  <c r="Q99" i="35"/>
  <c r="Q100" i="35" s="1"/>
  <c r="Q102" i="35" s="1"/>
  <c r="R70" i="35"/>
  <c r="R90" i="35" s="1"/>
  <c r="R92" i="35" s="1"/>
  <c r="R96" i="35" s="1"/>
  <c r="M9" i="17" s="1"/>
  <c r="M9" i="29" s="1"/>
  <c r="U43" i="35"/>
  <c r="R81" i="35"/>
  <c r="Y21" i="35"/>
  <c r="Y22" i="35"/>
  <c r="X24" i="35"/>
  <c r="T42" i="35"/>
  <c r="T73" i="35"/>
  <c r="U32" i="35"/>
  <c r="U35" i="35" s="1"/>
  <c r="W33" i="35"/>
  <c r="W86" i="35" s="1"/>
  <c r="W27" i="35"/>
  <c r="V29" i="35"/>
  <c r="V30" i="35" s="1"/>
  <c r="V32" i="35" s="1"/>
  <c r="V35" i="35" s="1"/>
  <c r="S75" i="35"/>
  <c r="S77" i="35" s="1"/>
  <c r="S79" i="35" s="1"/>
  <c r="S87" i="35" s="1"/>
  <c r="S62" i="35"/>
  <c r="S68" i="35" s="1"/>
  <c r="S45" i="35"/>
  <c r="S48" i="35" s="1"/>
  <c r="S56" i="35" s="1"/>
  <c r="S59" i="35" s="1"/>
  <c r="R85" i="35" l="1"/>
  <c r="R88" i="35" s="1"/>
  <c r="R82" i="35" s="1"/>
  <c r="S81" i="35"/>
  <c r="V43" i="35"/>
  <c r="S70" i="35"/>
  <c r="S90" i="35" s="1"/>
  <c r="S92" i="35" s="1"/>
  <c r="S96" i="35" s="1"/>
  <c r="N9" i="17" s="1"/>
  <c r="N9" i="29" s="1"/>
  <c r="V73" i="35"/>
  <c r="V42" i="35"/>
  <c r="T62" i="35"/>
  <c r="T68" i="35" s="1"/>
  <c r="T45" i="35"/>
  <c r="T48" i="35" s="1"/>
  <c r="T56" i="35" s="1"/>
  <c r="T59" i="35" s="1"/>
  <c r="Z22" i="35"/>
  <c r="Z21" i="35"/>
  <c r="Y24" i="35"/>
  <c r="W29" i="35"/>
  <c r="W43" i="35" s="1"/>
  <c r="U73" i="35"/>
  <c r="U42" i="35"/>
  <c r="T75" i="35"/>
  <c r="T77" i="35" s="1"/>
  <c r="T79" i="35" s="1"/>
  <c r="T87" i="35" s="1"/>
  <c r="X27" i="35"/>
  <c r="X33" i="35"/>
  <c r="X86" i="35" s="1"/>
  <c r="S85" i="35" l="1"/>
  <c r="S88" i="35" s="1"/>
  <c r="S82" i="35" s="1"/>
  <c r="R97" i="35"/>
  <c r="R99" i="35"/>
  <c r="R100" i="35" s="1"/>
  <c r="R102" i="35" s="1"/>
  <c r="T70" i="35"/>
  <c r="W30" i="35"/>
  <c r="W32" i="35" s="1"/>
  <c r="W35" i="35" s="1"/>
  <c r="U75" i="35"/>
  <c r="U77" i="35" s="1"/>
  <c r="U79" i="35" s="1"/>
  <c r="U87" i="35" s="1"/>
  <c r="Y27" i="35"/>
  <c r="Y33" i="35"/>
  <c r="Y86" i="35" s="1"/>
  <c r="AA22" i="35"/>
  <c r="AA21" i="35"/>
  <c r="Z24" i="35"/>
  <c r="V62" i="35"/>
  <c r="V68" i="35" s="1"/>
  <c r="V45" i="35"/>
  <c r="V48" i="35" s="1"/>
  <c r="V56" i="35" s="1"/>
  <c r="V59" i="35" s="1"/>
  <c r="X29" i="35"/>
  <c r="X30" i="35" s="1"/>
  <c r="X32" i="35" s="1"/>
  <c r="X35" i="35" s="1"/>
  <c r="T81" i="35"/>
  <c r="U62" i="35"/>
  <c r="U68" i="35" s="1"/>
  <c r="U45" i="35"/>
  <c r="U48" i="35" s="1"/>
  <c r="U56" i="35" s="1"/>
  <c r="U59" i="35" s="1"/>
  <c r="V75" i="35"/>
  <c r="V77" i="35" s="1"/>
  <c r="V79" i="35" s="1"/>
  <c r="V87" i="35" s="1"/>
  <c r="S97" i="35" l="1"/>
  <c r="S99" i="35"/>
  <c r="S100" i="35" s="1"/>
  <c r="X43" i="35"/>
  <c r="V70" i="35"/>
  <c r="V90" i="35" s="1"/>
  <c r="V92" i="35" s="1"/>
  <c r="V96" i="35" s="1"/>
  <c r="Q9" i="17" s="1"/>
  <c r="Q9" i="29" s="1"/>
  <c r="X73" i="35"/>
  <c r="X42" i="35"/>
  <c r="W73" i="35"/>
  <c r="W42" i="35"/>
  <c r="T90" i="35"/>
  <c r="T92" i="35" s="1"/>
  <c r="T96" i="35" s="1"/>
  <c r="O9" i="17" s="1"/>
  <c r="O9" i="29" s="1"/>
  <c r="T85" i="35"/>
  <c r="T88" i="35" s="1"/>
  <c r="T82" i="35" s="1"/>
  <c r="Z27" i="35"/>
  <c r="Z33" i="35"/>
  <c r="Z86" i="35" s="1"/>
  <c r="V81" i="35"/>
  <c r="AB22" i="35"/>
  <c r="AB21" i="35"/>
  <c r="AA24" i="35"/>
  <c r="U70" i="35"/>
  <c r="Y29" i="35"/>
  <c r="Y43" i="35" s="1"/>
  <c r="U81" i="35"/>
  <c r="S102" i="35" l="1"/>
  <c r="H102" i="35" s="1"/>
  <c r="H105" i="35" s="1"/>
  <c r="H100" i="35"/>
  <c r="V85" i="35"/>
  <c r="V88" i="35" s="1"/>
  <c r="V82" i="35" s="1"/>
  <c r="AC22" i="35"/>
  <c r="AC21" i="35"/>
  <c r="AB24" i="35"/>
  <c r="Z29" i="35"/>
  <c r="W62" i="35"/>
  <c r="W68" i="35" s="1"/>
  <c r="W45" i="35"/>
  <c r="W48" i="35" s="1"/>
  <c r="W56" i="35" s="1"/>
  <c r="W59" i="35" s="1"/>
  <c r="W75" i="35"/>
  <c r="W77" i="35" s="1"/>
  <c r="W79" i="35" s="1"/>
  <c r="W87" i="35" s="1"/>
  <c r="Y30" i="35"/>
  <c r="Y32" i="35" s="1"/>
  <c r="Y35" i="35" s="1"/>
  <c r="U90" i="35"/>
  <c r="U92" i="35" s="1"/>
  <c r="U96" i="35" s="1"/>
  <c r="P9" i="17" s="1"/>
  <c r="P9" i="29" s="1"/>
  <c r="U85" i="35"/>
  <c r="U88" i="35" s="1"/>
  <c r="U82" i="35" s="1"/>
  <c r="AA33" i="35"/>
  <c r="AA86" i="35" s="1"/>
  <c r="AA27" i="35"/>
  <c r="X62" i="35"/>
  <c r="X68" i="35" s="1"/>
  <c r="X45" i="35"/>
  <c r="X48" i="35" s="1"/>
  <c r="X56" i="35" s="1"/>
  <c r="X59" i="35" s="1"/>
  <c r="X75" i="35"/>
  <c r="X77" i="35" s="1"/>
  <c r="X79" i="35" s="1"/>
  <c r="X87" i="35" s="1"/>
  <c r="V97" i="35" l="1"/>
  <c r="V99" i="35"/>
  <c r="V100" i="35" s="1"/>
  <c r="T97" i="35"/>
  <c r="T99" i="35"/>
  <c r="T100" i="35" s="1"/>
  <c r="W70" i="35"/>
  <c r="Y73" i="35"/>
  <c r="Y42" i="35"/>
  <c r="Z30" i="35"/>
  <c r="Z32" i="35" s="1"/>
  <c r="Z35" i="35" s="1"/>
  <c r="Z43" i="35"/>
  <c r="W81" i="35"/>
  <c r="X81" i="35"/>
  <c r="X70" i="35"/>
  <c r="AB33" i="35"/>
  <c r="AB86" i="35" s="1"/>
  <c r="AB27" i="35"/>
  <c r="AA29" i="35"/>
  <c r="AA43" i="35" s="1"/>
  <c r="AD22" i="35"/>
  <c r="AD21" i="35"/>
  <c r="AC24" i="35"/>
  <c r="U97" i="35" l="1"/>
  <c r="U99" i="35"/>
  <c r="U100" i="35" s="1"/>
  <c r="Z73" i="35"/>
  <c r="Z42" i="35"/>
  <c r="AA30" i="35"/>
  <c r="AA32" i="35" s="1"/>
  <c r="AA35" i="35" s="1"/>
  <c r="AB29" i="35"/>
  <c r="AB30" i="35" s="1"/>
  <c r="X90" i="35"/>
  <c r="X92" i="35" s="1"/>
  <c r="X96" i="35" s="1"/>
  <c r="S9" i="17" s="1"/>
  <c r="S9" i="29" s="1"/>
  <c r="X85" i="35"/>
  <c r="X88" i="35" s="1"/>
  <c r="X82" i="35" s="1"/>
  <c r="Y75" i="35"/>
  <c r="Y77" i="35" s="1"/>
  <c r="Y79" i="35" s="1"/>
  <c r="Y87" i="35" s="1"/>
  <c r="AE21" i="35"/>
  <c r="AE22" i="35"/>
  <c r="AD24" i="35"/>
  <c r="AC33" i="35"/>
  <c r="AC86" i="35" s="1"/>
  <c r="AC27" i="35"/>
  <c r="Y62" i="35"/>
  <c r="Y68" i="35" s="1"/>
  <c r="Y45" i="35"/>
  <c r="Y48" i="35" s="1"/>
  <c r="Y56" i="35" s="1"/>
  <c r="Y59" i="35" s="1"/>
  <c r="W90" i="35"/>
  <c r="W92" i="35" s="1"/>
  <c r="W96" i="35" s="1"/>
  <c r="R9" i="17" s="1"/>
  <c r="R9" i="29" s="1"/>
  <c r="W85" i="35"/>
  <c r="W88" i="35" s="1"/>
  <c r="W82" i="35" s="1"/>
  <c r="AA73" i="35" l="1"/>
  <c r="AA42" i="35"/>
  <c r="Y81" i="35"/>
  <c r="AB43" i="35"/>
  <c r="AB32" i="35"/>
  <c r="AB35" i="35" s="1"/>
  <c r="Y70" i="35"/>
  <c r="AD33" i="35"/>
  <c r="AD86" i="35" s="1"/>
  <c r="AD27" i="35"/>
  <c r="Z62" i="35"/>
  <c r="Z68" i="35" s="1"/>
  <c r="Z45" i="35"/>
  <c r="Z48" i="35" s="1"/>
  <c r="Z56" i="35" s="1"/>
  <c r="Z59" i="35" s="1"/>
  <c r="AC29" i="35"/>
  <c r="AF22" i="35"/>
  <c r="AF21" i="35"/>
  <c r="AE24" i="35"/>
  <c r="Z75" i="35"/>
  <c r="Z77" i="35" s="1"/>
  <c r="Z79" i="35" s="1"/>
  <c r="Z87" i="35" s="1"/>
  <c r="X97" i="35" l="1"/>
  <c r="X99" i="35"/>
  <c r="X100" i="35" s="1"/>
  <c r="W97" i="35"/>
  <c r="W99" i="35"/>
  <c r="W100" i="35" s="1"/>
  <c r="AC43" i="35"/>
  <c r="AC30" i="35"/>
  <c r="AC32" i="35" s="1"/>
  <c r="AC35" i="35" s="1"/>
  <c r="Z81" i="35"/>
  <c r="Z70" i="35"/>
  <c r="Y90" i="35"/>
  <c r="Y92" i="35" s="1"/>
  <c r="Y96" i="35" s="1"/>
  <c r="T9" i="17" s="1"/>
  <c r="T9" i="29" s="1"/>
  <c r="Y85" i="35"/>
  <c r="Y88" i="35" s="1"/>
  <c r="Y82" i="35" s="1"/>
  <c r="AB73" i="35"/>
  <c r="AB42" i="35"/>
  <c r="AD29" i="35"/>
  <c r="AE27" i="35"/>
  <c r="AE33" i="35"/>
  <c r="AE86" i="35" s="1"/>
  <c r="AA62" i="35"/>
  <c r="AA68" i="35" s="1"/>
  <c r="AA45" i="35"/>
  <c r="AA48" i="35" s="1"/>
  <c r="AA56" i="35" s="1"/>
  <c r="AA59" i="35" s="1"/>
  <c r="AG22" i="35"/>
  <c r="AG21" i="35"/>
  <c r="AF24" i="35"/>
  <c r="AA75" i="35"/>
  <c r="AA77" i="35" s="1"/>
  <c r="AA79" i="35" s="1"/>
  <c r="AA87" i="35" s="1"/>
  <c r="AC42" i="35" l="1"/>
  <c r="AC73" i="35"/>
  <c r="AD43" i="35"/>
  <c r="AD30" i="35"/>
  <c r="AD32" i="35" s="1"/>
  <c r="AD35" i="35" s="1"/>
  <c r="AB62" i="35"/>
  <c r="AB68" i="35" s="1"/>
  <c r="AB45" i="35"/>
  <c r="AB48" i="35" s="1"/>
  <c r="AB56" i="35" s="1"/>
  <c r="AB59" i="35" s="1"/>
  <c r="AE29" i="35"/>
  <c r="AE30" i="35" s="1"/>
  <c r="AB75" i="35"/>
  <c r="AB77" i="35" s="1"/>
  <c r="AB79" i="35" s="1"/>
  <c r="AB87" i="35" s="1"/>
  <c r="AA81" i="35"/>
  <c r="AH22" i="35"/>
  <c r="AH21" i="35"/>
  <c r="AG24" i="35"/>
  <c r="Z90" i="35"/>
  <c r="Z92" i="35" s="1"/>
  <c r="Z96" i="35" s="1"/>
  <c r="U9" i="17" s="1"/>
  <c r="U9" i="29" s="1"/>
  <c r="Z85" i="35"/>
  <c r="Z88" i="35" s="1"/>
  <c r="Z82" i="35" s="1"/>
  <c r="AF27" i="35"/>
  <c r="AF33" i="35"/>
  <c r="AF86" i="35" s="1"/>
  <c r="AA70" i="35"/>
  <c r="Y97" i="35" l="1"/>
  <c r="Y99" i="35"/>
  <c r="Y100" i="35" s="1"/>
  <c r="AD73" i="35"/>
  <c r="AD42" i="35"/>
  <c r="AE32" i="35"/>
  <c r="AE35" i="35" s="1"/>
  <c r="AE43" i="35"/>
  <c r="AB81" i="35"/>
  <c r="AA90" i="35"/>
  <c r="AA92" i="35" s="1"/>
  <c r="AA96" i="35" s="1"/>
  <c r="V9" i="17" s="1"/>
  <c r="V9" i="29" s="1"/>
  <c r="AA85" i="35"/>
  <c r="AA88" i="35" s="1"/>
  <c r="AA82" i="35" s="1"/>
  <c r="AB70" i="35"/>
  <c r="AG27" i="35"/>
  <c r="AG33" i="35"/>
  <c r="AG86" i="35" s="1"/>
  <c r="AC75" i="35"/>
  <c r="AC77" i="35" s="1"/>
  <c r="AC79" i="35" s="1"/>
  <c r="AC87" i="35" s="1"/>
  <c r="AC62" i="35"/>
  <c r="AC68" i="35" s="1"/>
  <c r="AC45" i="35"/>
  <c r="AC48" i="35" s="1"/>
  <c r="AC56" i="35" s="1"/>
  <c r="AC59" i="35" s="1"/>
  <c r="AF29" i="35"/>
  <c r="AF43" i="35" s="1"/>
  <c r="AI22" i="35"/>
  <c r="AI21" i="35"/>
  <c r="AH24" i="35"/>
  <c r="Z97" i="35" l="1"/>
  <c r="Z99" i="35"/>
  <c r="Z100" i="35" s="1"/>
  <c r="AC81" i="35"/>
  <c r="AG29" i="35"/>
  <c r="AG43" i="35" s="1"/>
  <c r="AH33" i="35"/>
  <c r="AH86" i="35" s="1"/>
  <c r="AH27" i="35"/>
  <c r="AB90" i="35"/>
  <c r="AB92" i="35" s="1"/>
  <c r="AB96" i="35" s="1"/>
  <c r="W9" i="17" s="1"/>
  <c r="W9" i="29" s="1"/>
  <c r="AB85" i="35"/>
  <c r="AB88" i="35" s="1"/>
  <c r="AB82" i="35" s="1"/>
  <c r="AJ22" i="35"/>
  <c r="AJ21" i="35"/>
  <c r="AI24" i="35"/>
  <c r="AF30" i="35"/>
  <c r="AF32" i="35" s="1"/>
  <c r="AF35" i="35" s="1"/>
  <c r="AE42" i="35"/>
  <c r="AE73" i="35"/>
  <c r="AC70" i="35"/>
  <c r="AD45" i="35"/>
  <c r="AD48" i="35" s="1"/>
  <c r="AD56" i="35" s="1"/>
  <c r="AD59" i="35" s="1"/>
  <c r="AD62" i="35"/>
  <c r="AD68" i="35" s="1"/>
  <c r="AD75" i="35"/>
  <c r="AD77" i="35" s="1"/>
  <c r="AD79" i="35" s="1"/>
  <c r="AD87" i="35" s="1"/>
  <c r="AA97" i="35" l="1"/>
  <c r="AA99" i="35"/>
  <c r="AA100" i="35" s="1"/>
  <c r="AG30" i="35"/>
  <c r="AG32" i="35" s="1"/>
  <c r="AG35" i="35" s="1"/>
  <c r="AG73" i="35" s="1"/>
  <c r="AF42" i="35"/>
  <c r="AF73" i="35"/>
  <c r="AK22" i="35"/>
  <c r="AK21" i="35"/>
  <c r="AJ24" i="35"/>
  <c r="AD81" i="35"/>
  <c r="AH29" i="35"/>
  <c r="AH43" i="35" s="1"/>
  <c r="AI33" i="35"/>
  <c r="AI86" i="35" s="1"/>
  <c r="AI27" i="35"/>
  <c r="AD70" i="35"/>
  <c r="AC90" i="35"/>
  <c r="AC92" i="35" s="1"/>
  <c r="AC96" i="35" s="1"/>
  <c r="X9" i="17" s="1"/>
  <c r="X9" i="29" s="1"/>
  <c r="AC85" i="35"/>
  <c r="AC88" i="35" s="1"/>
  <c r="AC82" i="35" s="1"/>
  <c r="AE75" i="35"/>
  <c r="AE77" i="35" s="1"/>
  <c r="AE79" i="35" s="1"/>
  <c r="AE87" i="35" s="1"/>
  <c r="AE45" i="35"/>
  <c r="AE48" i="35" s="1"/>
  <c r="AE56" i="35" s="1"/>
  <c r="AE59" i="35" s="1"/>
  <c r="AE62" i="35"/>
  <c r="AE68" i="35" s="1"/>
  <c r="AB97" i="35" l="1"/>
  <c r="AB99" i="35"/>
  <c r="AB100" i="35" s="1"/>
  <c r="AG42" i="35"/>
  <c r="AG62" i="35" s="1"/>
  <c r="AG68" i="35" s="1"/>
  <c r="AE70" i="35"/>
  <c r="AE90" i="35" s="1"/>
  <c r="AE92" i="35" s="1"/>
  <c r="AE96" i="35" s="1"/>
  <c r="Z9" i="17" s="1"/>
  <c r="Z9" i="29" s="1"/>
  <c r="AH30" i="35"/>
  <c r="AH32" i="35" s="1"/>
  <c r="AH35" i="35" s="1"/>
  <c r="AI29" i="35"/>
  <c r="AI43" i="35" s="1"/>
  <c r="AJ33" i="35"/>
  <c r="AJ86" i="35" s="1"/>
  <c r="AJ27" i="35"/>
  <c r="AL22" i="35"/>
  <c r="AL21" i="35"/>
  <c r="AK24" i="35"/>
  <c r="AE81" i="35"/>
  <c r="AG75" i="35"/>
  <c r="AG77" i="35" s="1"/>
  <c r="AG79" i="35" s="1"/>
  <c r="AG87" i="35" s="1"/>
  <c r="AF75" i="35"/>
  <c r="AF77" i="35" s="1"/>
  <c r="AF79" i="35" s="1"/>
  <c r="AF87" i="35" s="1"/>
  <c r="AD90" i="35"/>
  <c r="AD92" i="35" s="1"/>
  <c r="AD96" i="35" s="1"/>
  <c r="Y9" i="17" s="1"/>
  <c r="Y9" i="29" s="1"/>
  <c r="AD85" i="35"/>
  <c r="AD88" i="35" s="1"/>
  <c r="AD82" i="35" s="1"/>
  <c r="AF45" i="35"/>
  <c r="AF48" i="35" s="1"/>
  <c r="AF56" i="35" s="1"/>
  <c r="AF59" i="35" s="1"/>
  <c r="AF62" i="35"/>
  <c r="AF68" i="35" s="1"/>
  <c r="AC97" i="35" l="1"/>
  <c r="AC99" i="35"/>
  <c r="AC100" i="35" s="1"/>
  <c r="AG45" i="35"/>
  <c r="AG48" i="35" s="1"/>
  <c r="AG56" i="35" s="1"/>
  <c r="AG59" i="35" s="1"/>
  <c r="AG70" i="35" s="1"/>
  <c r="AE85" i="35"/>
  <c r="AE88" i="35" s="1"/>
  <c r="AE82" i="35" s="1"/>
  <c r="AG81" i="35"/>
  <c r="AM21" i="35"/>
  <c r="AM22" i="35"/>
  <c r="AL24" i="35"/>
  <c r="AK33" i="35"/>
  <c r="AK86" i="35" s="1"/>
  <c r="AK27" i="35"/>
  <c r="AH73" i="35"/>
  <c r="AH42" i="35"/>
  <c r="AI30" i="35"/>
  <c r="AI32" i="35" s="1"/>
  <c r="AI35" i="35" s="1"/>
  <c r="AJ29" i="35"/>
  <c r="AJ43" i="35" s="1"/>
  <c r="AF81" i="35"/>
  <c r="AF70" i="35"/>
  <c r="AE97" i="35" l="1"/>
  <c r="AE99" i="35"/>
  <c r="AE100" i="35" s="1"/>
  <c r="AD97" i="35"/>
  <c r="AD99" i="35"/>
  <c r="AD100" i="35" s="1"/>
  <c r="AG90" i="35"/>
  <c r="AG92" i="35" s="1"/>
  <c r="AG96" i="35" s="1"/>
  <c r="AG85" i="35"/>
  <c r="AG88" i="35" s="1"/>
  <c r="AG82" i="35" s="1"/>
  <c r="AI73" i="35"/>
  <c r="AI42" i="35"/>
  <c r="AJ30" i="35"/>
  <c r="AJ32" i="35" s="1"/>
  <c r="AJ35" i="35" s="1"/>
  <c r="AH62" i="35"/>
  <c r="AH68" i="35" s="1"/>
  <c r="AH45" i="35"/>
  <c r="AH48" i="35" s="1"/>
  <c r="AH56" i="35" s="1"/>
  <c r="AH59" i="35" s="1"/>
  <c r="AH75" i="35"/>
  <c r="AH77" i="35" s="1"/>
  <c r="AH79" i="35" s="1"/>
  <c r="AH87" i="35" s="1"/>
  <c r="AK29" i="35"/>
  <c r="AK43" i="35" s="1"/>
  <c r="AF90" i="35"/>
  <c r="AF92" i="35" s="1"/>
  <c r="AF96" i="35" s="1"/>
  <c r="AA9" i="17" s="1"/>
  <c r="AA9" i="29" s="1"/>
  <c r="AF85" i="35"/>
  <c r="AF88" i="35" s="1"/>
  <c r="AF82" i="35" s="1"/>
  <c r="AL33" i="35"/>
  <c r="AL86" i="35" s="1"/>
  <c r="AL27" i="35"/>
  <c r="AN21" i="35"/>
  <c r="AN22" i="35"/>
  <c r="AM24" i="35"/>
  <c r="AH81" i="35" l="1"/>
  <c r="AJ73" i="35"/>
  <c r="AJ42" i="35"/>
  <c r="AO21" i="35"/>
  <c r="AO22" i="35"/>
  <c r="AN24" i="35"/>
  <c r="AM33" i="35"/>
  <c r="AM86" i="35" s="1"/>
  <c r="AM27" i="35"/>
  <c r="AK30" i="35"/>
  <c r="AK32" i="35" s="1"/>
  <c r="AK35" i="35" s="1"/>
  <c r="AH70" i="35"/>
  <c r="AL29" i="35"/>
  <c r="AL43" i="35" s="1"/>
  <c r="AI62" i="35"/>
  <c r="AI68" i="35" s="1"/>
  <c r="AI45" i="35"/>
  <c r="AI48" i="35" s="1"/>
  <c r="AI56" i="35" s="1"/>
  <c r="AI59" i="35" s="1"/>
  <c r="AI75" i="35"/>
  <c r="AI77" i="35" s="1"/>
  <c r="AI79" i="35" s="1"/>
  <c r="AI87" i="35" s="1"/>
  <c r="AG97" i="35" l="1"/>
  <c r="AG99" i="35"/>
  <c r="AG100" i="35" s="1"/>
  <c r="AF97" i="35"/>
  <c r="AF99" i="35"/>
  <c r="AF100" i="35" s="1"/>
  <c r="AK73" i="35"/>
  <c r="AK42" i="35"/>
  <c r="AH90" i="35"/>
  <c r="AH92" i="35" s="1"/>
  <c r="AH96" i="35" s="1"/>
  <c r="AH85" i="35"/>
  <c r="AH88" i="35" s="1"/>
  <c r="AH82" i="35" s="1"/>
  <c r="AL30" i="35"/>
  <c r="AL32" i="35" s="1"/>
  <c r="AL35" i="35" s="1"/>
  <c r="AM29" i="35"/>
  <c r="AN27" i="35"/>
  <c r="AN33" i="35"/>
  <c r="AN86" i="35" s="1"/>
  <c r="AI81" i="35"/>
  <c r="AP22" i="35"/>
  <c r="AP21" i="35"/>
  <c r="AO24" i="35"/>
  <c r="AI70" i="35"/>
  <c r="AJ62" i="35"/>
  <c r="AJ68" i="35" s="1"/>
  <c r="AJ45" i="35"/>
  <c r="AJ48" i="35" s="1"/>
  <c r="AJ56" i="35" s="1"/>
  <c r="AJ59" i="35" s="1"/>
  <c r="AJ75" i="35"/>
  <c r="AJ77" i="35" s="1"/>
  <c r="AJ79" i="35" s="1"/>
  <c r="AJ87" i="35" s="1"/>
  <c r="AN29" i="35" l="1"/>
  <c r="AL73" i="35"/>
  <c r="AL42" i="35"/>
  <c r="AM30" i="35"/>
  <c r="AM32" i="35" s="1"/>
  <c r="AM35" i="35" s="1"/>
  <c r="AM43" i="35"/>
  <c r="AQ22" i="35"/>
  <c r="AQ21" i="35"/>
  <c r="AP24" i="35"/>
  <c r="AJ81" i="35"/>
  <c r="AO27" i="35"/>
  <c r="AO33" i="35"/>
  <c r="AO86" i="35" s="1"/>
  <c r="AK62" i="35"/>
  <c r="AK68" i="35" s="1"/>
  <c r="AK45" i="35"/>
  <c r="AK48" i="35" s="1"/>
  <c r="AK56" i="35" s="1"/>
  <c r="AK59" i="35" s="1"/>
  <c r="AJ70" i="35"/>
  <c r="AI90" i="35"/>
  <c r="AI92" i="35" s="1"/>
  <c r="AI96" i="35" s="1"/>
  <c r="AI85" i="35"/>
  <c r="AI88" i="35" s="1"/>
  <c r="AI82" i="35" s="1"/>
  <c r="AK75" i="35"/>
  <c r="AK77" i="35" s="1"/>
  <c r="AK79" i="35" s="1"/>
  <c r="AK87" i="35" s="1"/>
  <c r="AH97" i="35" l="1"/>
  <c r="AH99" i="35"/>
  <c r="AH100" i="35" s="1"/>
  <c r="AM73" i="35"/>
  <c r="AM42" i="35"/>
  <c r="AP27" i="35"/>
  <c r="AP33" i="35"/>
  <c r="AP86" i="35" s="1"/>
  <c r="AR22" i="35"/>
  <c r="AR21" i="35"/>
  <c r="AQ24" i="35"/>
  <c r="AJ90" i="35"/>
  <c r="AJ92" i="35" s="1"/>
  <c r="AJ96" i="35" s="1"/>
  <c r="AJ85" i="35"/>
  <c r="AJ88" i="35" s="1"/>
  <c r="AJ82" i="35" s="1"/>
  <c r="AL62" i="35"/>
  <c r="AL68" i="35" s="1"/>
  <c r="AL45" i="35"/>
  <c r="AL48" i="35" s="1"/>
  <c r="AL56" i="35" s="1"/>
  <c r="AL59" i="35" s="1"/>
  <c r="AK81" i="35"/>
  <c r="AL75" i="35"/>
  <c r="AL77" i="35" s="1"/>
  <c r="AL79" i="35" s="1"/>
  <c r="AL87" i="35" s="1"/>
  <c r="AN30" i="35"/>
  <c r="AN32" i="35" s="1"/>
  <c r="AN35" i="35" s="1"/>
  <c r="AN43" i="35"/>
  <c r="AK70" i="35"/>
  <c r="AO29" i="35"/>
  <c r="AO30" i="35" s="1"/>
  <c r="AI97" i="35" l="1"/>
  <c r="AI99" i="35"/>
  <c r="AI100" i="35" s="1"/>
  <c r="AL81" i="35"/>
  <c r="AO32" i="35"/>
  <c r="AO35" i="35" s="1"/>
  <c r="AO43" i="35"/>
  <c r="AP29" i="35"/>
  <c r="AP43" i="35" s="1"/>
  <c r="AL70" i="35"/>
  <c r="AQ33" i="35"/>
  <c r="AQ86" i="35" s="1"/>
  <c r="AQ27" i="35"/>
  <c r="AS21" i="35"/>
  <c r="AS22" i="35"/>
  <c r="AR24" i="35"/>
  <c r="AK90" i="35"/>
  <c r="AK92" i="35" s="1"/>
  <c r="AK96" i="35" s="1"/>
  <c r="AK85" i="35"/>
  <c r="AK88" i="35" s="1"/>
  <c r="AK82" i="35" s="1"/>
  <c r="AN73" i="35"/>
  <c r="AN42" i="35"/>
  <c r="AM62" i="35"/>
  <c r="AM68" i="35" s="1"/>
  <c r="AM45" i="35"/>
  <c r="AM48" i="35" s="1"/>
  <c r="AM56" i="35" s="1"/>
  <c r="AM59" i="35" s="1"/>
  <c r="AM75" i="35"/>
  <c r="AM77" i="35" s="1"/>
  <c r="AM79" i="35" s="1"/>
  <c r="AM87" i="35" s="1"/>
  <c r="AJ97" i="35" l="1"/>
  <c r="AJ99" i="35"/>
  <c r="AJ100" i="35" s="1"/>
  <c r="AM81" i="35"/>
  <c r="AL90" i="35"/>
  <c r="AL92" i="35" s="1"/>
  <c r="AL96" i="35" s="1"/>
  <c r="AL85" i="35"/>
  <c r="AL88" i="35" s="1"/>
  <c r="AL82" i="35" s="1"/>
  <c r="AT21" i="35"/>
  <c r="AT22" i="35"/>
  <c r="AS24" i="35"/>
  <c r="AP30" i="35"/>
  <c r="AP32" i="35" s="1"/>
  <c r="AP35" i="35" s="1"/>
  <c r="AR33" i="35"/>
  <c r="AR86" i="35" s="1"/>
  <c r="AR27" i="35"/>
  <c r="AQ29" i="35"/>
  <c r="AO73" i="35"/>
  <c r="AO42" i="35"/>
  <c r="AM70" i="35"/>
  <c r="AN62" i="35"/>
  <c r="AN68" i="35" s="1"/>
  <c r="AN45" i="35"/>
  <c r="AN48" i="35" s="1"/>
  <c r="AN56" i="35" s="1"/>
  <c r="AN59" i="35" s="1"/>
  <c r="AN75" i="35"/>
  <c r="AN77" i="35" s="1"/>
  <c r="AN79" i="35" s="1"/>
  <c r="AN87" i="35" s="1"/>
  <c r="AK97" i="35" l="1"/>
  <c r="AK99" i="35"/>
  <c r="AK100" i="35" s="1"/>
  <c r="AN70" i="35"/>
  <c r="AN90" i="35" s="1"/>
  <c r="AN92" i="35" s="1"/>
  <c r="AN96" i="35" s="1"/>
  <c r="AN81" i="35"/>
  <c r="AP73" i="35"/>
  <c r="AP42" i="35"/>
  <c r="AQ30" i="35"/>
  <c r="AQ32" i="35" s="1"/>
  <c r="AQ35" i="35" s="1"/>
  <c r="AR29" i="35"/>
  <c r="AR30" i="35" s="1"/>
  <c r="AQ43" i="35"/>
  <c r="AS33" i="35"/>
  <c r="AS86" i="35" s="1"/>
  <c r="AS27" i="35"/>
  <c r="AM90" i="35"/>
  <c r="AM92" i="35" s="1"/>
  <c r="AM96" i="35" s="1"/>
  <c r="AM85" i="35"/>
  <c r="AM88" i="35" s="1"/>
  <c r="AM82" i="35" s="1"/>
  <c r="AO45" i="35"/>
  <c r="AO48" i="35" s="1"/>
  <c r="AO56" i="35" s="1"/>
  <c r="AO59" i="35" s="1"/>
  <c r="AO62" i="35"/>
  <c r="AO68" i="35" s="1"/>
  <c r="AU21" i="35"/>
  <c r="AU22" i="35"/>
  <c r="AT24" i="35"/>
  <c r="AO75" i="35"/>
  <c r="AO77" i="35" s="1"/>
  <c r="AO79" i="35" s="1"/>
  <c r="AO87" i="35" s="1"/>
  <c r="AL97" i="35" l="1"/>
  <c r="AL99" i="35"/>
  <c r="AL100" i="35" s="1"/>
  <c r="AN85" i="35"/>
  <c r="AN88" i="35" s="1"/>
  <c r="AN82" i="35" s="1"/>
  <c r="AO70" i="35"/>
  <c r="AO90" i="35" s="1"/>
  <c r="AO92" i="35" s="1"/>
  <c r="AO96" i="35" s="1"/>
  <c r="AQ73" i="35"/>
  <c r="AQ42" i="35"/>
  <c r="AO81" i="35"/>
  <c r="AR32" i="35"/>
  <c r="AR35" i="35" s="1"/>
  <c r="AT33" i="35"/>
  <c r="AT86" i="35" s="1"/>
  <c r="AT27" i="35"/>
  <c r="AV22" i="35"/>
  <c r="AV21" i="35"/>
  <c r="AU24" i="35"/>
  <c r="AR43" i="35"/>
  <c r="AS29" i="35"/>
  <c r="AP62" i="35"/>
  <c r="AP68" i="35" s="1"/>
  <c r="AP45" i="35"/>
  <c r="AP48" i="35" s="1"/>
  <c r="AP56" i="35" s="1"/>
  <c r="AP59" i="35" s="1"/>
  <c r="AP75" i="35"/>
  <c r="AP77" i="35" s="1"/>
  <c r="AP79" i="35" s="1"/>
  <c r="AP87" i="35" s="1"/>
  <c r="AM97" i="35" l="1"/>
  <c r="AM99" i="35"/>
  <c r="AM100" i="35" s="1"/>
  <c r="AN97" i="35"/>
  <c r="AN99" i="35"/>
  <c r="AN100" i="35" s="1"/>
  <c r="AO85" i="35"/>
  <c r="AO88" i="35" s="1"/>
  <c r="AO82" i="35" s="1"/>
  <c r="AS30" i="35"/>
  <c r="AS32" i="35" s="1"/>
  <c r="AS35" i="35" s="1"/>
  <c r="AU33" i="35"/>
  <c r="AU86" i="35" s="1"/>
  <c r="AU27" i="35"/>
  <c r="AW22" i="35"/>
  <c r="AW21" i="35"/>
  <c r="AV24" i="35"/>
  <c r="AT29" i="35"/>
  <c r="AS43" i="35"/>
  <c r="AP81" i="35"/>
  <c r="AR73" i="35"/>
  <c r="AR42" i="35"/>
  <c r="AQ45" i="35"/>
  <c r="AQ48" i="35" s="1"/>
  <c r="AQ56" i="35" s="1"/>
  <c r="AQ59" i="35" s="1"/>
  <c r="AQ62" i="35"/>
  <c r="AQ68" i="35" s="1"/>
  <c r="AP70" i="35"/>
  <c r="AQ75" i="35"/>
  <c r="AQ77" i="35" s="1"/>
  <c r="AQ79" i="35" s="1"/>
  <c r="AQ87" i="35" s="1"/>
  <c r="AO97" i="35" l="1"/>
  <c r="AO99" i="35"/>
  <c r="AO100" i="35" s="1"/>
  <c r="AQ70" i="35"/>
  <c r="AQ90" i="35" s="1"/>
  <c r="AQ92" i="35" s="1"/>
  <c r="AQ96" i="35" s="1"/>
  <c r="AS73" i="35"/>
  <c r="AS42" i="35"/>
  <c r="AR75" i="35"/>
  <c r="AR77" i="35" s="1"/>
  <c r="AR79" i="35" s="1"/>
  <c r="AR87" i="35" s="1"/>
  <c r="AT43" i="35"/>
  <c r="AT30" i="35"/>
  <c r="AT32" i="35" s="1"/>
  <c r="AT35" i="35" s="1"/>
  <c r="AU29" i="35"/>
  <c r="AU43" i="35" s="1"/>
  <c r="AX22" i="35"/>
  <c r="AX21" i="35"/>
  <c r="AW24" i="35"/>
  <c r="AP90" i="35"/>
  <c r="AP92" i="35" s="1"/>
  <c r="AP96" i="35" s="1"/>
  <c r="AP85" i="35"/>
  <c r="AP88" i="35" s="1"/>
  <c r="AP82" i="35" s="1"/>
  <c r="AV33" i="35"/>
  <c r="AV86" i="35" s="1"/>
  <c r="AV27" i="35"/>
  <c r="AQ81" i="35"/>
  <c r="AR45" i="35"/>
  <c r="AR48" i="35" s="1"/>
  <c r="AR56" i="35" s="1"/>
  <c r="AR59" i="35" s="1"/>
  <c r="AR62" i="35"/>
  <c r="AR68" i="35" s="1"/>
  <c r="AQ85" i="35" l="1"/>
  <c r="AQ88" i="35" s="1"/>
  <c r="AQ82" i="35" s="1"/>
  <c r="AR70" i="35"/>
  <c r="AR90" i="35" s="1"/>
  <c r="AR92" i="35" s="1"/>
  <c r="AR96" i="35" s="1"/>
  <c r="AT42" i="35"/>
  <c r="AT73" i="35"/>
  <c r="AU30" i="35"/>
  <c r="AU32" i="35" s="1"/>
  <c r="AU35" i="35" s="1"/>
  <c r="AV29" i="35"/>
  <c r="AV43" i="35" s="1"/>
  <c r="AS45" i="35"/>
  <c r="AS48" i="35" s="1"/>
  <c r="AS56" i="35" s="1"/>
  <c r="AS59" i="35" s="1"/>
  <c r="AS62" i="35"/>
  <c r="AS68" i="35" s="1"/>
  <c r="AR81" i="35"/>
  <c r="AY22" i="35"/>
  <c r="AY21" i="35"/>
  <c r="AX24" i="35"/>
  <c r="AS75" i="35"/>
  <c r="AS77" i="35" s="1"/>
  <c r="AS79" i="35" s="1"/>
  <c r="AS87" i="35" s="1"/>
  <c r="AW33" i="35"/>
  <c r="AW86" i="35" s="1"/>
  <c r="AW27" i="35"/>
  <c r="AQ97" i="35" l="1"/>
  <c r="AQ99" i="35"/>
  <c r="AQ100" i="35" s="1"/>
  <c r="AP97" i="35"/>
  <c r="AP99" i="35"/>
  <c r="AP100" i="35" s="1"/>
  <c r="AR85" i="35"/>
  <c r="AR88" i="35" s="1"/>
  <c r="AR82" i="35" s="1"/>
  <c r="AU73" i="35"/>
  <c r="AU42" i="35"/>
  <c r="AV30" i="35"/>
  <c r="AV32" i="35" s="1"/>
  <c r="AV35" i="35" s="1"/>
  <c r="AZ22" i="35"/>
  <c r="AZ21" i="35"/>
  <c r="AY24" i="35"/>
  <c r="AS70" i="35"/>
  <c r="AX33" i="35"/>
  <c r="AX86" i="35" s="1"/>
  <c r="AX27" i="35"/>
  <c r="AT75" i="35"/>
  <c r="AT77" i="35" s="1"/>
  <c r="AT79" i="35" s="1"/>
  <c r="AT87" i="35" s="1"/>
  <c r="AW29" i="35"/>
  <c r="AW30" i="35" s="1"/>
  <c r="AW32" i="35" s="1"/>
  <c r="AW35" i="35" s="1"/>
  <c r="AS81" i="35"/>
  <c r="AT45" i="35"/>
  <c r="AT48" i="35" s="1"/>
  <c r="AT56" i="35" s="1"/>
  <c r="AT59" i="35" s="1"/>
  <c r="AT62" i="35"/>
  <c r="AT68" i="35" s="1"/>
  <c r="AR97" i="35" l="1"/>
  <c r="AR99" i="35"/>
  <c r="AR100" i="35" s="1"/>
  <c r="AW43" i="35"/>
  <c r="AV73" i="35"/>
  <c r="AV42" i="35"/>
  <c r="AW73" i="35"/>
  <c r="AW42" i="35"/>
  <c r="AX29" i="35"/>
  <c r="AX43" i="35" s="1"/>
  <c r="AS90" i="35"/>
  <c r="AS92" i="35" s="1"/>
  <c r="AS96" i="35" s="1"/>
  <c r="AS85" i="35"/>
  <c r="AS88" i="35" s="1"/>
  <c r="AS82" i="35" s="1"/>
  <c r="AY33" i="35"/>
  <c r="AY86" i="35" s="1"/>
  <c r="AY27" i="35"/>
  <c r="AT81" i="35"/>
  <c r="AT70" i="35"/>
  <c r="BA22" i="35"/>
  <c r="BA21" i="35"/>
  <c r="AZ24" i="35"/>
  <c r="AU45" i="35"/>
  <c r="AU48" i="35" s="1"/>
  <c r="AU56" i="35" s="1"/>
  <c r="AU59" i="35" s="1"/>
  <c r="AU62" i="35"/>
  <c r="AU68" i="35" s="1"/>
  <c r="AU75" i="35"/>
  <c r="AU77" i="35" s="1"/>
  <c r="AU79" i="35" s="1"/>
  <c r="AU87" i="35" s="1"/>
  <c r="AT90" i="35" l="1"/>
  <c r="AT92" i="35" s="1"/>
  <c r="AT96" i="35" s="1"/>
  <c r="AT85" i="35"/>
  <c r="AT88" i="35" s="1"/>
  <c r="AT82" i="35" s="1"/>
  <c r="AX30" i="35"/>
  <c r="AX32" i="35" s="1"/>
  <c r="AX35" i="35" s="1"/>
  <c r="AY29" i="35"/>
  <c r="AY43" i="35" s="1"/>
  <c r="AW62" i="35"/>
  <c r="AW68" i="35" s="1"/>
  <c r="AW45" i="35"/>
  <c r="AW48" i="35" s="1"/>
  <c r="AW56" i="35" s="1"/>
  <c r="AW59" i="35" s="1"/>
  <c r="AU81" i="35"/>
  <c r="AZ33" i="35"/>
  <c r="AZ86" i="35" s="1"/>
  <c r="AZ27" i="35"/>
  <c r="AW75" i="35"/>
  <c r="AW77" i="35" s="1"/>
  <c r="AW79" i="35" s="1"/>
  <c r="AW87" i="35" s="1"/>
  <c r="AU70" i="35"/>
  <c r="AV45" i="35"/>
  <c r="AV48" i="35" s="1"/>
  <c r="AV56" i="35" s="1"/>
  <c r="AV59" i="35" s="1"/>
  <c r="AV62" i="35"/>
  <c r="AV68" i="35" s="1"/>
  <c r="BB22" i="35"/>
  <c r="BB21" i="35"/>
  <c r="BA24" i="35"/>
  <c r="AV75" i="35"/>
  <c r="AV77" i="35" s="1"/>
  <c r="AV79" i="35" s="1"/>
  <c r="AV87" i="35" s="1"/>
  <c r="AS97" i="35" l="1"/>
  <c r="AS99" i="35"/>
  <c r="AS100" i="35" s="1"/>
  <c r="AW70" i="35"/>
  <c r="AX42" i="35"/>
  <c r="AX73" i="35"/>
  <c r="BA33" i="35"/>
  <c r="BA86" i="35" s="1"/>
  <c r="BA27" i="35"/>
  <c r="BC21" i="35"/>
  <c r="BC22" i="35"/>
  <c r="BB24" i="35"/>
  <c r="AY30" i="35"/>
  <c r="AY32" i="35" s="1"/>
  <c r="AY35" i="35" s="1"/>
  <c r="AZ29" i="35"/>
  <c r="AZ30" i="35" s="1"/>
  <c r="AV70" i="35"/>
  <c r="AV81" i="35"/>
  <c r="AU90" i="35"/>
  <c r="AU92" i="35" s="1"/>
  <c r="AU96" i="35" s="1"/>
  <c r="AU85" i="35"/>
  <c r="AU88" i="35" s="1"/>
  <c r="AU82" i="35" s="1"/>
  <c r="AW81" i="35"/>
  <c r="AT97" i="35" l="1"/>
  <c r="AT99" i="35"/>
  <c r="AT100" i="35" s="1"/>
  <c r="AY42" i="35"/>
  <c r="AY73" i="35"/>
  <c r="BA29" i="35"/>
  <c r="BA43" i="35" s="1"/>
  <c r="AZ43" i="35"/>
  <c r="AZ32" i="35"/>
  <c r="AZ35" i="35" s="1"/>
  <c r="BB33" i="35"/>
  <c r="BB86" i="35" s="1"/>
  <c r="BB27" i="35"/>
  <c r="AX75" i="35"/>
  <c r="AX77" i="35" s="1"/>
  <c r="AX79" i="35" s="1"/>
  <c r="AX87" i="35" s="1"/>
  <c r="AV90" i="35"/>
  <c r="AV92" i="35" s="1"/>
  <c r="AV96" i="35" s="1"/>
  <c r="AV85" i="35"/>
  <c r="AV88" i="35" s="1"/>
  <c r="AV82" i="35" s="1"/>
  <c r="AX62" i="35"/>
  <c r="AX68" i="35" s="1"/>
  <c r="AX45" i="35"/>
  <c r="AX48" i="35" s="1"/>
  <c r="AX56" i="35" s="1"/>
  <c r="AX59" i="35" s="1"/>
  <c r="BD21" i="35"/>
  <c r="BD22" i="35"/>
  <c r="BC24" i="35"/>
  <c r="AW90" i="35"/>
  <c r="AW92" i="35" s="1"/>
  <c r="AW96" i="35" s="1"/>
  <c r="AW85" i="35"/>
  <c r="AW88" i="35" s="1"/>
  <c r="AW82" i="35" s="1"/>
  <c r="AU97" i="35" l="1"/>
  <c r="AU99" i="35"/>
  <c r="AU100" i="35" s="1"/>
  <c r="AZ42" i="35"/>
  <c r="AZ73" i="35"/>
  <c r="AX81" i="35"/>
  <c r="BC33" i="35"/>
  <c r="BC86" i="35" s="1"/>
  <c r="BC27" i="35"/>
  <c r="BE21" i="35"/>
  <c r="BE22" i="35"/>
  <c r="BD24" i="35"/>
  <c r="BA30" i="35"/>
  <c r="BA32" i="35" s="1"/>
  <c r="BA35" i="35" s="1"/>
  <c r="BB29" i="35"/>
  <c r="BB30" i="35" s="1"/>
  <c r="AX70" i="35"/>
  <c r="AY75" i="35"/>
  <c r="AY77" i="35" s="1"/>
  <c r="AY79" i="35" s="1"/>
  <c r="AY87" i="35" s="1"/>
  <c r="AY62" i="35"/>
  <c r="AY68" i="35" s="1"/>
  <c r="AY45" i="35"/>
  <c r="AY48" i="35" s="1"/>
  <c r="AY56" i="35" s="1"/>
  <c r="AY59" i="35" s="1"/>
  <c r="AV97" i="35" l="1"/>
  <c r="AV99" i="35"/>
  <c r="AV100" i="35" s="1"/>
  <c r="AW97" i="35"/>
  <c r="AW99" i="35"/>
  <c r="AW100" i="35" s="1"/>
  <c r="BA73" i="35"/>
  <c r="BA42" i="35"/>
  <c r="BD33" i="35"/>
  <c r="BD86" i="35" s="1"/>
  <c r="BD27" i="35"/>
  <c r="BF22" i="35"/>
  <c r="BF21" i="35"/>
  <c r="BE24" i="35"/>
  <c r="BB43" i="35"/>
  <c r="BC29" i="35"/>
  <c r="AY70" i="35"/>
  <c r="AY81" i="35"/>
  <c r="BB32" i="35"/>
  <c r="BB35" i="35" s="1"/>
  <c r="AZ75" i="35"/>
  <c r="AZ77" i="35" s="1"/>
  <c r="AZ79" i="35" s="1"/>
  <c r="AZ87" i="35" s="1"/>
  <c r="AX90" i="35"/>
  <c r="AX92" i="35" s="1"/>
  <c r="AX96" i="35" s="1"/>
  <c r="AX85" i="35"/>
  <c r="AX88" i="35" s="1"/>
  <c r="AX82" i="35" s="1"/>
  <c r="AZ62" i="35"/>
  <c r="AZ68" i="35" s="1"/>
  <c r="AZ45" i="35"/>
  <c r="AZ48" i="35" s="1"/>
  <c r="AZ56" i="35" s="1"/>
  <c r="AZ59" i="35" s="1"/>
  <c r="AZ81" i="35" l="1"/>
  <c r="AZ70" i="35"/>
  <c r="BG22" i="35"/>
  <c r="BG21" i="35"/>
  <c r="BF24" i="35"/>
  <c r="BC43" i="35"/>
  <c r="BE33" i="35"/>
  <c r="BE86" i="35" s="1"/>
  <c r="BE27" i="35"/>
  <c r="BD29" i="35"/>
  <c r="AY90" i="35"/>
  <c r="AY92" i="35" s="1"/>
  <c r="AY96" i="35" s="1"/>
  <c r="AY85" i="35"/>
  <c r="AY88" i="35" s="1"/>
  <c r="AY82" i="35" s="1"/>
  <c r="BC30" i="35"/>
  <c r="BC32" i="35" s="1"/>
  <c r="BC35" i="35" s="1"/>
  <c r="BB73" i="35"/>
  <c r="BB42" i="35"/>
  <c r="BA62" i="35"/>
  <c r="BA68" i="35" s="1"/>
  <c r="BA45" i="35"/>
  <c r="BA48" i="35" s="1"/>
  <c r="BA56" i="35" s="1"/>
  <c r="BA59" i="35" s="1"/>
  <c r="BA75" i="35"/>
  <c r="BA77" i="35" s="1"/>
  <c r="BA79" i="35" s="1"/>
  <c r="BA87" i="35" s="1"/>
  <c r="AX97" i="35" l="1"/>
  <c r="AX99" i="35"/>
  <c r="AX100" i="35" s="1"/>
  <c r="BC73" i="35"/>
  <c r="BC42" i="35"/>
  <c r="BD43" i="35"/>
  <c r="BE29" i="35"/>
  <c r="BF33" i="35"/>
  <c r="BF86" i="35" s="1"/>
  <c r="BF27" i="35"/>
  <c r="BD30" i="35"/>
  <c r="BD32" i="35" s="1"/>
  <c r="BD35" i="35" s="1"/>
  <c r="BA81" i="35"/>
  <c r="BA70" i="35"/>
  <c r="BB62" i="35"/>
  <c r="BB68" i="35" s="1"/>
  <c r="BB45" i="35"/>
  <c r="BB48" i="35" s="1"/>
  <c r="BB56" i="35" s="1"/>
  <c r="BB59" i="35" s="1"/>
  <c r="BB75" i="35"/>
  <c r="BB77" i="35" s="1"/>
  <c r="BB79" i="35" s="1"/>
  <c r="BB87" i="35" s="1"/>
  <c r="BH22" i="35"/>
  <c r="BH21" i="35"/>
  <c r="BG24" i="35"/>
  <c r="AZ90" i="35"/>
  <c r="AZ92" i="35" s="1"/>
  <c r="AZ96" i="35" s="1"/>
  <c r="AZ85" i="35"/>
  <c r="AZ88" i="35" s="1"/>
  <c r="AZ82" i="35" s="1"/>
  <c r="AY97" i="35" l="1"/>
  <c r="AY99" i="35"/>
  <c r="AY100" i="35" s="1"/>
  <c r="BB81" i="35"/>
  <c r="BB70" i="35"/>
  <c r="BB90" i="35" s="1"/>
  <c r="BB92" i="35" s="1"/>
  <c r="BB96" i="35" s="1"/>
  <c r="BD73" i="35"/>
  <c r="BD42" i="35"/>
  <c r="BA90" i="35"/>
  <c r="BA92" i="35" s="1"/>
  <c r="BA96" i="35" s="1"/>
  <c r="BA85" i="35"/>
  <c r="BA88" i="35" s="1"/>
  <c r="BA82" i="35" s="1"/>
  <c r="BF29" i="35"/>
  <c r="BF43" i="35" s="1"/>
  <c r="BE30" i="35"/>
  <c r="BE32" i="35" s="1"/>
  <c r="BE35" i="35" s="1"/>
  <c r="BG33" i="35"/>
  <c r="BG86" i="35" s="1"/>
  <c r="BG27" i="35"/>
  <c r="BE43" i="35"/>
  <c r="BI22" i="35"/>
  <c r="BI21" i="35"/>
  <c r="BH24" i="35"/>
  <c r="BC62" i="35"/>
  <c r="BC68" i="35" s="1"/>
  <c r="BC45" i="35"/>
  <c r="BC48" i="35" s="1"/>
  <c r="BC56" i="35" s="1"/>
  <c r="BC59" i="35" s="1"/>
  <c r="BC75" i="35"/>
  <c r="BC77" i="35" s="1"/>
  <c r="BC79" i="35" s="1"/>
  <c r="BC87" i="35" s="1"/>
  <c r="BB85" i="35" l="1"/>
  <c r="BB88" i="35" s="1"/>
  <c r="BB82" i="35" s="1"/>
  <c r="AZ97" i="35"/>
  <c r="AZ99" i="35"/>
  <c r="AZ100" i="35" s="1"/>
  <c r="BC70" i="35"/>
  <c r="BC90" i="35" s="1"/>
  <c r="BC92" i="35" s="1"/>
  <c r="BC96" i="35" s="1"/>
  <c r="BE73" i="35"/>
  <c r="BE42" i="35"/>
  <c r="BG29" i="35"/>
  <c r="BG43" i="35" s="1"/>
  <c r="BC81" i="35"/>
  <c r="BF30" i="35"/>
  <c r="BF32" i="35" s="1"/>
  <c r="BF35" i="35" s="1"/>
  <c r="BJ21" i="35"/>
  <c r="BJ22" i="35"/>
  <c r="BI24" i="35"/>
  <c r="BD62" i="35"/>
  <c r="BD68" i="35" s="1"/>
  <c r="BD45" i="35"/>
  <c r="BD48" i="35" s="1"/>
  <c r="BD56" i="35" s="1"/>
  <c r="BD59" i="35" s="1"/>
  <c r="BH33" i="35"/>
  <c r="BH86" i="35" s="1"/>
  <c r="BH27" i="35"/>
  <c r="BD75" i="35"/>
  <c r="BD77" i="35" s="1"/>
  <c r="BD79" i="35" s="1"/>
  <c r="BD87" i="35" s="1"/>
  <c r="BC85" i="35" l="1"/>
  <c r="BC88" i="35" s="1"/>
  <c r="BC82" i="35" s="1"/>
  <c r="BB97" i="35"/>
  <c r="BB99" i="35"/>
  <c r="BB100" i="35" s="1"/>
  <c r="BA97" i="35"/>
  <c r="BA99" i="35"/>
  <c r="BA100" i="35" s="1"/>
  <c r="BF73" i="35"/>
  <c r="BF42" i="35"/>
  <c r="BG30" i="35"/>
  <c r="BG32" i="35" s="1"/>
  <c r="BG35" i="35" s="1"/>
  <c r="BI33" i="35"/>
  <c r="BI86" i="35" s="1"/>
  <c r="BI27" i="35"/>
  <c r="BK21" i="35"/>
  <c r="BK22" i="35"/>
  <c r="BJ24" i="35"/>
  <c r="BD81" i="35"/>
  <c r="BH29" i="35"/>
  <c r="BH43" i="35" s="1"/>
  <c r="BE62" i="35"/>
  <c r="BE68" i="35" s="1"/>
  <c r="BE45" i="35"/>
  <c r="BE48" i="35" s="1"/>
  <c r="BE56" i="35" s="1"/>
  <c r="BE59" i="35" s="1"/>
  <c r="BD70" i="35"/>
  <c r="BE75" i="35"/>
  <c r="BE77" i="35" s="1"/>
  <c r="BE79" i="35" s="1"/>
  <c r="BE87" i="35" s="1"/>
  <c r="BC97" i="35" l="1"/>
  <c r="BC99" i="35"/>
  <c r="BC100" i="35" s="1"/>
  <c r="BG73" i="35"/>
  <c r="BG42" i="35"/>
  <c r="BJ33" i="35"/>
  <c r="BJ86" i="35" s="1"/>
  <c r="BJ27" i="35"/>
  <c r="BL22" i="35"/>
  <c r="BL21" i="35"/>
  <c r="BK24" i="35"/>
  <c r="BE81" i="35"/>
  <c r="BI29" i="35"/>
  <c r="BI43" i="35" s="1"/>
  <c r="BD90" i="35"/>
  <c r="BD92" i="35" s="1"/>
  <c r="BD96" i="35" s="1"/>
  <c r="BD85" i="35"/>
  <c r="BD88" i="35" s="1"/>
  <c r="BD82" i="35" s="1"/>
  <c r="BH30" i="35"/>
  <c r="BH32" i="35" s="1"/>
  <c r="BH35" i="35" s="1"/>
  <c r="BE70" i="35"/>
  <c r="BF62" i="35"/>
  <c r="BF68" i="35" s="1"/>
  <c r="BF45" i="35"/>
  <c r="BF48" i="35" s="1"/>
  <c r="BF56" i="35" s="1"/>
  <c r="BF59" i="35" s="1"/>
  <c r="BF75" i="35"/>
  <c r="BF77" i="35" s="1"/>
  <c r="BF79" i="35" s="1"/>
  <c r="BF87" i="35" s="1"/>
  <c r="BF70" i="35" l="1"/>
  <c r="BF90" i="35" s="1"/>
  <c r="BF92" i="35" s="1"/>
  <c r="BF96" i="35" s="1"/>
  <c r="BH73" i="35"/>
  <c r="BH42" i="35"/>
  <c r="BE90" i="35"/>
  <c r="BE92" i="35" s="1"/>
  <c r="BE96" i="35" s="1"/>
  <c r="BE85" i="35"/>
  <c r="BE88" i="35" s="1"/>
  <c r="BE82" i="35" s="1"/>
  <c r="BI30" i="35"/>
  <c r="BI32" i="35" s="1"/>
  <c r="BI35" i="35" s="1"/>
  <c r="BK33" i="35"/>
  <c r="BK86" i="35" s="1"/>
  <c r="BK27" i="35"/>
  <c r="BM22" i="35"/>
  <c r="BM21" i="35"/>
  <c r="BL24" i="35"/>
  <c r="BF81" i="35"/>
  <c r="BJ29" i="35"/>
  <c r="BJ43" i="35" s="1"/>
  <c r="BG62" i="35"/>
  <c r="BG68" i="35" s="1"/>
  <c r="BG45" i="35"/>
  <c r="BG48" i="35" s="1"/>
  <c r="BG56" i="35" s="1"/>
  <c r="BG59" i="35" s="1"/>
  <c r="BG75" i="35"/>
  <c r="BG77" i="35" s="1"/>
  <c r="BG79" i="35" s="1"/>
  <c r="BG87" i="35" s="1"/>
  <c r="BF85" i="35" l="1"/>
  <c r="BF88" i="35" s="1"/>
  <c r="BF82" i="35" s="1"/>
  <c r="BD97" i="35"/>
  <c r="BD99" i="35"/>
  <c r="BD100" i="35" s="1"/>
  <c r="BJ30" i="35"/>
  <c r="BJ32" i="35" s="1"/>
  <c r="BJ35" i="35" s="1"/>
  <c r="BI42" i="35"/>
  <c r="BI73" i="35"/>
  <c r="BN22" i="35"/>
  <c r="BN21" i="35"/>
  <c r="BM24" i="35"/>
  <c r="BK29" i="35"/>
  <c r="BK30" i="35" s="1"/>
  <c r="BL33" i="35"/>
  <c r="BL86" i="35" s="1"/>
  <c r="BL27" i="35"/>
  <c r="BG70" i="35"/>
  <c r="BH62" i="35"/>
  <c r="BH68" i="35" s="1"/>
  <c r="BH45" i="35"/>
  <c r="BH48" i="35" s="1"/>
  <c r="BH56" i="35" s="1"/>
  <c r="BH59" i="35" s="1"/>
  <c r="BG81" i="35"/>
  <c r="BH75" i="35"/>
  <c r="BH77" i="35" s="1"/>
  <c r="BH79" i="35" s="1"/>
  <c r="BH87" i="35" s="1"/>
  <c r="BF97" i="35" l="1"/>
  <c r="BF99" i="35"/>
  <c r="BF100" i="35" s="1"/>
  <c r="BE97" i="35"/>
  <c r="BE99" i="35"/>
  <c r="BE100" i="35" s="1"/>
  <c r="BH81" i="35"/>
  <c r="BH70" i="35"/>
  <c r="BH85" i="35" s="1"/>
  <c r="BH88" i="35" s="1"/>
  <c r="BG90" i="35"/>
  <c r="BG92" i="35" s="1"/>
  <c r="BG96" i="35" s="1"/>
  <c r="BG85" i="35"/>
  <c r="BG88" i="35" s="1"/>
  <c r="BG82" i="35" s="1"/>
  <c r="BL29" i="35"/>
  <c r="BL43" i="35" s="1"/>
  <c r="BJ73" i="35"/>
  <c r="BJ42" i="35"/>
  <c r="BK32" i="35"/>
  <c r="BK35" i="35" s="1"/>
  <c r="BK43" i="35"/>
  <c r="BM33" i="35"/>
  <c r="BM86" i="35" s="1"/>
  <c r="BM27" i="35"/>
  <c r="BO22" i="35"/>
  <c r="BO21" i="35"/>
  <c r="BN24" i="35"/>
  <c r="BI75" i="35"/>
  <c r="BI77" i="35" s="1"/>
  <c r="BI79" i="35" s="1"/>
  <c r="BI87" i="35" s="1"/>
  <c r="BI62" i="35"/>
  <c r="BI68" i="35" s="1"/>
  <c r="BI45" i="35"/>
  <c r="BI48" i="35" s="1"/>
  <c r="BI56" i="35" s="1"/>
  <c r="BI59" i="35" s="1"/>
  <c r="BH82" i="35" l="1"/>
  <c r="BH90" i="35"/>
  <c r="BH92" i="35" s="1"/>
  <c r="BH96" i="35" s="1"/>
  <c r="BJ45" i="35"/>
  <c r="BJ48" i="35" s="1"/>
  <c r="BJ56" i="35" s="1"/>
  <c r="BJ59" i="35" s="1"/>
  <c r="BJ62" i="35"/>
  <c r="BJ68" i="35" s="1"/>
  <c r="BM29" i="35"/>
  <c r="BM43" i="35" s="1"/>
  <c r="BI70" i="35"/>
  <c r="BJ75" i="35"/>
  <c r="BJ77" i="35" s="1"/>
  <c r="BJ79" i="35" s="1"/>
  <c r="BJ87" i="35" s="1"/>
  <c r="BI81" i="35"/>
  <c r="BK42" i="35"/>
  <c r="BK73" i="35"/>
  <c r="BL30" i="35"/>
  <c r="BL32" i="35" s="1"/>
  <c r="BL35" i="35" s="1"/>
  <c r="BN33" i="35"/>
  <c r="BN86" i="35" s="1"/>
  <c r="BN27" i="35"/>
  <c r="BP22" i="35"/>
  <c r="BP21" i="35"/>
  <c r="BO24" i="35"/>
  <c r="BG97" i="35" l="1"/>
  <c r="BG99" i="35"/>
  <c r="BG100" i="35" s="1"/>
  <c r="BH97" i="35"/>
  <c r="BH99" i="35"/>
  <c r="BH100" i="35" s="1"/>
  <c r="BL42" i="35"/>
  <c r="BL73" i="35"/>
  <c r="BJ81" i="35"/>
  <c r="BI90" i="35"/>
  <c r="BI92" i="35" s="1"/>
  <c r="BI96" i="35" s="1"/>
  <c r="BI85" i="35"/>
  <c r="BI88" i="35" s="1"/>
  <c r="BI82" i="35" s="1"/>
  <c r="BM30" i="35"/>
  <c r="BM32" i="35" s="1"/>
  <c r="BM35" i="35" s="1"/>
  <c r="BK45" i="35"/>
  <c r="BK48" i="35" s="1"/>
  <c r="BK56" i="35" s="1"/>
  <c r="BK59" i="35" s="1"/>
  <c r="BK62" i="35"/>
  <c r="BK68" i="35" s="1"/>
  <c r="BO33" i="35"/>
  <c r="BO86" i="35" s="1"/>
  <c r="BO27" i="35"/>
  <c r="BQ22" i="35"/>
  <c r="BQ21" i="35"/>
  <c r="BP24" i="35"/>
  <c r="BN29" i="35"/>
  <c r="BN43" i="35" s="1"/>
  <c r="BJ70" i="35"/>
  <c r="BK75" i="35"/>
  <c r="BK77" i="35" s="1"/>
  <c r="BK79" i="35" s="1"/>
  <c r="BK87" i="35" s="1"/>
  <c r="BN30" i="35" l="1"/>
  <c r="BN32" i="35" s="1"/>
  <c r="BN35" i="35" s="1"/>
  <c r="BM73" i="35"/>
  <c r="BM42" i="35"/>
  <c r="BR22" i="35"/>
  <c r="BR21" i="35"/>
  <c r="BQ24" i="35"/>
  <c r="BP33" i="35"/>
  <c r="BP86" i="35" s="1"/>
  <c r="BP27" i="35"/>
  <c r="BO29" i="35"/>
  <c r="BO43" i="35" s="1"/>
  <c r="BK70" i="35"/>
  <c r="BK81" i="35"/>
  <c r="BJ90" i="35"/>
  <c r="BJ92" i="35" s="1"/>
  <c r="BJ96" i="35" s="1"/>
  <c r="BJ85" i="35"/>
  <c r="BJ88" i="35" s="1"/>
  <c r="BJ82" i="35" s="1"/>
  <c r="BL75" i="35"/>
  <c r="BL77" i="35" s="1"/>
  <c r="BL79" i="35" s="1"/>
  <c r="BL87" i="35" s="1"/>
  <c r="BL45" i="35"/>
  <c r="BL48" i="35" s="1"/>
  <c r="BL56" i="35" s="1"/>
  <c r="BL59" i="35" s="1"/>
  <c r="BL62" i="35"/>
  <c r="BL68" i="35" s="1"/>
  <c r="BI97" i="35" l="1"/>
  <c r="BI99" i="35"/>
  <c r="BI100" i="35" s="1"/>
  <c r="BL70" i="35"/>
  <c r="BL90" i="35" s="1"/>
  <c r="BL92" i="35" s="1"/>
  <c r="BL96" i="35" s="1"/>
  <c r="BP29" i="35"/>
  <c r="BP43" i="35" s="1"/>
  <c r="BO30" i="35"/>
  <c r="BO32" i="35" s="1"/>
  <c r="BO35" i="35" s="1"/>
  <c r="BK90" i="35"/>
  <c r="BK92" i="35" s="1"/>
  <c r="BK96" i="35" s="1"/>
  <c r="BK85" i="35"/>
  <c r="BK88" i="35" s="1"/>
  <c r="BK82" i="35" s="1"/>
  <c r="BQ33" i="35"/>
  <c r="BQ86" i="35" s="1"/>
  <c r="BQ27" i="35"/>
  <c r="BN73" i="35"/>
  <c r="BN42" i="35"/>
  <c r="BL81" i="35"/>
  <c r="BS22" i="35"/>
  <c r="BS21" i="35"/>
  <c r="BR24" i="35"/>
  <c r="BM62" i="35"/>
  <c r="BM68" i="35" s="1"/>
  <c r="BM45" i="35"/>
  <c r="BM48" i="35" s="1"/>
  <c r="BM56" i="35" s="1"/>
  <c r="BM59" i="35" s="1"/>
  <c r="BM75" i="35"/>
  <c r="BM77" i="35" s="1"/>
  <c r="BM79" i="35" s="1"/>
  <c r="BM87" i="35" s="1"/>
  <c r="BL85" i="35" l="1"/>
  <c r="BL88" i="35" s="1"/>
  <c r="BL82" i="35" s="1"/>
  <c r="BJ97" i="35"/>
  <c r="BJ99" i="35"/>
  <c r="BJ100" i="35" s="1"/>
  <c r="BM81" i="35"/>
  <c r="BO73" i="35"/>
  <c r="BO42" i="35"/>
  <c r="BQ29" i="35"/>
  <c r="BQ30" i="35" s="1"/>
  <c r="BN75" i="35"/>
  <c r="BN77" i="35" s="1"/>
  <c r="BN79" i="35" s="1"/>
  <c r="BN87" i="35" s="1"/>
  <c r="BM70" i="35"/>
  <c r="BP30" i="35"/>
  <c r="BP32" i="35" s="1"/>
  <c r="BP35" i="35" s="1"/>
  <c r="BR33" i="35"/>
  <c r="BR86" i="35" s="1"/>
  <c r="BR27" i="35"/>
  <c r="BT21" i="35"/>
  <c r="BT22" i="35"/>
  <c r="BS24" i="35"/>
  <c r="BN62" i="35"/>
  <c r="BN68" i="35" s="1"/>
  <c r="BN45" i="35"/>
  <c r="BN48" i="35" s="1"/>
  <c r="BN56" i="35" s="1"/>
  <c r="BN59" i="35" s="1"/>
  <c r="BL97" i="35" l="1"/>
  <c r="BL99" i="35"/>
  <c r="BL100" i="35" s="1"/>
  <c r="BK97" i="35"/>
  <c r="BK99" i="35"/>
  <c r="BK100" i="35" s="1"/>
  <c r="BP73" i="35"/>
  <c r="BP42" i="35"/>
  <c r="BQ32" i="35"/>
  <c r="BQ35" i="35" s="1"/>
  <c r="BM90" i="35"/>
  <c r="BM92" i="35" s="1"/>
  <c r="BM96" i="35" s="1"/>
  <c r="BM85" i="35"/>
  <c r="BM88" i="35" s="1"/>
  <c r="BM82" i="35" s="1"/>
  <c r="BN81" i="35"/>
  <c r="BQ43" i="35"/>
  <c r="BU21" i="35"/>
  <c r="BU22" i="35"/>
  <c r="BT24" i="35"/>
  <c r="BO62" i="35"/>
  <c r="BO68" i="35" s="1"/>
  <c r="BO45" i="35"/>
  <c r="BO48" i="35" s="1"/>
  <c r="BO56" i="35" s="1"/>
  <c r="BO59" i="35" s="1"/>
  <c r="BR29" i="35"/>
  <c r="BR43" i="35" s="1"/>
  <c r="BN70" i="35"/>
  <c r="BS33" i="35"/>
  <c r="BS86" i="35" s="1"/>
  <c r="BS27" i="35"/>
  <c r="BO75" i="35"/>
  <c r="BO77" i="35" s="1"/>
  <c r="BO79" i="35" s="1"/>
  <c r="BO87" i="35" s="1"/>
  <c r="BO70" i="35" l="1"/>
  <c r="BO90" i="35" s="1"/>
  <c r="BO92" i="35" s="1"/>
  <c r="BO96" i="35" s="1"/>
  <c r="BT27" i="35"/>
  <c r="BT33" i="35"/>
  <c r="BT86" i="35" s="1"/>
  <c r="BR30" i="35"/>
  <c r="BR32" i="35" s="1"/>
  <c r="BR35" i="35" s="1"/>
  <c r="BV22" i="35"/>
  <c r="BV21" i="35"/>
  <c r="BU24" i="35"/>
  <c r="BS29" i="35"/>
  <c r="BS30" i="35" s="1"/>
  <c r="BO81" i="35"/>
  <c r="BN90" i="35"/>
  <c r="BN92" i="35" s="1"/>
  <c r="BN96" i="35" s="1"/>
  <c r="BN85" i="35"/>
  <c r="BN88" i="35" s="1"/>
  <c r="BN82" i="35" s="1"/>
  <c r="BQ73" i="35"/>
  <c r="BQ42" i="35"/>
  <c r="BP62" i="35"/>
  <c r="BP68" i="35" s="1"/>
  <c r="BP45" i="35"/>
  <c r="BP48" i="35" s="1"/>
  <c r="BP56" i="35" s="1"/>
  <c r="BP59" i="35" s="1"/>
  <c r="BP75" i="35"/>
  <c r="BP77" i="35" s="1"/>
  <c r="BP79" i="35" s="1"/>
  <c r="BP87" i="35" s="1"/>
  <c r="BM97" i="35" l="1"/>
  <c r="BM99" i="35"/>
  <c r="BM100" i="35" s="1"/>
  <c r="BO85" i="35"/>
  <c r="BO88" i="35" s="1"/>
  <c r="BO82" i="35" s="1"/>
  <c r="BR73" i="35"/>
  <c r="BR42" i="35"/>
  <c r="BS43" i="35"/>
  <c r="BS32" i="35"/>
  <c r="BS35" i="35" s="1"/>
  <c r="BU27" i="35"/>
  <c r="BU33" i="35"/>
  <c r="BU86" i="35" s="1"/>
  <c r="BP81" i="35"/>
  <c r="BW22" i="35"/>
  <c r="BW21" i="35"/>
  <c r="BV24" i="35"/>
  <c r="BP70" i="35"/>
  <c r="BQ62" i="35"/>
  <c r="BQ68" i="35" s="1"/>
  <c r="BQ45" i="35"/>
  <c r="BQ48" i="35" s="1"/>
  <c r="BQ56" i="35" s="1"/>
  <c r="BQ59" i="35" s="1"/>
  <c r="BQ75" i="35"/>
  <c r="BQ77" i="35" s="1"/>
  <c r="BQ79" i="35" s="1"/>
  <c r="BQ87" i="35" s="1"/>
  <c r="BT29" i="35"/>
  <c r="BN97" i="35" l="1"/>
  <c r="BN99" i="35"/>
  <c r="BN100" i="35" s="1"/>
  <c r="BO97" i="35"/>
  <c r="BO99" i="35"/>
  <c r="BO100" i="35" s="1"/>
  <c r="BQ70" i="35"/>
  <c r="BV27" i="35"/>
  <c r="BV33" i="35"/>
  <c r="BV86" i="35" s="1"/>
  <c r="BU29" i="35"/>
  <c r="BU43" i="35" s="1"/>
  <c r="BP90" i="35"/>
  <c r="BP92" i="35" s="1"/>
  <c r="BP96" i="35" s="1"/>
  <c r="BP85" i="35"/>
  <c r="BP88" i="35" s="1"/>
  <c r="BP82" i="35" s="1"/>
  <c r="BT43" i="35"/>
  <c r="BS73" i="35"/>
  <c r="BS42" i="35"/>
  <c r="BQ81" i="35"/>
  <c r="BX21" i="35"/>
  <c r="BX22" i="35"/>
  <c r="BW24" i="35"/>
  <c r="BT30" i="35"/>
  <c r="BT32" i="35" s="1"/>
  <c r="BT35" i="35" s="1"/>
  <c r="BR62" i="35"/>
  <c r="BR68" i="35" s="1"/>
  <c r="BR45" i="35"/>
  <c r="BR48" i="35" s="1"/>
  <c r="BR56" i="35" s="1"/>
  <c r="BR59" i="35" s="1"/>
  <c r="BR75" i="35"/>
  <c r="BR77" i="35" s="1"/>
  <c r="BR79" i="35" s="1"/>
  <c r="BR87" i="35" s="1"/>
  <c r="BT73" i="35" l="1"/>
  <c r="BT42" i="35"/>
  <c r="BR81" i="35"/>
  <c r="BS75" i="35"/>
  <c r="BS77" i="35" s="1"/>
  <c r="BS79" i="35" s="1"/>
  <c r="BS87" i="35" s="1"/>
  <c r="BS62" i="35"/>
  <c r="BS68" i="35" s="1"/>
  <c r="BS45" i="35"/>
  <c r="BS48" i="35" s="1"/>
  <c r="BS56" i="35" s="1"/>
  <c r="BS59" i="35" s="1"/>
  <c r="BR70" i="35"/>
  <c r="BW33" i="35"/>
  <c r="BW86" i="35" s="1"/>
  <c r="BW27" i="35"/>
  <c r="BU30" i="35"/>
  <c r="BU32" i="35" s="1"/>
  <c r="BU35" i="35" s="1"/>
  <c r="BY21" i="35"/>
  <c r="BY22" i="35"/>
  <c r="BX24" i="35"/>
  <c r="BV29" i="35"/>
  <c r="BV43" i="35" s="1"/>
  <c r="BQ90" i="35"/>
  <c r="BQ92" i="35" s="1"/>
  <c r="BQ96" i="35" s="1"/>
  <c r="BQ85" i="35"/>
  <c r="BQ88" i="35" s="1"/>
  <c r="BQ82" i="35" s="1"/>
  <c r="BP97" i="35" l="1"/>
  <c r="BP99" i="35"/>
  <c r="BP100" i="35" s="1"/>
  <c r="BS81" i="35"/>
  <c r="BU73" i="35"/>
  <c r="BU42" i="35"/>
  <c r="BW29" i="35"/>
  <c r="BR90" i="35"/>
  <c r="BR92" i="35" s="1"/>
  <c r="BR96" i="35" s="1"/>
  <c r="BR85" i="35"/>
  <c r="BR88" i="35" s="1"/>
  <c r="BR82" i="35" s="1"/>
  <c r="BS70" i="35"/>
  <c r="BZ21" i="35"/>
  <c r="BZ22" i="35"/>
  <c r="BY24" i="35"/>
  <c r="BX33" i="35"/>
  <c r="BX86" i="35" s="1"/>
  <c r="BX27" i="35"/>
  <c r="BV30" i="35"/>
  <c r="BV32" i="35" s="1"/>
  <c r="BV35" i="35" s="1"/>
  <c r="BT62" i="35"/>
  <c r="BT68" i="35" s="1"/>
  <c r="BT45" i="35"/>
  <c r="BT48" i="35" s="1"/>
  <c r="BT56" i="35" s="1"/>
  <c r="BT59" i="35" s="1"/>
  <c r="BT75" i="35"/>
  <c r="BT77" i="35" s="1"/>
  <c r="BT79" i="35" s="1"/>
  <c r="BT87" i="35" s="1"/>
  <c r="BQ97" i="35" l="1"/>
  <c r="BQ99" i="35"/>
  <c r="BQ100" i="35" s="1"/>
  <c r="BV73" i="35"/>
  <c r="BV42" i="35"/>
  <c r="BY33" i="35"/>
  <c r="BY86" i="35" s="1"/>
  <c r="BY27" i="35"/>
  <c r="BW43" i="35"/>
  <c r="BT81" i="35"/>
  <c r="BW30" i="35"/>
  <c r="BW32" i="35" s="1"/>
  <c r="BW35" i="35" s="1"/>
  <c r="CA21" i="35"/>
  <c r="CA22" i="35"/>
  <c r="BZ24" i="35"/>
  <c r="BS90" i="35"/>
  <c r="BS92" i="35" s="1"/>
  <c r="BS96" i="35" s="1"/>
  <c r="BS85" i="35"/>
  <c r="BS88" i="35" s="1"/>
  <c r="BS82" i="35" s="1"/>
  <c r="BT70" i="35"/>
  <c r="BX29" i="35"/>
  <c r="BX43" i="35" s="1"/>
  <c r="BU45" i="35"/>
  <c r="BU48" i="35" s="1"/>
  <c r="BU56" i="35" s="1"/>
  <c r="BU59" i="35" s="1"/>
  <c r="BU62" i="35"/>
  <c r="BU68" i="35" s="1"/>
  <c r="BU75" i="35"/>
  <c r="BU77" i="35" s="1"/>
  <c r="BU79" i="35" s="1"/>
  <c r="BU87" i="35" s="1"/>
  <c r="BR97" i="35" l="1"/>
  <c r="BR99" i="35"/>
  <c r="BR100" i="35" s="1"/>
  <c r="BX30" i="35"/>
  <c r="BX32" i="35" s="1"/>
  <c r="BX35" i="35" s="1"/>
  <c r="BW73" i="35"/>
  <c r="BW42" i="35"/>
  <c r="BZ33" i="35"/>
  <c r="BZ86" i="35" s="1"/>
  <c r="BZ27" i="35"/>
  <c r="CB22" i="35"/>
  <c r="CB21" i="35"/>
  <c r="CA24" i="35"/>
  <c r="BT90" i="35"/>
  <c r="BT92" i="35" s="1"/>
  <c r="BT96" i="35" s="1"/>
  <c r="BT85" i="35"/>
  <c r="BT88" i="35" s="1"/>
  <c r="BT82" i="35" s="1"/>
  <c r="BU81" i="35"/>
  <c r="BY29" i="35"/>
  <c r="BV62" i="35"/>
  <c r="BV68" i="35" s="1"/>
  <c r="BV45" i="35"/>
  <c r="BV48" i="35" s="1"/>
  <c r="BV56" i="35" s="1"/>
  <c r="BV59" i="35" s="1"/>
  <c r="BU70" i="35"/>
  <c r="BV75" i="35"/>
  <c r="BV77" i="35" s="1"/>
  <c r="BV79" i="35" s="1"/>
  <c r="BV87" i="35" s="1"/>
  <c r="BS97" i="35" l="1"/>
  <c r="BS99" i="35"/>
  <c r="BS100" i="35" s="1"/>
  <c r="BY43" i="35"/>
  <c r="BY30" i="35"/>
  <c r="BY32" i="35" s="1"/>
  <c r="BY35" i="35" s="1"/>
  <c r="CC22" i="35"/>
  <c r="CC21" i="35"/>
  <c r="CB24" i="35"/>
  <c r="BZ29" i="35"/>
  <c r="BZ30" i="35" s="1"/>
  <c r="BZ32" i="35" s="1"/>
  <c r="BZ35" i="35" s="1"/>
  <c r="BV81" i="35"/>
  <c r="BU90" i="35"/>
  <c r="BU92" i="35" s="1"/>
  <c r="BU96" i="35" s="1"/>
  <c r="BU85" i="35"/>
  <c r="BU88" i="35" s="1"/>
  <c r="BU82" i="35" s="1"/>
  <c r="CA33" i="35"/>
  <c r="CA86" i="35" s="1"/>
  <c r="CA27" i="35"/>
  <c r="BX73" i="35"/>
  <c r="BX42" i="35"/>
  <c r="BV70" i="35"/>
  <c r="BW45" i="35"/>
  <c r="BW48" i="35" s="1"/>
  <c r="BW56" i="35" s="1"/>
  <c r="BW59" i="35" s="1"/>
  <c r="BW62" i="35"/>
  <c r="BW68" i="35" s="1"/>
  <c r="BW75" i="35"/>
  <c r="BW77" i="35" s="1"/>
  <c r="BW79" i="35" s="1"/>
  <c r="BW87" i="35" s="1"/>
  <c r="BT97" i="35" l="1"/>
  <c r="BT99" i="35"/>
  <c r="BT100" i="35" s="1"/>
  <c r="BW70" i="35"/>
  <c r="BW85" i="35" s="1"/>
  <c r="BW88" i="35" s="1"/>
  <c r="BY73" i="35"/>
  <c r="BY42" i="35"/>
  <c r="BZ42" i="35"/>
  <c r="BZ73" i="35"/>
  <c r="BW81" i="35"/>
  <c r="CB33" i="35"/>
  <c r="CB86" i="35" s="1"/>
  <c r="CB27" i="35"/>
  <c r="BV90" i="35"/>
  <c r="BV92" i="35" s="1"/>
  <c r="BV96" i="35" s="1"/>
  <c r="BV85" i="35"/>
  <c r="BV88" i="35" s="1"/>
  <c r="BV82" i="35" s="1"/>
  <c r="BX45" i="35"/>
  <c r="BX48" i="35" s="1"/>
  <c r="BX56" i="35" s="1"/>
  <c r="BX59" i="35" s="1"/>
  <c r="BX62" i="35"/>
  <c r="BX68" i="35" s="1"/>
  <c r="CD22" i="35"/>
  <c r="CD21" i="35"/>
  <c r="CC24" i="35"/>
  <c r="BZ43" i="35"/>
  <c r="BX75" i="35"/>
  <c r="BX77" i="35" s="1"/>
  <c r="BX79" i="35" s="1"/>
  <c r="BX87" i="35" s="1"/>
  <c r="CA29" i="35"/>
  <c r="CA30" i="35" s="1"/>
  <c r="BU97" i="35" l="1"/>
  <c r="BU99" i="35"/>
  <c r="BU100" i="35" s="1"/>
  <c r="BW90" i="35"/>
  <c r="BW92" i="35" s="1"/>
  <c r="BW96" i="35" s="1"/>
  <c r="BW82" i="35"/>
  <c r="BX70" i="35"/>
  <c r="BZ75" i="35"/>
  <c r="BZ77" i="35" s="1"/>
  <c r="BZ79" i="35" s="1"/>
  <c r="BZ87" i="35" s="1"/>
  <c r="CE22" i="35"/>
  <c r="CE21" i="35"/>
  <c r="CD24" i="35"/>
  <c r="CA32" i="35"/>
  <c r="CA35" i="35" s="1"/>
  <c r="CA43" i="35"/>
  <c r="BZ45" i="35"/>
  <c r="BZ48" i="35" s="1"/>
  <c r="BZ56" i="35" s="1"/>
  <c r="BZ59" i="35" s="1"/>
  <c r="BZ62" i="35"/>
  <c r="BZ68" i="35" s="1"/>
  <c r="CC27" i="35"/>
  <c r="CC33" i="35"/>
  <c r="CC86" i="35" s="1"/>
  <c r="CB29" i="35"/>
  <c r="CB43" i="35" s="1"/>
  <c r="BX81" i="35"/>
  <c r="BY45" i="35"/>
  <c r="BY48" i="35" s="1"/>
  <c r="BY56" i="35" s="1"/>
  <c r="BY59" i="35" s="1"/>
  <c r="BY62" i="35"/>
  <c r="BY68" i="35" s="1"/>
  <c r="BY75" i="35"/>
  <c r="BY77" i="35" s="1"/>
  <c r="BY79" i="35" s="1"/>
  <c r="BY87" i="35" s="1"/>
  <c r="BV97" i="35" l="1"/>
  <c r="BV99" i="35"/>
  <c r="BV100" i="35" s="1"/>
  <c r="BY70" i="35"/>
  <c r="BY90" i="35" s="1"/>
  <c r="BY92" i="35" s="1"/>
  <c r="BY96" i="35" s="1"/>
  <c r="BZ70" i="35"/>
  <c r="BZ90" i="35" s="1"/>
  <c r="BZ92" i="35" s="1"/>
  <c r="BZ96" i="35" s="1"/>
  <c r="CB30" i="35"/>
  <c r="CB32" i="35" s="1"/>
  <c r="CB35" i="35" s="1"/>
  <c r="CD33" i="35"/>
  <c r="CD86" i="35" s="1"/>
  <c r="CD27" i="35"/>
  <c r="BY81" i="35"/>
  <c r="CC29" i="35"/>
  <c r="CC43" i="35" s="1"/>
  <c r="CA73" i="35"/>
  <c r="CA42" i="35"/>
  <c r="CF22" i="35"/>
  <c r="CF21" i="35"/>
  <c r="CE24" i="35"/>
  <c r="BZ81" i="35"/>
  <c r="BX90" i="35"/>
  <c r="BX92" i="35" s="1"/>
  <c r="BX96" i="35" s="1"/>
  <c r="BX85" i="35"/>
  <c r="BX88" i="35" s="1"/>
  <c r="BX82" i="35" s="1"/>
  <c r="BZ85" i="35" l="1"/>
  <c r="BZ88" i="35" s="1"/>
  <c r="BZ82" i="35" s="1"/>
  <c r="BW97" i="35"/>
  <c r="BW99" i="35"/>
  <c r="BW100" i="35" s="1"/>
  <c r="BY85" i="35"/>
  <c r="BY88" i="35" s="1"/>
  <c r="BY82" i="35" s="1"/>
  <c r="CC30" i="35"/>
  <c r="CC32" i="35" s="1"/>
  <c r="CC35" i="35" s="1"/>
  <c r="CC73" i="35" s="1"/>
  <c r="CB73" i="35"/>
  <c r="CB42" i="35"/>
  <c r="CA45" i="35"/>
  <c r="CA48" i="35" s="1"/>
  <c r="CA56" i="35" s="1"/>
  <c r="CA59" i="35" s="1"/>
  <c r="CA62" i="35"/>
  <c r="CA68" i="35" s="1"/>
  <c r="CD29" i="35"/>
  <c r="CA75" i="35"/>
  <c r="CA77" i="35" s="1"/>
  <c r="CA79" i="35" s="1"/>
  <c r="CA87" i="35" s="1"/>
  <c r="CE33" i="35"/>
  <c r="CE86" i="35" s="1"/>
  <c r="CE27" i="35"/>
  <c r="CG22" i="35"/>
  <c r="CG21" i="35"/>
  <c r="CF24" i="35"/>
  <c r="BZ97" i="35" l="1"/>
  <c r="BZ99" i="35"/>
  <c r="BZ100" i="35" s="1"/>
  <c r="BX97" i="35"/>
  <c r="BX99" i="35"/>
  <c r="BX100" i="35" s="1"/>
  <c r="BY97" i="35"/>
  <c r="BY99" i="35"/>
  <c r="BY100" i="35" s="1"/>
  <c r="CA70" i="35"/>
  <c r="CA90" i="35" s="1"/>
  <c r="CA92" i="35" s="1"/>
  <c r="CA96" i="35" s="1"/>
  <c r="CC42" i="35"/>
  <c r="CC62" i="35" s="1"/>
  <c r="CC68" i="35" s="1"/>
  <c r="CA81" i="35"/>
  <c r="CD43" i="35"/>
  <c r="CB45" i="35"/>
  <c r="CB48" i="35" s="1"/>
  <c r="CB56" i="35" s="1"/>
  <c r="CB59" i="35" s="1"/>
  <c r="CB62" i="35"/>
  <c r="CB68" i="35" s="1"/>
  <c r="CF33" i="35"/>
  <c r="CF86" i="35" s="1"/>
  <c r="CF27" i="35"/>
  <c r="CB75" i="35"/>
  <c r="CB77" i="35" s="1"/>
  <c r="CB79" i="35" s="1"/>
  <c r="CB87" i="35" s="1"/>
  <c r="CD30" i="35"/>
  <c r="CD32" i="35" s="1"/>
  <c r="CD35" i="35" s="1"/>
  <c r="CE29" i="35"/>
  <c r="CE43" i="35" s="1"/>
  <c r="CH22" i="35"/>
  <c r="CH21" i="35"/>
  <c r="CG24" i="35"/>
  <c r="CC75" i="35"/>
  <c r="CC77" i="35" s="1"/>
  <c r="CC79" i="35" s="1"/>
  <c r="CC87" i="35" s="1"/>
  <c r="CC45" i="35" l="1"/>
  <c r="CC48" i="35" s="1"/>
  <c r="CC56" i="35" s="1"/>
  <c r="CC59" i="35" s="1"/>
  <c r="CC70" i="35" s="1"/>
  <c r="CA85" i="35"/>
  <c r="CA88" i="35" s="1"/>
  <c r="CA82" i="35" s="1"/>
  <c r="CB70" i="35"/>
  <c r="CB85" i="35" s="1"/>
  <c r="CB88" i="35" s="1"/>
  <c r="CE30" i="35"/>
  <c r="CE32" i="35" s="1"/>
  <c r="CE35" i="35" s="1"/>
  <c r="CE42" i="35" s="1"/>
  <c r="CD42" i="35"/>
  <c r="CD73" i="35"/>
  <c r="CB81" i="35"/>
  <c r="CC81" i="35"/>
  <c r="CG33" i="35"/>
  <c r="CG86" i="35" s="1"/>
  <c r="CG27" i="35"/>
  <c r="CF29" i="35"/>
  <c r="CI22" i="35"/>
  <c r="CI21" i="35"/>
  <c r="CH24" i="35"/>
  <c r="CA97" i="35" l="1"/>
  <c r="CA99" i="35"/>
  <c r="CA100" i="35" s="1"/>
  <c r="CB90" i="35"/>
  <c r="CB92" i="35" s="1"/>
  <c r="CB96" i="35" s="1"/>
  <c r="CB82" i="35"/>
  <c r="CE73" i="35"/>
  <c r="CE75" i="35" s="1"/>
  <c r="CE77" i="35" s="1"/>
  <c r="CE79" i="35" s="1"/>
  <c r="CE87" i="35" s="1"/>
  <c r="CF43" i="35"/>
  <c r="CF30" i="35"/>
  <c r="CF32" i="35" s="1"/>
  <c r="CF35" i="35" s="1"/>
  <c r="CG29" i="35"/>
  <c r="CG43" i="35" s="1"/>
  <c r="CC90" i="35"/>
  <c r="CC92" i="35" s="1"/>
  <c r="CC96" i="35" s="1"/>
  <c r="CC85" i="35"/>
  <c r="CC88" i="35" s="1"/>
  <c r="CC82" i="35" s="1"/>
  <c r="CH33" i="35"/>
  <c r="CH86" i="35" s="1"/>
  <c r="CH27" i="35"/>
  <c r="CD75" i="35"/>
  <c r="CD77" i="35" s="1"/>
  <c r="CD79" i="35" s="1"/>
  <c r="CD87" i="35" s="1"/>
  <c r="CD62" i="35"/>
  <c r="CD68" i="35" s="1"/>
  <c r="CD45" i="35"/>
  <c r="CD48" i="35" s="1"/>
  <c r="CD56" i="35" s="1"/>
  <c r="CD59" i="35" s="1"/>
  <c r="CJ21" i="35"/>
  <c r="CJ22" i="35"/>
  <c r="CI24" i="35"/>
  <c r="CE62" i="35"/>
  <c r="CE68" i="35" s="1"/>
  <c r="CE45" i="35"/>
  <c r="CE48" i="35" s="1"/>
  <c r="CE56" i="35" s="1"/>
  <c r="CE59" i="35" s="1"/>
  <c r="CF42" i="35" l="1"/>
  <c r="CF73" i="35"/>
  <c r="CG30" i="35"/>
  <c r="CG32" i="35" s="1"/>
  <c r="CG35" i="35" s="1"/>
  <c r="CD81" i="35"/>
  <c r="CI33" i="35"/>
  <c r="CI86" i="35" s="1"/>
  <c r="CI27" i="35"/>
  <c r="CH29" i="35"/>
  <c r="CH43" i="35" s="1"/>
  <c r="CK21" i="35"/>
  <c r="CK22" i="35"/>
  <c r="CJ24" i="35"/>
  <c r="CE70" i="35"/>
  <c r="CE81" i="35"/>
  <c r="CD70" i="35"/>
  <c r="CB97" i="35" l="1"/>
  <c r="CB99" i="35"/>
  <c r="CB100" i="35" s="1"/>
  <c r="CC97" i="35"/>
  <c r="CC99" i="35"/>
  <c r="CC100" i="35" s="1"/>
  <c r="CJ27" i="35"/>
  <c r="CJ33" i="35"/>
  <c r="CJ86" i="35" s="1"/>
  <c r="CL22" i="35"/>
  <c r="CL21" i="35"/>
  <c r="CK24" i="35"/>
  <c r="CI29" i="35"/>
  <c r="CI43" i="35" s="1"/>
  <c r="CD90" i="35"/>
  <c r="CD92" i="35" s="1"/>
  <c r="CD96" i="35" s="1"/>
  <c r="CD85" i="35"/>
  <c r="CD88" i="35" s="1"/>
  <c r="CD82" i="35" s="1"/>
  <c r="CH30" i="35"/>
  <c r="CH32" i="35" s="1"/>
  <c r="CH35" i="35" s="1"/>
  <c r="CG73" i="35"/>
  <c r="CG42" i="35"/>
  <c r="CF75" i="35"/>
  <c r="CF77" i="35" s="1"/>
  <c r="CF79" i="35" s="1"/>
  <c r="CF87" i="35" s="1"/>
  <c r="CE90" i="35"/>
  <c r="CE92" i="35" s="1"/>
  <c r="CE96" i="35" s="1"/>
  <c r="CE85" i="35"/>
  <c r="CE88" i="35" s="1"/>
  <c r="CE82" i="35" s="1"/>
  <c r="CF62" i="35"/>
  <c r="CF68" i="35" s="1"/>
  <c r="CF45" i="35"/>
  <c r="CF48" i="35" s="1"/>
  <c r="CF56" i="35" s="1"/>
  <c r="CF59" i="35" s="1"/>
  <c r="CF81" i="35" l="1"/>
  <c r="CH73" i="35"/>
  <c r="CH42" i="35"/>
  <c r="CF70" i="35"/>
  <c r="CI30" i="35"/>
  <c r="CI32" i="35" s="1"/>
  <c r="CI35" i="35" s="1"/>
  <c r="CK33" i="35"/>
  <c r="CK86" i="35" s="1"/>
  <c r="CK27" i="35"/>
  <c r="CM22" i="35"/>
  <c r="CM21" i="35"/>
  <c r="CL24" i="35"/>
  <c r="CG62" i="35"/>
  <c r="CG68" i="35" s="1"/>
  <c r="CG45" i="35"/>
  <c r="CG48" i="35" s="1"/>
  <c r="CG56" i="35" s="1"/>
  <c r="CG59" i="35" s="1"/>
  <c r="CG75" i="35"/>
  <c r="CG77" i="35" s="1"/>
  <c r="CG79" i="35" s="1"/>
  <c r="CG87" i="35" s="1"/>
  <c r="CJ29" i="35"/>
  <c r="CD97" i="35" l="1"/>
  <c r="CD99" i="35"/>
  <c r="CD100" i="35" s="1"/>
  <c r="CE97" i="35"/>
  <c r="CE99" i="35"/>
  <c r="CE100" i="35" s="1"/>
  <c r="CI73" i="35"/>
  <c r="CI42" i="35"/>
  <c r="CL27" i="35"/>
  <c r="CL33" i="35"/>
  <c r="CL86" i="35" s="1"/>
  <c r="CN22" i="35"/>
  <c r="CN21" i="35"/>
  <c r="CM24" i="35"/>
  <c r="CK29" i="35"/>
  <c r="CK30" i="35" s="1"/>
  <c r="CG81" i="35"/>
  <c r="CJ43" i="35"/>
  <c r="CF90" i="35"/>
  <c r="CF92" i="35" s="1"/>
  <c r="CF96" i="35" s="1"/>
  <c r="CF85" i="35"/>
  <c r="CF88" i="35" s="1"/>
  <c r="CF82" i="35" s="1"/>
  <c r="CJ30" i="35"/>
  <c r="CJ32" i="35" s="1"/>
  <c r="CJ35" i="35" s="1"/>
  <c r="CH62" i="35"/>
  <c r="CH68" i="35" s="1"/>
  <c r="CH45" i="35"/>
  <c r="CH48" i="35" s="1"/>
  <c r="CH56" i="35" s="1"/>
  <c r="CH59" i="35" s="1"/>
  <c r="CG70" i="35"/>
  <c r="CH75" i="35"/>
  <c r="CH77" i="35" s="1"/>
  <c r="CH79" i="35" s="1"/>
  <c r="CH87" i="35" s="1"/>
  <c r="CH81" i="35" l="1"/>
  <c r="CJ73" i="35"/>
  <c r="CJ42" i="35"/>
  <c r="CO22" i="35"/>
  <c r="CO21" i="35"/>
  <c r="CN24" i="35"/>
  <c r="CM33" i="35"/>
  <c r="CM86" i="35" s="1"/>
  <c r="CM27" i="35"/>
  <c r="CK32" i="35"/>
  <c r="CK35" i="35" s="1"/>
  <c r="CG90" i="35"/>
  <c r="CG92" i="35" s="1"/>
  <c r="CG96" i="35" s="1"/>
  <c r="CG85" i="35"/>
  <c r="CG88" i="35" s="1"/>
  <c r="CG82" i="35" s="1"/>
  <c r="CL29" i="35"/>
  <c r="CL30" i="35" s="1"/>
  <c r="CK43" i="35"/>
  <c r="CI62" i="35"/>
  <c r="CI68" i="35" s="1"/>
  <c r="CI45" i="35"/>
  <c r="CI48" i="35" s="1"/>
  <c r="CI56" i="35" s="1"/>
  <c r="CI59" i="35" s="1"/>
  <c r="CI75" i="35"/>
  <c r="CI77" i="35" s="1"/>
  <c r="CI79" i="35" s="1"/>
  <c r="CI87" i="35" s="1"/>
  <c r="CH70" i="35"/>
  <c r="CF97" i="35" l="1"/>
  <c r="CF99" i="35"/>
  <c r="CF100" i="35" s="1"/>
  <c r="CM29" i="35"/>
  <c r="CM43" i="35" s="1"/>
  <c r="CL43" i="35"/>
  <c r="CH90" i="35"/>
  <c r="CH92" i="35" s="1"/>
  <c r="CH96" i="35" s="1"/>
  <c r="CH85" i="35"/>
  <c r="CH88" i="35" s="1"/>
  <c r="CH82" i="35" s="1"/>
  <c r="CP21" i="35"/>
  <c r="CP22" i="35"/>
  <c r="CO24" i="35"/>
  <c r="CL32" i="35"/>
  <c r="CL35" i="35" s="1"/>
  <c r="CK73" i="35"/>
  <c r="CK42" i="35"/>
  <c r="CN33" i="35"/>
  <c r="CN86" i="35" s="1"/>
  <c r="CN27" i="35"/>
  <c r="CI81" i="35"/>
  <c r="CI70" i="35"/>
  <c r="CJ62" i="35"/>
  <c r="CJ68" i="35" s="1"/>
  <c r="CJ45" i="35"/>
  <c r="CJ48" i="35" s="1"/>
  <c r="CJ56" i="35" s="1"/>
  <c r="CJ59" i="35" s="1"/>
  <c r="CJ75" i="35"/>
  <c r="CJ77" i="35" s="1"/>
  <c r="CJ79" i="35" s="1"/>
  <c r="CJ87" i="35" s="1"/>
  <c r="CG97" i="35" l="1"/>
  <c r="CG99" i="35"/>
  <c r="CG100" i="35" s="1"/>
  <c r="CK62" i="35"/>
  <c r="CK68" i="35" s="1"/>
  <c r="CK45" i="35"/>
  <c r="CK48" i="35" s="1"/>
  <c r="CK56" i="35" s="1"/>
  <c r="CK59" i="35" s="1"/>
  <c r="CJ81" i="35"/>
  <c r="CL73" i="35"/>
  <c r="CL42" i="35"/>
  <c r="CK75" i="35"/>
  <c r="CK77" i="35" s="1"/>
  <c r="CK79" i="35" s="1"/>
  <c r="CK87" i="35" s="1"/>
  <c r="CO33" i="35"/>
  <c r="CO86" i="35" s="1"/>
  <c r="CO27" i="35"/>
  <c r="CQ21" i="35"/>
  <c r="CQ22" i="35"/>
  <c r="CP24" i="35"/>
  <c r="CJ70" i="35"/>
  <c r="CI90" i="35"/>
  <c r="CI92" i="35" s="1"/>
  <c r="CI96" i="35" s="1"/>
  <c r="CI85" i="35"/>
  <c r="CI88" i="35" s="1"/>
  <c r="CI82" i="35" s="1"/>
  <c r="CM30" i="35"/>
  <c r="CM32" i="35" s="1"/>
  <c r="CM35" i="35" s="1"/>
  <c r="CN29" i="35"/>
  <c r="CN43" i="35" s="1"/>
  <c r="CH97" i="35" l="1"/>
  <c r="CH99" i="35"/>
  <c r="CH100" i="35" s="1"/>
  <c r="CO29" i="35"/>
  <c r="CO30" i="35" s="1"/>
  <c r="CK81" i="35"/>
  <c r="CL62" i="35"/>
  <c r="CL68" i="35" s="1"/>
  <c r="CL45" i="35"/>
  <c r="CL48" i="35" s="1"/>
  <c r="CL56" i="35" s="1"/>
  <c r="CL59" i="35" s="1"/>
  <c r="CL75" i="35"/>
  <c r="CL77" i="35" s="1"/>
  <c r="CL79" i="35" s="1"/>
  <c r="CL87" i="35" s="1"/>
  <c r="CP33" i="35"/>
  <c r="CP86" i="35" s="1"/>
  <c r="CP27" i="35"/>
  <c r="CR22" i="35"/>
  <c r="CR21" i="35"/>
  <c r="CQ24" i="35"/>
  <c r="CN30" i="35"/>
  <c r="CN32" i="35" s="1"/>
  <c r="CN35" i="35" s="1"/>
  <c r="CJ90" i="35"/>
  <c r="CJ92" i="35" s="1"/>
  <c r="CJ96" i="35" s="1"/>
  <c r="CJ85" i="35"/>
  <c r="CJ88" i="35" s="1"/>
  <c r="CJ82" i="35" s="1"/>
  <c r="CK70" i="35"/>
  <c r="CM73" i="35"/>
  <c r="CM42" i="35"/>
  <c r="CI97" i="35" l="1"/>
  <c r="CI99" i="35"/>
  <c r="CI100" i="35" s="1"/>
  <c r="CS22" i="35"/>
  <c r="CS21" i="35"/>
  <c r="CR24" i="35"/>
  <c r="CL81" i="35"/>
  <c r="CN73" i="35"/>
  <c r="CN42" i="35"/>
  <c r="CL70" i="35"/>
  <c r="CO43" i="35"/>
  <c r="CO32" i="35"/>
  <c r="CO35" i="35" s="1"/>
  <c r="CM62" i="35"/>
  <c r="CM68" i="35" s="1"/>
  <c r="CM45" i="35"/>
  <c r="CM48" i="35" s="1"/>
  <c r="CM56" i="35" s="1"/>
  <c r="CM59" i="35" s="1"/>
  <c r="CP29" i="35"/>
  <c r="CM75" i="35"/>
  <c r="CM77" i="35" s="1"/>
  <c r="CM79" i="35" s="1"/>
  <c r="CM87" i="35" s="1"/>
  <c r="CK90" i="35"/>
  <c r="CK92" i="35" s="1"/>
  <c r="CK96" i="35" s="1"/>
  <c r="CK85" i="35"/>
  <c r="CK88" i="35" s="1"/>
  <c r="CK82" i="35" s="1"/>
  <c r="CQ33" i="35"/>
  <c r="CQ86" i="35" s="1"/>
  <c r="CQ27" i="35"/>
  <c r="CJ97" i="35" l="1"/>
  <c r="CJ99" i="35"/>
  <c r="CJ100" i="35" s="1"/>
  <c r="CP30" i="35"/>
  <c r="CP32" i="35" s="1"/>
  <c r="CP35" i="35" s="1"/>
  <c r="CP43" i="35"/>
  <c r="CL90" i="35"/>
  <c r="CL92" i="35" s="1"/>
  <c r="CL96" i="35" s="1"/>
  <c r="CL85" i="35"/>
  <c r="CL88" i="35" s="1"/>
  <c r="CL82" i="35" s="1"/>
  <c r="CM70" i="35"/>
  <c r="CM81" i="35"/>
  <c r="CQ29" i="35"/>
  <c r="CQ30" i="35" s="1"/>
  <c r="CO42" i="35"/>
  <c r="CO73" i="35"/>
  <c r="CN62" i="35"/>
  <c r="CN68" i="35" s="1"/>
  <c r="CN45" i="35"/>
  <c r="CN48" i="35" s="1"/>
  <c r="CN56" i="35" s="1"/>
  <c r="CN59" i="35" s="1"/>
  <c r="CN75" i="35"/>
  <c r="CN77" i="35" s="1"/>
  <c r="CN79" i="35" s="1"/>
  <c r="CN87" i="35" s="1"/>
  <c r="CR33" i="35"/>
  <c r="CR86" i="35" s="1"/>
  <c r="CR27" i="35"/>
  <c r="CT22" i="35"/>
  <c r="CT21" i="35"/>
  <c r="CS24" i="35"/>
  <c r="CK97" i="35" l="1"/>
  <c r="CK99" i="35"/>
  <c r="CK100" i="35" s="1"/>
  <c r="CN70" i="35"/>
  <c r="CN85" i="35" s="1"/>
  <c r="CN88" i="35" s="1"/>
  <c r="CP73" i="35"/>
  <c r="CP42" i="35"/>
  <c r="CO62" i="35"/>
  <c r="CO68" i="35" s="1"/>
  <c r="CO45" i="35"/>
  <c r="CO48" i="35" s="1"/>
  <c r="CO56" i="35" s="1"/>
  <c r="CO59" i="35" s="1"/>
  <c r="CO75" i="35"/>
  <c r="CO77" i="35" s="1"/>
  <c r="CO79" i="35" s="1"/>
  <c r="CO87" i="35" s="1"/>
  <c r="CQ32" i="35"/>
  <c r="CQ35" i="35" s="1"/>
  <c r="CS33" i="35"/>
  <c r="CS86" i="35" s="1"/>
  <c r="CS27" i="35"/>
  <c r="CQ43" i="35"/>
  <c r="CU22" i="35"/>
  <c r="CU21" i="35"/>
  <c r="CT24" i="35"/>
  <c r="CR29" i="35"/>
  <c r="CR43" i="35" s="1"/>
  <c r="CM90" i="35"/>
  <c r="CM92" i="35" s="1"/>
  <c r="CM96" i="35" s="1"/>
  <c r="CM85" i="35"/>
  <c r="CM88" i="35" s="1"/>
  <c r="CM82" i="35" s="1"/>
  <c r="CN81" i="35"/>
  <c r="CL97" i="35" l="1"/>
  <c r="CL99" i="35"/>
  <c r="CL100" i="35" s="1"/>
  <c r="CN90" i="35"/>
  <c r="CN92" i="35" s="1"/>
  <c r="CN96" i="35" s="1"/>
  <c r="CR30" i="35"/>
  <c r="CR32" i="35" s="1"/>
  <c r="CR35" i="35" s="1"/>
  <c r="CR42" i="35" s="1"/>
  <c r="CS29" i="35"/>
  <c r="CS43" i="35" s="1"/>
  <c r="CV22" i="35"/>
  <c r="CV21" i="35"/>
  <c r="CU24" i="35"/>
  <c r="CT33" i="35"/>
  <c r="CT86" i="35" s="1"/>
  <c r="CT27" i="35"/>
  <c r="CN82" i="35"/>
  <c r="CQ42" i="35"/>
  <c r="CQ73" i="35"/>
  <c r="CO81" i="35"/>
  <c r="CO70" i="35"/>
  <c r="CP45" i="35"/>
  <c r="CP48" i="35" s="1"/>
  <c r="CP56" i="35" s="1"/>
  <c r="CP59" i="35" s="1"/>
  <c r="CP62" i="35"/>
  <c r="CP68" i="35" s="1"/>
  <c r="CP75" i="35"/>
  <c r="CP77" i="35" s="1"/>
  <c r="CP79" i="35" s="1"/>
  <c r="CP87" i="35" s="1"/>
  <c r="CM97" i="35" l="1"/>
  <c r="CM99" i="35"/>
  <c r="CM100" i="35" s="1"/>
  <c r="CS30" i="35"/>
  <c r="CS32" i="35" s="1"/>
  <c r="CS35" i="35" s="1"/>
  <c r="CS73" i="35" s="1"/>
  <c r="CR73" i="35"/>
  <c r="CR75" i="35" s="1"/>
  <c r="CR77" i="35" s="1"/>
  <c r="CR79" i="35" s="1"/>
  <c r="CR87" i="35" s="1"/>
  <c r="CP70" i="35"/>
  <c r="CP85" i="35" s="1"/>
  <c r="CP88" i="35" s="1"/>
  <c r="CQ45" i="35"/>
  <c r="CQ48" i="35" s="1"/>
  <c r="CQ56" i="35" s="1"/>
  <c r="CQ59" i="35" s="1"/>
  <c r="CQ62" i="35"/>
  <c r="CQ68" i="35" s="1"/>
  <c r="CT29" i="35"/>
  <c r="CT43" i="35" s="1"/>
  <c r="CW22" i="35"/>
  <c r="CW21" i="35"/>
  <c r="CV24" i="35"/>
  <c r="CP81" i="35"/>
  <c r="CQ75" i="35"/>
  <c r="CQ77" i="35" s="1"/>
  <c r="CQ79" i="35" s="1"/>
  <c r="CQ87" i="35" s="1"/>
  <c r="CU33" i="35"/>
  <c r="CU86" i="35" s="1"/>
  <c r="CU27" i="35"/>
  <c r="CO90" i="35"/>
  <c r="CO92" i="35" s="1"/>
  <c r="CO96" i="35" s="1"/>
  <c r="CO85" i="35"/>
  <c r="CO88" i="35" s="1"/>
  <c r="CO82" i="35" s="1"/>
  <c r="CR45" i="35"/>
  <c r="CR48" i="35" s="1"/>
  <c r="CR56" i="35" s="1"/>
  <c r="CR59" i="35" s="1"/>
  <c r="CR62" i="35"/>
  <c r="CR68" i="35" s="1"/>
  <c r="CN97" i="35" l="1"/>
  <c r="CN99" i="35"/>
  <c r="CN100" i="35" s="1"/>
  <c r="CP90" i="35"/>
  <c r="CP92" i="35" s="1"/>
  <c r="CP96" i="35" s="1"/>
  <c r="CS42" i="35"/>
  <c r="CS62" i="35" s="1"/>
  <c r="CS68" i="35" s="1"/>
  <c r="CP82" i="35"/>
  <c r="CQ70" i="35"/>
  <c r="CQ90" i="35" s="1"/>
  <c r="CQ92" i="35" s="1"/>
  <c r="CQ96" i="35" s="1"/>
  <c r="CR70" i="35"/>
  <c r="CX22" i="35"/>
  <c r="CX21" i="35"/>
  <c r="CW24" i="35"/>
  <c r="CT30" i="35"/>
  <c r="CT32" i="35" s="1"/>
  <c r="CT35" i="35" s="1"/>
  <c r="CV33" i="35"/>
  <c r="CV86" i="35" s="1"/>
  <c r="CV27" i="35"/>
  <c r="CR81" i="35"/>
  <c r="CU29" i="35"/>
  <c r="CQ81" i="35"/>
  <c r="CS75" i="35"/>
  <c r="CS77" i="35" s="1"/>
  <c r="CS79" i="35" s="1"/>
  <c r="CS87" i="35" s="1"/>
  <c r="CQ85" i="35" l="1"/>
  <c r="CQ88" i="35" s="1"/>
  <c r="CQ82" i="35" s="1"/>
  <c r="CO97" i="35"/>
  <c r="CO99" i="35"/>
  <c r="CO100" i="35" s="1"/>
  <c r="CS45" i="35"/>
  <c r="CS48" i="35" s="1"/>
  <c r="CS56" i="35" s="1"/>
  <c r="CS59" i="35" s="1"/>
  <c r="CS70" i="35" s="1"/>
  <c r="CT73" i="35"/>
  <c r="CT42" i="35"/>
  <c r="CU30" i="35"/>
  <c r="CU32" i="35" s="1"/>
  <c r="CU35" i="35" s="1"/>
  <c r="CW33" i="35"/>
  <c r="CW86" i="35" s="1"/>
  <c r="CW27" i="35"/>
  <c r="CU43" i="35"/>
  <c r="CV29" i="35"/>
  <c r="CV43" i="35" s="1"/>
  <c r="CS81" i="35"/>
  <c r="CY22" i="35"/>
  <c r="CY21" i="35"/>
  <c r="CX24" i="35"/>
  <c r="CR90" i="35"/>
  <c r="CR92" i="35" s="1"/>
  <c r="CR96" i="35" s="1"/>
  <c r="CR85" i="35"/>
  <c r="CR88" i="35" s="1"/>
  <c r="CR82" i="35" s="1"/>
  <c r="CP97" i="35" l="1"/>
  <c r="CP99" i="35"/>
  <c r="CP100" i="35" s="1"/>
  <c r="CQ97" i="35"/>
  <c r="CQ99" i="35"/>
  <c r="CQ100" i="35" s="1"/>
  <c r="CU73" i="35"/>
  <c r="CU42" i="35"/>
  <c r="CV30" i="35"/>
  <c r="CV32" i="35" s="1"/>
  <c r="CV35" i="35" s="1"/>
  <c r="CT62" i="35"/>
  <c r="CT68" i="35" s="1"/>
  <c r="CT45" i="35"/>
  <c r="CT48" i="35" s="1"/>
  <c r="CT56" i="35" s="1"/>
  <c r="CT59" i="35" s="1"/>
  <c r="CZ21" i="35"/>
  <c r="CZ22" i="35"/>
  <c r="CY24" i="35"/>
  <c r="CW29" i="35"/>
  <c r="CW43" i="35" s="1"/>
  <c r="CX33" i="35"/>
  <c r="CX86" i="35" s="1"/>
  <c r="CX27" i="35"/>
  <c r="CT75" i="35"/>
  <c r="CT77" i="35" s="1"/>
  <c r="CT79" i="35" s="1"/>
  <c r="CT87" i="35" s="1"/>
  <c r="CS90" i="35"/>
  <c r="CS92" i="35" s="1"/>
  <c r="CS96" i="35" s="1"/>
  <c r="CS85" i="35"/>
  <c r="CS88" i="35" s="1"/>
  <c r="CS82" i="35" s="1"/>
  <c r="CR97" i="35" l="1"/>
  <c r="CR99" i="35"/>
  <c r="CR100" i="35" s="1"/>
  <c r="CT81" i="35"/>
  <c r="CW30" i="35"/>
  <c r="CW32" i="35" s="1"/>
  <c r="CW35" i="35" s="1"/>
  <c r="CY33" i="35"/>
  <c r="CY86" i="35" s="1"/>
  <c r="CY27" i="35"/>
  <c r="DA21" i="35"/>
  <c r="DA22" i="35"/>
  <c r="CZ24" i="35"/>
  <c r="CT70" i="35"/>
  <c r="CV73" i="35"/>
  <c r="CV42" i="35"/>
  <c r="CX29" i="35"/>
  <c r="CX30" i="35" s="1"/>
  <c r="CU62" i="35"/>
  <c r="CU68" i="35" s="1"/>
  <c r="CU45" i="35"/>
  <c r="CU48" i="35" s="1"/>
  <c r="CU56" i="35" s="1"/>
  <c r="CU59" i="35" s="1"/>
  <c r="CU75" i="35"/>
  <c r="CU77" i="35" s="1"/>
  <c r="CU79" i="35" s="1"/>
  <c r="CU87" i="35" s="1"/>
  <c r="CS97" i="35" l="1"/>
  <c r="CS99" i="35"/>
  <c r="CS100" i="35" s="1"/>
  <c r="CU81" i="35"/>
  <c r="CV75" i="35"/>
  <c r="CV77" i="35" s="1"/>
  <c r="CV79" i="35" s="1"/>
  <c r="CV87" i="35" s="1"/>
  <c r="CX32" i="35"/>
  <c r="CX35" i="35" s="1"/>
  <c r="DB22" i="35"/>
  <c r="DB21" i="35"/>
  <c r="DA24" i="35"/>
  <c r="CW73" i="35"/>
  <c r="CW42" i="35"/>
  <c r="CX43" i="35"/>
  <c r="CT90" i="35"/>
  <c r="CT92" i="35" s="1"/>
  <c r="CT96" i="35" s="1"/>
  <c r="CT85" i="35"/>
  <c r="CT88" i="35" s="1"/>
  <c r="CT82" i="35" s="1"/>
  <c r="CY29" i="35"/>
  <c r="CY30" i="35" s="1"/>
  <c r="CV62" i="35"/>
  <c r="CV68" i="35" s="1"/>
  <c r="CV45" i="35"/>
  <c r="CV48" i="35" s="1"/>
  <c r="CV56" i="35" s="1"/>
  <c r="CV59" i="35" s="1"/>
  <c r="CZ27" i="35"/>
  <c r="CZ33" i="35"/>
  <c r="CZ86" i="35" s="1"/>
  <c r="CU70" i="35"/>
  <c r="CV70" i="35" l="1"/>
  <c r="CV90" i="35" s="1"/>
  <c r="CV92" i="35" s="1"/>
  <c r="CV96" i="35" s="1"/>
  <c r="CV81" i="35"/>
  <c r="CY43" i="35"/>
  <c r="DA33" i="35"/>
  <c r="DA86" i="35" s="1"/>
  <c r="DA27" i="35"/>
  <c r="CU90" i="35"/>
  <c r="CU92" i="35" s="1"/>
  <c r="CU96" i="35" s="1"/>
  <c r="CU85" i="35"/>
  <c r="CU88" i="35" s="1"/>
  <c r="CU82" i="35" s="1"/>
  <c r="CX73" i="35"/>
  <c r="CX42" i="35"/>
  <c r="CY32" i="35"/>
  <c r="CY35" i="35" s="1"/>
  <c r="CW62" i="35"/>
  <c r="CW68" i="35" s="1"/>
  <c r="CW45" i="35"/>
  <c r="CW48" i="35" s="1"/>
  <c r="CW56" i="35" s="1"/>
  <c r="CW59" i="35" s="1"/>
  <c r="CW75" i="35"/>
  <c r="CW77" i="35" s="1"/>
  <c r="CW79" i="35" s="1"/>
  <c r="CW87" i="35" s="1"/>
  <c r="CZ29" i="35"/>
  <c r="CZ43" i="35" s="1"/>
  <c r="DC22" i="35"/>
  <c r="DC21" i="35"/>
  <c r="DB24" i="35"/>
  <c r="CT97" i="35" l="1"/>
  <c r="CT99" i="35"/>
  <c r="CT100" i="35" s="1"/>
  <c r="CV85" i="35"/>
  <c r="CV88" i="35" s="1"/>
  <c r="CV82" i="35" s="1"/>
  <c r="CZ30" i="35"/>
  <c r="CZ32" i="35" s="1"/>
  <c r="CZ35" i="35" s="1"/>
  <c r="CZ73" i="35" s="1"/>
  <c r="DB27" i="35"/>
  <c r="DB33" i="35"/>
  <c r="DB86" i="35" s="1"/>
  <c r="CY73" i="35"/>
  <c r="CY42" i="35"/>
  <c r="CX75" i="35"/>
  <c r="CX77" i="35" s="1"/>
  <c r="CX79" i="35" s="1"/>
  <c r="CX87" i="35" s="1"/>
  <c r="CW81" i="35"/>
  <c r="CW70" i="35"/>
  <c r="CX62" i="35"/>
  <c r="CX68" i="35" s="1"/>
  <c r="CX45" i="35"/>
  <c r="CX48" i="35" s="1"/>
  <c r="CX56" i="35" s="1"/>
  <c r="CX59" i="35" s="1"/>
  <c r="DD21" i="35"/>
  <c r="DD22" i="35"/>
  <c r="DC24" i="35"/>
  <c r="DA29" i="35"/>
  <c r="DA43" i="35" s="1"/>
  <c r="CU97" i="35" l="1"/>
  <c r="CU99" i="35"/>
  <c r="CU100" i="35" s="1"/>
  <c r="CV97" i="35"/>
  <c r="CV99" i="35"/>
  <c r="CV100" i="35" s="1"/>
  <c r="CX81" i="35"/>
  <c r="CZ42" i="35"/>
  <c r="CZ62" i="35" s="1"/>
  <c r="CZ68" i="35" s="1"/>
  <c r="DC33" i="35"/>
  <c r="DC86" i="35" s="1"/>
  <c r="DC27" i="35"/>
  <c r="CX70" i="35"/>
  <c r="CY62" i="35"/>
  <c r="CY68" i="35" s="1"/>
  <c r="CY45" i="35"/>
  <c r="CY48" i="35" s="1"/>
  <c r="CY56" i="35" s="1"/>
  <c r="CY59" i="35" s="1"/>
  <c r="CY75" i="35"/>
  <c r="CY77" i="35" s="1"/>
  <c r="CY79" i="35" s="1"/>
  <c r="CY87" i="35" s="1"/>
  <c r="DE21" i="35"/>
  <c r="DE22" i="35"/>
  <c r="DD24" i="35"/>
  <c r="CW90" i="35"/>
  <c r="CW92" i="35" s="1"/>
  <c r="CW96" i="35" s="1"/>
  <c r="CW85" i="35"/>
  <c r="CW88" i="35" s="1"/>
  <c r="CW82" i="35" s="1"/>
  <c r="DA30" i="35"/>
  <c r="DA32" i="35" s="1"/>
  <c r="DA35" i="35" s="1"/>
  <c r="DB29" i="35"/>
  <c r="DB43" i="35" s="1"/>
  <c r="CZ75" i="35"/>
  <c r="CZ77" i="35" s="1"/>
  <c r="CZ79" i="35" s="1"/>
  <c r="CZ87" i="35" s="1"/>
  <c r="DE24" i="35" l="1"/>
  <c r="DE33" i="35" s="1"/>
  <c r="DE86" i="35" s="1"/>
  <c r="CZ45" i="35"/>
  <c r="CZ48" i="35" s="1"/>
  <c r="CZ56" i="35" s="1"/>
  <c r="CZ59" i="35" s="1"/>
  <c r="CZ70" i="35" s="1"/>
  <c r="CY81" i="35"/>
  <c r="CZ81" i="35"/>
  <c r="DA73" i="35"/>
  <c r="DA42" i="35"/>
  <c r="DD33" i="35"/>
  <c r="DD86" i="35" s="1"/>
  <c r="DD27" i="35"/>
  <c r="CY70" i="35"/>
  <c r="CX90" i="35"/>
  <c r="CX92" i="35" s="1"/>
  <c r="CX96" i="35" s="1"/>
  <c r="CX85" i="35"/>
  <c r="CX88" i="35" s="1"/>
  <c r="CX82" i="35" s="1"/>
  <c r="DB30" i="35"/>
  <c r="DB32" i="35" s="1"/>
  <c r="DB35" i="35" s="1"/>
  <c r="DC29" i="35"/>
  <c r="DC30" i="35" s="1"/>
  <c r="DC32" i="35" s="1"/>
  <c r="DC35" i="35" s="1"/>
  <c r="DE27" i="35" l="1"/>
  <c r="DE29" i="35" s="1"/>
  <c r="DE30" i="35" s="1"/>
  <c r="CW97" i="35"/>
  <c r="CW99" i="35"/>
  <c r="CW100" i="35" s="1"/>
  <c r="DB73" i="35"/>
  <c r="DB42" i="35"/>
  <c r="DC73" i="35"/>
  <c r="DC42" i="35"/>
  <c r="DA45" i="35"/>
  <c r="DA48" i="35" s="1"/>
  <c r="DA56" i="35" s="1"/>
  <c r="DA59" i="35" s="1"/>
  <c r="DA62" i="35"/>
  <c r="DA68" i="35" s="1"/>
  <c r="CZ90" i="35"/>
  <c r="CZ92" i="35" s="1"/>
  <c r="CZ96" i="35" s="1"/>
  <c r="CZ85" i="35"/>
  <c r="CZ88" i="35" s="1"/>
  <c r="CZ82" i="35" s="1"/>
  <c r="CY90" i="35"/>
  <c r="CY92" i="35" s="1"/>
  <c r="CY96" i="35" s="1"/>
  <c r="CY85" i="35"/>
  <c r="CY88" i="35" s="1"/>
  <c r="CY82" i="35" s="1"/>
  <c r="DD29" i="35"/>
  <c r="DD30" i="35" s="1"/>
  <c r="DA75" i="35"/>
  <c r="DA77" i="35" s="1"/>
  <c r="DA79" i="35" s="1"/>
  <c r="DA87" i="35" s="1"/>
  <c r="DC43" i="35"/>
  <c r="CX97" i="35" l="1"/>
  <c r="CX99" i="35"/>
  <c r="CX100" i="35" s="1"/>
  <c r="DA70" i="35"/>
  <c r="DA90" i="35" s="1"/>
  <c r="DA92" i="35" s="1"/>
  <c r="DA96" i="35" s="1"/>
  <c r="DD43" i="35"/>
  <c r="DD32" i="35"/>
  <c r="DD35" i="35" s="1"/>
  <c r="DC45" i="35"/>
  <c r="DC48" i="35" s="1"/>
  <c r="DC56" i="35" s="1"/>
  <c r="DC59" i="35" s="1"/>
  <c r="DC62" i="35"/>
  <c r="DC68" i="35" s="1"/>
  <c r="DC75" i="35"/>
  <c r="DC77" i="35" s="1"/>
  <c r="DC79" i="35" s="1"/>
  <c r="DC87" i="35" s="1"/>
  <c r="DE32" i="35"/>
  <c r="DE35" i="35" s="1"/>
  <c r="DE43" i="35"/>
  <c r="DA81" i="35"/>
  <c r="DB62" i="35"/>
  <c r="DB68" i="35" s="1"/>
  <c r="DB45" i="35"/>
  <c r="DB48" i="35" s="1"/>
  <c r="DB56" i="35" s="1"/>
  <c r="DB59" i="35" s="1"/>
  <c r="DB75" i="35"/>
  <c r="DB77" i="35" s="1"/>
  <c r="DB79" i="35" s="1"/>
  <c r="DB87" i="35" s="1"/>
  <c r="CY97" i="35" l="1"/>
  <c r="CY99" i="35"/>
  <c r="CY100" i="35" s="1"/>
  <c r="CZ97" i="35"/>
  <c r="CZ99" i="35"/>
  <c r="CZ100" i="35" s="1"/>
  <c r="DA85" i="35"/>
  <c r="DA88" i="35" s="1"/>
  <c r="DA82" i="35" s="1"/>
  <c r="DC70" i="35"/>
  <c r="DC90" i="35" s="1"/>
  <c r="DC92" i="35" s="1"/>
  <c r="DC96" i="35" s="1"/>
  <c r="DB70" i="35"/>
  <c r="DE73" i="35"/>
  <c r="DE42" i="35"/>
  <c r="DC81" i="35"/>
  <c r="DB81" i="35"/>
  <c r="DD73" i="35"/>
  <c r="DD42" i="35"/>
  <c r="DC85" i="35" l="1"/>
  <c r="DC88" i="35" s="1"/>
  <c r="DC82" i="35" s="1"/>
  <c r="DA97" i="35"/>
  <c r="DA99" i="35"/>
  <c r="DA100" i="35" s="1"/>
  <c r="DD45" i="35"/>
  <c r="DD48" i="35" s="1"/>
  <c r="DD56" i="35" s="1"/>
  <c r="DD59" i="35" s="1"/>
  <c r="DD62" i="35"/>
  <c r="DD68" i="35" s="1"/>
  <c r="DD75" i="35"/>
  <c r="DD77" i="35" s="1"/>
  <c r="DD79" i="35" s="1"/>
  <c r="DD87" i="35" s="1"/>
  <c r="DE45" i="35"/>
  <c r="DE48" i="35" s="1"/>
  <c r="DE56" i="35" s="1"/>
  <c r="DE59" i="35" s="1"/>
  <c r="DE62" i="35"/>
  <c r="DE68" i="35" s="1"/>
  <c r="DE75" i="35"/>
  <c r="DE77" i="35" s="1"/>
  <c r="DE79" i="35" s="1"/>
  <c r="DE87" i="35" s="1"/>
  <c r="DB90" i="35"/>
  <c r="DB92" i="35" s="1"/>
  <c r="DB96" i="35" s="1"/>
  <c r="DB85" i="35"/>
  <c r="DB88" i="35" s="1"/>
  <c r="DB82" i="35" s="1"/>
  <c r="DC97" i="35" l="1"/>
  <c r="DC99" i="35"/>
  <c r="DC100" i="35" s="1"/>
  <c r="DD70" i="35"/>
  <c r="DD90" i="35" s="1"/>
  <c r="DD92" i="35" s="1"/>
  <c r="DD96" i="35" s="1"/>
  <c r="DE70" i="35"/>
  <c r="DE81" i="35"/>
  <c r="DD81" i="35"/>
  <c r="DB97" i="35" l="1"/>
  <c r="DB99" i="35"/>
  <c r="DB100" i="35" s="1"/>
  <c r="DD85" i="35"/>
  <c r="DD88" i="35" s="1"/>
  <c r="DD82" i="35" s="1"/>
  <c r="DE90" i="35"/>
  <c r="DE92" i="35" s="1"/>
  <c r="DE96" i="35" s="1"/>
  <c r="H96" i="35" s="1"/>
  <c r="DE85" i="35"/>
  <c r="DE88" i="35" s="1"/>
  <c r="DE82" i="35" s="1"/>
  <c r="DD97" i="35" l="1"/>
  <c r="DD99" i="35"/>
  <c r="DD100" i="35" s="1"/>
  <c r="DE99" i="35" l="1"/>
  <c r="DE100" i="35" s="1"/>
  <c r="DE97" i="35"/>
  <c r="H97" i="35" s="1"/>
  <c r="AI9" i="9" l="1"/>
  <c r="Z5" i="9" s="1"/>
  <c r="AF29" i="4" l="1"/>
  <c r="C13" i="27"/>
  <c r="C22" i="8"/>
  <c r="F10" i="9" l="1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 l="1"/>
  <c r="F27" i="9"/>
  <c r="E28" i="9"/>
  <c r="E29" i="9" s="1"/>
  <c r="E30" i="9" s="1"/>
  <c r="E31" i="9" s="1"/>
  <c r="E32" i="9" s="1"/>
  <c r="E33" i="9" s="1"/>
  <c r="E34" i="9" s="1"/>
  <c r="E35" i="9" s="1"/>
  <c r="E36" i="9" s="1"/>
  <c r="E37" i="9" s="1"/>
  <c r="E38" i="9" l="1"/>
  <c r="F38" i="9" s="1"/>
  <c r="F37" i="9"/>
  <c r="F36" i="9"/>
  <c r="F35" i="9"/>
  <c r="F34" i="9"/>
  <c r="F33" i="9"/>
  <c r="F32" i="9"/>
  <c r="F31" i="9"/>
  <c r="F30" i="9"/>
  <c r="F28" i="9"/>
  <c r="F29" i="9"/>
  <c r="D21" i="9"/>
  <c r="D20" i="9"/>
  <c r="D19" i="9"/>
  <c r="D18" i="9"/>
  <c r="D33" i="9"/>
  <c r="D17" i="9"/>
  <c r="D37" i="9"/>
  <c r="D36" i="9"/>
  <c r="D35" i="9"/>
  <c r="D34" i="9"/>
  <c r="D32" i="9"/>
  <c r="D16" i="9"/>
  <c r="D31" i="9"/>
  <c r="D15" i="9"/>
  <c r="D30" i="9"/>
  <c r="D14" i="9"/>
  <c r="D29" i="9"/>
  <c r="D13" i="9"/>
  <c r="D28" i="9"/>
  <c r="D12" i="9"/>
  <c r="D27" i="9"/>
  <c r="D11" i="9"/>
  <c r="D26" i="9"/>
  <c r="D10" i="9"/>
  <c r="D25" i="9"/>
  <c r="D24" i="9"/>
  <c r="D23" i="9"/>
  <c r="D38" i="9"/>
  <c r="D22" i="9"/>
  <c r="B5" i="14"/>
  <c r="D4" i="29" l="1"/>
  <c r="D5" i="29"/>
  <c r="D6" i="29"/>
  <c r="D7" i="29"/>
  <c r="D8" i="29"/>
  <c r="AL8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B1" i="29" l="1"/>
  <c r="AB29" i="4"/>
  <c r="AA29" i="4"/>
  <c r="AA31" i="4" l="1"/>
  <c r="AB31" i="4"/>
  <c r="AF31" i="4"/>
  <c r="AF32" i="4" s="1"/>
  <c r="AF33" i="4" s="1"/>
  <c r="AF35" i="4" s="1"/>
  <c r="AF36" i="4" s="1"/>
  <c r="AF37" i="4" s="1"/>
  <c r="AF38" i="4" s="1"/>
  <c r="AF39" i="4" s="1"/>
  <c r="AF40" i="4" s="1"/>
  <c r="AF41" i="4" s="1"/>
  <c r="AF42" i="4" s="1"/>
  <c r="AF43" i="4" s="1"/>
  <c r="AF44" i="4" s="1"/>
  <c r="AF45" i="4" s="1"/>
  <c r="AF46" i="4" s="1"/>
  <c r="AF47" i="4" s="1"/>
  <c r="AF48" i="4" s="1"/>
  <c r="AF49" i="4" s="1"/>
  <c r="AF50" i="4" s="1"/>
  <c r="AF51" i="4" s="1"/>
  <c r="AF52" i="4" s="1"/>
  <c r="AF53" i="4" s="1"/>
  <c r="AF54" i="4" s="1"/>
  <c r="AF55" i="4" s="1"/>
  <c r="AF56" i="4" s="1"/>
  <c r="AF57" i="4" s="1"/>
  <c r="AF58" i="4" s="1"/>
  <c r="AF59" i="4" s="1"/>
  <c r="AF60" i="4" s="1"/>
  <c r="AF61" i="4" s="1"/>
  <c r="AF62" i="4" s="1"/>
  <c r="AF63" i="4" s="1"/>
  <c r="AF64" i="4" s="1"/>
  <c r="AF65" i="4" s="1"/>
  <c r="AF66" i="4" s="1"/>
  <c r="AF67" i="4" s="1"/>
  <c r="N40" i="4" l="1"/>
  <c r="N43" i="4"/>
  <c r="AB32" i="4"/>
  <c r="AB33" i="4" s="1"/>
  <c r="AB35" i="4" s="1"/>
  <c r="AB36" i="4" s="1"/>
  <c r="AB37" i="4" s="1"/>
  <c r="AB38" i="4" s="1"/>
  <c r="AB39" i="4" s="1"/>
  <c r="AB40" i="4" s="1"/>
  <c r="AA32" i="4"/>
  <c r="AA33" i="4" s="1"/>
  <c r="AA35" i="4" s="1"/>
  <c r="AA36" i="4" s="1"/>
  <c r="AA37" i="4" s="1"/>
  <c r="AA38" i="4" s="1"/>
  <c r="AA39" i="4" s="1"/>
  <c r="AA40" i="4" s="1"/>
  <c r="C20" i="8"/>
  <c r="AA41" i="4" l="1"/>
  <c r="AB41" i="4"/>
  <c r="C20" i="27"/>
  <c r="M216" i="9"/>
  <c r="N216" i="9" s="1"/>
  <c r="M217" i="9"/>
  <c r="N217" i="9" s="1"/>
  <c r="M218" i="9"/>
  <c r="N218" i="9" s="1"/>
  <c r="M219" i="9"/>
  <c r="N219" i="9" s="1"/>
  <c r="M220" i="9"/>
  <c r="N220" i="9" s="1"/>
  <c r="M221" i="9"/>
  <c r="N221" i="9" s="1"/>
  <c r="M222" i="9"/>
  <c r="N222" i="9" s="1"/>
  <c r="M223" i="9"/>
  <c r="N223" i="9" s="1"/>
  <c r="M224" i="9"/>
  <c r="N224" i="9" s="1"/>
  <c r="M225" i="9"/>
  <c r="N225" i="9" s="1"/>
  <c r="M226" i="9"/>
  <c r="N226" i="9" s="1"/>
  <c r="M227" i="9"/>
  <c r="N227" i="9" s="1"/>
  <c r="M228" i="9"/>
  <c r="N228" i="9" s="1"/>
  <c r="M229" i="9"/>
  <c r="N229" i="9" s="1"/>
  <c r="M230" i="9"/>
  <c r="N230" i="9" s="1"/>
  <c r="M231" i="9"/>
  <c r="N231" i="9" s="1"/>
  <c r="M232" i="9"/>
  <c r="N232" i="9" s="1"/>
  <c r="M233" i="9"/>
  <c r="N233" i="9" s="1"/>
  <c r="M234" i="9"/>
  <c r="N234" i="9" s="1"/>
  <c r="M235" i="9"/>
  <c r="N235" i="9" s="1"/>
  <c r="M236" i="9"/>
  <c r="N236" i="9" s="1"/>
  <c r="M237" i="9"/>
  <c r="N237" i="9" s="1"/>
  <c r="M238" i="9"/>
  <c r="N238" i="9" s="1"/>
  <c r="M239" i="9"/>
  <c r="N239" i="9" s="1"/>
  <c r="M240" i="9"/>
  <c r="M241" i="9"/>
  <c r="N241" i="9" s="1"/>
  <c r="M242" i="9"/>
  <c r="N242" i="9" s="1"/>
  <c r="M243" i="9"/>
  <c r="N243" i="9" s="1"/>
  <c r="M244" i="9"/>
  <c r="N244" i="9" s="1"/>
  <c r="M245" i="9"/>
  <c r="N245" i="9" s="1"/>
  <c r="M246" i="9"/>
  <c r="N246" i="9" s="1"/>
  <c r="M247" i="9"/>
  <c r="M248" i="9"/>
  <c r="M249" i="9"/>
  <c r="N249" i="9" s="1"/>
  <c r="M250" i="9"/>
  <c r="N250" i="9" s="1"/>
  <c r="M251" i="9"/>
  <c r="N251" i="9" s="1"/>
  <c r="M252" i="9"/>
  <c r="M253" i="9"/>
  <c r="M254" i="9"/>
  <c r="N254" i="9" s="1"/>
  <c r="M255" i="9"/>
  <c r="N255" i="9" s="1"/>
  <c r="M256" i="9"/>
  <c r="N256" i="9" s="1"/>
  <c r="M257" i="9"/>
  <c r="N257" i="9" s="1"/>
  <c r="M258" i="9"/>
  <c r="M259" i="9"/>
  <c r="N259" i="9" s="1"/>
  <c r="M260" i="9"/>
  <c r="M261" i="9"/>
  <c r="M262" i="9"/>
  <c r="M263" i="9"/>
  <c r="M264" i="9"/>
  <c r="N264" i="9" s="1"/>
  <c r="M265" i="9"/>
  <c r="N265" i="9" s="1"/>
  <c r="M266" i="9"/>
  <c r="M267" i="9"/>
  <c r="N267" i="9" s="1"/>
  <c r="M268" i="9"/>
  <c r="M269" i="9"/>
  <c r="N269" i="9" s="1"/>
  <c r="M270" i="9"/>
  <c r="M271" i="9"/>
  <c r="N271" i="9" s="1"/>
  <c r="M272" i="9"/>
  <c r="N272" i="9" s="1"/>
  <c r="M273" i="9"/>
  <c r="N273" i="9" s="1"/>
  <c r="M274" i="9"/>
  <c r="M275" i="9"/>
  <c r="M276" i="9"/>
  <c r="N276" i="9" s="1"/>
  <c r="M277" i="9"/>
  <c r="N277" i="9" s="1"/>
  <c r="M278" i="9"/>
  <c r="M279" i="9"/>
  <c r="N279" i="9" s="1"/>
  <c r="M280" i="9"/>
  <c r="N280" i="9" s="1"/>
  <c r="M281" i="9"/>
  <c r="N281" i="9" s="1"/>
  <c r="M282" i="9"/>
  <c r="M283" i="9"/>
  <c r="N283" i="9" s="1"/>
  <c r="M284" i="9"/>
  <c r="N284" i="9" s="1"/>
  <c r="M285" i="9"/>
  <c r="N285" i="9" s="1"/>
  <c r="M286" i="9"/>
  <c r="M287" i="9"/>
  <c r="M288" i="9"/>
  <c r="N288" i="9" s="1"/>
  <c r="M289" i="9"/>
  <c r="N289" i="9" s="1"/>
  <c r="M290" i="9"/>
  <c r="M291" i="9"/>
  <c r="N291" i="9" s="1"/>
  <c r="M292" i="9"/>
  <c r="N292" i="9" s="1"/>
  <c r="M293" i="9"/>
  <c r="N293" i="9" s="1"/>
  <c r="M294" i="9"/>
  <c r="M295" i="9"/>
  <c r="N295" i="9" s="1"/>
  <c r="M296" i="9"/>
  <c r="N296" i="9" s="1"/>
  <c r="M297" i="9"/>
  <c r="N297" i="9" s="1"/>
  <c r="M298" i="9"/>
  <c r="M299" i="9"/>
  <c r="M300" i="9"/>
  <c r="N300" i="9" s="1"/>
  <c r="M301" i="9"/>
  <c r="N301" i="9" s="1"/>
  <c r="M302" i="9"/>
  <c r="M303" i="9"/>
  <c r="M304" i="9"/>
  <c r="N304" i="9" s="1"/>
  <c r="M305" i="9"/>
  <c r="N305" i="9" s="1"/>
  <c r="M306" i="9"/>
  <c r="M307" i="9"/>
  <c r="N307" i="9" s="1"/>
  <c r="M308" i="9"/>
  <c r="N308" i="9" s="1"/>
  <c r="M309" i="9"/>
  <c r="N309" i="9" s="1"/>
  <c r="M310" i="9"/>
  <c r="N310" i="9" s="1"/>
  <c r="M311" i="9"/>
  <c r="M312" i="9"/>
  <c r="N312" i="9" s="1"/>
  <c r="M313" i="9"/>
  <c r="N313" i="9" s="1"/>
  <c r="M314" i="9"/>
  <c r="M315" i="9"/>
  <c r="M316" i="9"/>
  <c r="N316" i="9" s="1"/>
  <c r="M317" i="9"/>
  <c r="N317" i="9" s="1"/>
  <c r="M318" i="9"/>
  <c r="M319" i="9"/>
  <c r="N319" i="9" s="1"/>
  <c r="M320" i="9"/>
  <c r="N320" i="9" s="1"/>
  <c r="M321" i="9"/>
  <c r="N321" i="9" s="1"/>
  <c r="M322" i="9"/>
  <c r="N322" i="9" s="1"/>
  <c r="M323" i="9"/>
  <c r="M324" i="9"/>
  <c r="N324" i="9" s="1"/>
  <c r="M325" i="9"/>
  <c r="N325" i="9" s="1"/>
  <c r="M326" i="9"/>
  <c r="M327" i="9"/>
  <c r="M328" i="9"/>
  <c r="N328" i="9" s="1"/>
  <c r="M329" i="9"/>
  <c r="N329" i="9" s="1"/>
  <c r="M330" i="9"/>
  <c r="M331" i="9"/>
  <c r="N331" i="9" s="1"/>
  <c r="M332" i="9"/>
  <c r="N332" i="9" s="1"/>
  <c r="M333" i="9"/>
  <c r="N333" i="9" s="1"/>
  <c r="M334" i="9"/>
  <c r="N334" i="9" s="1"/>
  <c r="M335" i="9"/>
  <c r="M336" i="9"/>
  <c r="N336" i="9" s="1"/>
  <c r="M337" i="9"/>
  <c r="N337" i="9" s="1"/>
  <c r="M338" i="9"/>
  <c r="M339" i="9"/>
  <c r="M340" i="9"/>
  <c r="N340" i="9" s="1"/>
  <c r="M341" i="9"/>
  <c r="N341" i="9" s="1"/>
  <c r="M342" i="9"/>
  <c r="M343" i="9"/>
  <c r="N343" i="9" s="1"/>
  <c r="M344" i="9"/>
  <c r="N344" i="9" s="1"/>
  <c r="M345" i="9"/>
  <c r="N345" i="9" s="1"/>
  <c r="M346" i="9"/>
  <c r="N346" i="9" s="1"/>
  <c r="M347" i="9"/>
  <c r="M348" i="9"/>
  <c r="N348" i="9" s="1"/>
  <c r="M349" i="9"/>
  <c r="N349" i="9" s="1"/>
  <c r="M350" i="9"/>
  <c r="M351" i="9"/>
  <c r="M352" i="9"/>
  <c r="N352" i="9" s="1"/>
  <c r="M353" i="9"/>
  <c r="N353" i="9" s="1"/>
  <c r="M354" i="9"/>
  <c r="M355" i="9"/>
  <c r="N355" i="9" s="1"/>
  <c r="M356" i="9"/>
  <c r="N356" i="9" s="1"/>
  <c r="M357" i="9"/>
  <c r="N357" i="9" s="1"/>
  <c r="M358" i="9"/>
  <c r="N358" i="9" s="1"/>
  <c r="M359" i="9"/>
  <c r="M360" i="9"/>
  <c r="N360" i="9" s="1"/>
  <c r="M361" i="9"/>
  <c r="N361" i="9" s="1"/>
  <c r="M362" i="9"/>
  <c r="M363" i="9"/>
  <c r="M364" i="9"/>
  <c r="N364" i="9" s="1"/>
  <c r="M365" i="9"/>
  <c r="N365" i="9" s="1"/>
  <c r="M366" i="9"/>
  <c r="M367" i="9"/>
  <c r="N367" i="9" s="1"/>
  <c r="M368" i="9"/>
  <c r="N368" i="9" s="1"/>
  <c r="M369" i="9"/>
  <c r="N369" i="9" s="1"/>
  <c r="M370" i="9"/>
  <c r="N370" i="9" s="1"/>
  <c r="M371" i="9"/>
  <c r="M372" i="9"/>
  <c r="N372" i="9" s="1"/>
  <c r="M373" i="9"/>
  <c r="N373" i="9" s="1"/>
  <c r="M374" i="9"/>
  <c r="M375" i="9"/>
  <c r="M376" i="9"/>
  <c r="N376" i="9" s="1"/>
  <c r="M377" i="9"/>
  <c r="N377" i="9" s="1"/>
  <c r="M378" i="9"/>
  <c r="M379" i="9"/>
  <c r="N379" i="9" s="1"/>
  <c r="M380" i="9"/>
  <c r="N380" i="9" s="1"/>
  <c r="M381" i="9"/>
  <c r="N381" i="9" s="1"/>
  <c r="M382" i="9"/>
  <c r="N382" i="9" s="1"/>
  <c r="M383" i="9"/>
  <c r="M384" i="9"/>
  <c r="N384" i="9" s="1"/>
  <c r="M385" i="9"/>
  <c r="N385" i="9" s="1"/>
  <c r="M386" i="9"/>
  <c r="M387" i="9"/>
  <c r="M388" i="9"/>
  <c r="N388" i="9" s="1"/>
  <c r="M389" i="9"/>
  <c r="N389" i="9" s="1"/>
  <c r="M390" i="9"/>
  <c r="M391" i="9"/>
  <c r="N391" i="9" s="1"/>
  <c r="M392" i="9"/>
  <c r="N392" i="9" s="1"/>
  <c r="M393" i="9"/>
  <c r="N393" i="9" s="1"/>
  <c r="M394" i="9"/>
  <c r="N394" i="9" s="1"/>
  <c r="M395" i="9"/>
  <c r="M396" i="9"/>
  <c r="N396" i="9" s="1"/>
  <c r="M397" i="9"/>
  <c r="N397" i="9" s="1"/>
  <c r="M398" i="9"/>
  <c r="M399" i="9"/>
  <c r="M400" i="9"/>
  <c r="N400" i="9" s="1"/>
  <c r="M401" i="9"/>
  <c r="N401" i="9" s="1"/>
  <c r="M402" i="9"/>
  <c r="M403" i="9"/>
  <c r="N403" i="9" s="1"/>
  <c r="M404" i="9"/>
  <c r="N404" i="9" s="1"/>
  <c r="M405" i="9"/>
  <c r="N405" i="9" s="1"/>
  <c r="M406" i="9"/>
  <c r="N406" i="9" s="1"/>
  <c r="M407" i="9"/>
  <c r="M408" i="9"/>
  <c r="N408" i="9" s="1"/>
  <c r="M409" i="9"/>
  <c r="N409" i="9" s="1"/>
  <c r="M410" i="9"/>
  <c r="M411" i="9"/>
  <c r="M412" i="9"/>
  <c r="N412" i="9" s="1"/>
  <c r="M413" i="9"/>
  <c r="N413" i="9" s="1"/>
  <c r="M414" i="9"/>
  <c r="M415" i="9"/>
  <c r="N415" i="9" s="1"/>
  <c r="M416" i="9"/>
  <c r="N416" i="9" s="1"/>
  <c r="M417" i="9"/>
  <c r="N417" i="9" s="1"/>
  <c r="M418" i="9"/>
  <c r="N418" i="9" s="1"/>
  <c r="M419" i="9"/>
  <c r="AB42" i="4" l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O40" i="4"/>
  <c r="AA42" i="4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3" i="4" s="1"/>
  <c r="AA54" i="4" s="1"/>
  <c r="AA55" i="4" s="1"/>
  <c r="AA56" i="4" s="1"/>
  <c r="AA57" i="4" s="1"/>
  <c r="AA58" i="4" s="1"/>
  <c r="AA59" i="4" s="1"/>
  <c r="AA60" i="4" s="1"/>
  <c r="AA61" i="4" s="1"/>
  <c r="AA62" i="4" s="1"/>
  <c r="AA63" i="4" s="1"/>
  <c r="AA64" i="4" s="1"/>
  <c r="AA65" i="4" s="1"/>
  <c r="AA66" i="4" s="1"/>
  <c r="AA67" i="4" s="1"/>
  <c r="O43" i="4"/>
  <c r="N399" i="9"/>
  <c r="T399" i="9" s="1"/>
  <c r="N303" i="9"/>
  <c r="T303" i="9" s="1"/>
  <c r="N287" i="9"/>
  <c r="T287" i="9" s="1"/>
  <c r="N383" i="9"/>
  <c r="T383" i="9" s="1"/>
  <c r="N398" i="9"/>
  <c r="T398" i="9" s="1"/>
  <c r="N366" i="9"/>
  <c r="T366" i="9" s="1"/>
  <c r="N350" i="9"/>
  <c r="T350" i="9" s="1"/>
  <c r="N318" i="9"/>
  <c r="T318" i="9" s="1"/>
  <c r="N302" i="9"/>
  <c r="T302" i="9" s="1"/>
  <c r="N286" i="9"/>
  <c r="U286" i="9" s="1"/>
  <c r="N270" i="9"/>
  <c r="T270" i="9" s="1"/>
  <c r="N240" i="9"/>
  <c r="T240" i="9" s="1"/>
  <c r="N335" i="9"/>
  <c r="T335" i="9" s="1"/>
  <c r="N253" i="9"/>
  <c r="U253" i="9" s="1"/>
  <c r="N351" i="9"/>
  <c r="T351" i="9" s="1"/>
  <c r="N268" i="9"/>
  <c r="U268" i="9" s="1"/>
  <c r="N252" i="9"/>
  <c r="U252" i="9" s="1"/>
  <c r="N414" i="9"/>
  <c r="T414" i="9" s="1"/>
  <c r="N411" i="9"/>
  <c r="T411" i="9" s="1"/>
  <c r="N395" i="9"/>
  <c r="T395" i="9" s="1"/>
  <c r="N363" i="9"/>
  <c r="T363" i="9" s="1"/>
  <c r="N347" i="9"/>
  <c r="T347" i="9" s="1"/>
  <c r="N315" i="9"/>
  <c r="T315" i="9" s="1"/>
  <c r="N299" i="9"/>
  <c r="T299" i="9" s="1"/>
  <c r="N266" i="9"/>
  <c r="T266" i="9" s="1"/>
  <c r="N282" i="9"/>
  <c r="T282" i="9" s="1"/>
  <c r="N298" i="9"/>
  <c r="U298" i="9" s="1"/>
  <c r="N248" i="9"/>
  <c r="U248" i="9" s="1"/>
  <c r="N314" i="9"/>
  <c r="T314" i="9" s="1"/>
  <c r="N407" i="9"/>
  <c r="T407" i="9" s="1"/>
  <c r="N375" i="9"/>
  <c r="T375" i="9" s="1"/>
  <c r="N359" i="9"/>
  <c r="T359" i="9" s="1"/>
  <c r="N327" i="9"/>
  <c r="T327" i="9" s="1"/>
  <c r="N311" i="9"/>
  <c r="T311" i="9" s="1"/>
  <c r="N263" i="9"/>
  <c r="T263" i="9" s="1"/>
  <c r="N247" i="9"/>
  <c r="U247" i="9" s="1"/>
  <c r="N410" i="9"/>
  <c r="T410" i="9" s="1"/>
  <c r="N330" i="9"/>
  <c r="T330" i="9" s="1"/>
  <c r="N390" i="9"/>
  <c r="T390" i="9" s="1"/>
  <c r="N374" i="9"/>
  <c r="T374" i="9" s="1"/>
  <c r="N342" i="9"/>
  <c r="T342" i="9" s="1"/>
  <c r="N326" i="9"/>
  <c r="T326" i="9" s="1"/>
  <c r="N294" i="9"/>
  <c r="T294" i="9" s="1"/>
  <c r="N278" i="9"/>
  <c r="T278" i="9" s="1"/>
  <c r="N262" i="9"/>
  <c r="U262" i="9" s="1"/>
  <c r="N261" i="9"/>
  <c r="T261" i="9" s="1"/>
  <c r="N362" i="9"/>
  <c r="T362" i="9" s="1"/>
  <c r="N260" i="9"/>
  <c r="T260" i="9" s="1"/>
  <c r="N378" i="9"/>
  <c r="T378" i="9" s="1"/>
  <c r="N419" i="9"/>
  <c r="T419" i="9" s="1"/>
  <c r="N387" i="9"/>
  <c r="T387" i="9" s="1"/>
  <c r="N371" i="9"/>
  <c r="T371" i="9" s="1"/>
  <c r="N339" i="9"/>
  <c r="T339" i="9" s="1"/>
  <c r="N323" i="9"/>
  <c r="T323" i="9" s="1"/>
  <c r="N275" i="9"/>
  <c r="U275" i="9" s="1"/>
  <c r="N402" i="9"/>
  <c r="T402" i="9" s="1"/>
  <c r="N386" i="9"/>
  <c r="T386" i="9" s="1"/>
  <c r="N354" i="9"/>
  <c r="T354" i="9" s="1"/>
  <c r="N338" i="9"/>
  <c r="T338" i="9" s="1"/>
  <c r="N306" i="9"/>
  <c r="T306" i="9" s="1"/>
  <c r="N290" i="9"/>
  <c r="T290" i="9" s="1"/>
  <c r="N274" i="9"/>
  <c r="T274" i="9" s="1"/>
  <c r="N258" i="9"/>
  <c r="U258" i="9" s="1"/>
  <c r="T291" i="9"/>
  <c r="U291" i="9"/>
  <c r="T245" i="9"/>
  <c r="U245" i="9"/>
  <c r="T254" i="9"/>
  <c r="U254" i="9"/>
  <c r="U238" i="9"/>
  <c r="T238" i="9"/>
  <c r="T222" i="9"/>
  <c r="U222" i="9"/>
  <c r="U257" i="9"/>
  <c r="T237" i="9"/>
  <c r="U237" i="9"/>
  <c r="U221" i="9"/>
  <c r="T221" i="9"/>
  <c r="U236" i="9"/>
  <c r="T236" i="9"/>
  <c r="T220" i="9"/>
  <c r="U220" i="9"/>
  <c r="T259" i="9"/>
  <c r="T239" i="9"/>
  <c r="U239" i="9"/>
  <c r="T267" i="9"/>
  <c r="U267" i="9"/>
  <c r="T251" i="9"/>
  <c r="U251" i="9"/>
  <c r="U235" i="9"/>
  <c r="T235" i="9"/>
  <c r="T219" i="9"/>
  <c r="U219" i="9"/>
  <c r="U250" i="9"/>
  <c r="T250" i="9"/>
  <c r="T234" i="9"/>
  <c r="U234" i="9"/>
  <c r="T218" i="9"/>
  <c r="U218" i="9"/>
  <c r="T249" i="9"/>
  <c r="U249" i="9"/>
  <c r="T233" i="9"/>
  <c r="U233" i="9"/>
  <c r="T217" i="9"/>
  <c r="U217" i="9"/>
  <c r="U232" i="9"/>
  <c r="T232" i="9"/>
  <c r="U216" i="9"/>
  <c r="T216" i="9"/>
  <c r="T265" i="9"/>
  <c r="U265" i="9"/>
  <c r="T279" i="9"/>
  <c r="U279" i="9"/>
  <c r="T231" i="9"/>
  <c r="U231" i="9"/>
  <c r="T246" i="9"/>
  <c r="U246" i="9"/>
  <c r="T230" i="9"/>
  <c r="U230" i="9"/>
  <c r="U272" i="9"/>
  <c r="T280" i="9"/>
  <c r="U223" i="9"/>
  <c r="T223" i="9"/>
  <c r="T229" i="9"/>
  <c r="U229" i="9"/>
  <c r="T255" i="9"/>
  <c r="U255" i="9"/>
  <c r="U244" i="9"/>
  <c r="T244" i="9"/>
  <c r="U228" i="9"/>
  <c r="T228" i="9"/>
  <c r="U264" i="9"/>
  <c r="U259" i="9"/>
  <c r="T243" i="9"/>
  <c r="U243" i="9"/>
  <c r="T227" i="9"/>
  <c r="U227" i="9"/>
  <c r="T242" i="9"/>
  <c r="U242" i="9"/>
  <c r="U226" i="9"/>
  <c r="T226" i="9"/>
  <c r="T257" i="9"/>
  <c r="U280" i="9"/>
  <c r="T273" i="9"/>
  <c r="T241" i="9"/>
  <c r="U241" i="9"/>
  <c r="T225" i="9"/>
  <c r="U225" i="9"/>
  <c r="T256" i="9"/>
  <c r="U256" i="9"/>
  <c r="U224" i="9"/>
  <c r="T224" i="9"/>
  <c r="U310" i="9"/>
  <c r="U273" i="9"/>
  <c r="R416" i="9"/>
  <c r="R248" i="9"/>
  <c r="R249" i="9"/>
  <c r="R250" i="9"/>
  <c r="R251" i="9"/>
  <c r="R252" i="9"/>
  <c r="R253" i="9"/>
  <c r="R254" i="9"/>
  <c r="R255" i="9"/>
  <c r="R256" i="9"/>
  <c r="R257" i="9"/>
  <c r="R258" i="9"/>
  <c r="R259" i="9"/>
  <c r="R260" i="9"/>
  <c r="R261" i="9"/>
  <c r="R262" i="9"/>
  <c r="R263" i="9"/>
  <c r="R264" i="9"/>
  <c r="R265" i="9"/>
  <c r="R266" i="9"/>
  <c r="R267" i="9"/>
  <c r="R268" i="9"/>
  <c r="R269" i="9"/>
  <c r="R270" i="9"/>
  <c r="R271" i="9"/>
  <c r="R272" i="9"/>
  <c r="R273" i="9"/>
  <c r="R274" i="9"/>
  <c r="R275" i="9"/>
  <c r="R276" i="9"/>
  <c r="R277" i="9"/>
  <c r="R278" i="9"/>
  <c r="R279" i="9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52" i="9"/>
  <c r="R353" i="9"/>
  <c r="R354" i="9"/>
  <c r="R355" i="9"/>
  <c r="R356" i="9"/>
  <c r="R357" i="9"/>
  <c r="R358" i="9"/>
  <c r="R359" i="9"/>
  <c r="R360" i="9"/>
  <c r="R361" i="9"/>
  <c r="R362" i="9"/>
  <c r="R363" i="9"/>
  <c r="R364" i="9"/>
  <c r="R365" i="9"/>
  <c r="R366" i="9"/>
  <c r="R367" i="9"/>
  <c r="R368" i="9"/>
  <c r="R369" i="9"/>
  <c r="R370" i="9"/>
  <c r="R371" i="9"/>
  <c r="R372" i="9"/>
  <c r="R373" i="9"/>
  <c r="R374" i="9"/>
  <c r="R375" i="9"/>
  <c r="R376" i="9"/>
  <c r="R377" i="9"/>
  <c r="R378" i="9"/>
  <c r="R379" i="9"/>
  <c r="R380" i="9"/>
  <c r="R381" i="9"/>
  <c r="R382" i="9"/>
  <c r="R383" i="9"/>
  <c r="R384" i="9"/>
  <c r="R385" i="9"/>
  <c r="R386" i="9"/>
  <c r="R387" i="9"/>
  <c r="R388" i="9"/>
  <c r="R389" i="9"/>
  <c r="R390" i="9"/>
  <c r="R391" i="9"/>
  <c r="R392" i="9"/>
  <c r="R393" i="9"/>
  <c r="R394" i="9"/>
  <c r="R395" i="9"/>
  <c r="R396" i="9"/>
  <c r="R397" i="9"/>
  <c r="R398" i="9"/>
  <c r="R399" i="9"/>
  <c r="R400" i="9"/>
  <c r="R401" i="9"/>
  <c r="R402" i="9"/>
  <c r="R403" i="9"/>
  <c r="R404" i="9"/>
  <c r="R405" i="9"/>
  <c r="R406" i="9"/>
  <c r="R407" i="9"/>
  <c r="R408" i="9"/>
  <c r="R409" i="9"/>
  <c r="R410" i="9"/>
  <c r="R411" i="9"/>
  <c r="R412" i="9"/>
  <c r="R413" i="9"/>
  <c r="R414" i="9"/>
  <c r="R415" i="9"/>
  <c r="R417" i="9"/>
  <c r="R418" i="9"/>
  <c r="R419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8" i="9"/>
  <c r="R239" i="9"/>
  <c r="R240" i="9"/>
  <c r="R241" i="9"/>
  <c r="R242" i="9"/>
  <c r="R243" i="9"/>
  <c r="R244" i="9"/>
  <c r="R245" i="9"/>
  <c r="R246" i="9"/>
  <c r="R247" i="9"/>
  <c r="R216" i="9"/>
  <c r="R217" i="9"/>
  <c r="R218" i="9"/>
  <c r="R219" i="9"/>
  <c r="R220" i="9"/>
  <c r="R221" i="9"/>
  <c r="R222" i="9"/>
  <c r="R223" i="9"/>
  <c r="R224" i="9"/>
  <c r="R225" i="9"/>
  <c r="T252" i="9" l="1"/>
  <c r="U303" i="9"/>
  <c r="AB27" i="4"/>
  <c r="AA27" i="4"/>
  <c r="U270" i="9"/>
  <c r="U266" i="9"/>
  <c r="T248" i="9"/>
  <c r="T247" i="9"/>
  <c r="T275" i="9"/>
  <c r="U278" i="9"/>
  <c r="T262" i="9"/>
  <c r="T253" i="9"/>
  <c r="U240" i="9"/>
  <c r="U263" i="9"/>
  <c r="T258" i="9"/>
  <c r="T268" i="9"/>
  <c r="U260" i="9"/>
  <c r="U274" i="9"/>
  <c r="U261" i="9"/>
  <c r="U271" i="9"/>
  <c r="T264" i="9"/>
  <c r="T285" i="9"/>
  <c r="U290" i="9"/>
  <c r="U277" i="9"/>
  <c r="U285" i="9"/>
  <c r="U276" i="9"/>
  <c r="U287" i="9"/>
  <c r="U292" i="9"/>
  <c r="T292" i="9"/>
  <c r="T277" i="9"/>
  <c r="T272" i="9"/>
  <c r="U282" i="9"/>
  <c r="U315" i="9"/>
  <c r="T269" i="9"/>
  <c r="U284" i="9"/>
  <c r="U322" i="9"/>
  <c r="T271" i="9"/>
  <c r="U269" i="9"/>
  <c r="T286" i="9"/>
  <c r="U297" i="9" l="1"/>
  <c r="U296" i="9"/>
  <c r="U289" i="9"/>
  <c r="T298" i="9"/>
  <c r="T284" i="9"/>
  <c r="U302" i="9"/>
  <c r="U299" i="9"/>
  <c r="U288" i="9"/>
  <c r="U281" i="9"/>
  <c r="T289" i="9"/>
  <c r="T297" i="9"/>
  <c r="U294" i="9"/>
  <c r="T283" i="9"/>
  <c r="T304" i="9"/>
  <c r="T276" i="9"/>
  <c r="T281" i="9"/>
  <c r="U327" i="9"/>
  <c r="U334" i="9"/>
  <c r="U304" i="9"/>
  <c r="U283" i="9"/>
  <c r="NX20" i="27"/>
  <c r="NX21" i="27" s="1"/>
  <c r="NX22" i="27" s="1"/>
  <c r="NX23" i="27" s="1"/>
  <c r="NX24" i="27" s="1"/>
  <c r="NX25" i="27" s="1"/>
  <c r="NX26" i="27" s="1"/>
  <c r="NW20" i="27"/>
  <c r="NW21" i="27" s="1"/>
  <c r="NW22" i="27" s="1"/>
  <c r="NW23" i="27" s="1"/>
  <c r="NW24" i="27" s="1"/>
  <c r="NW25" i="27" s="1"/>
  <c r="NW26" i="27" s="1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D16" i="8"/>
  <c r="NE16" i="8"/>
  <c r="NF16" i="8"/>
  <c r="NG16" i="8"/>
  <c r="NH16" i="8"/>
  <c r="NI16" i="8"/>
  <c r="NJ16" i="8"/>
  <c r="NK16" i="8"/>
  <c r="NL16" i="8"/>
  <c r="NM16" i="8"/>
  <c r="NN16" i="8"/>
  <c r="NO16" i="8"/>
  <c r="NP16" i="8"/>
  <c r="NQ16" i="8"/>
  <c r="NR16" i="8"/>
  <c r="ND17" i="8"/>
  <c r="NE17" i="8"/>
  <c r="NF17" i="8"/>
  <c r="NG17" i="8"/>
  <c r="NH17" i="8"/>
  <c r="NI17" i="8"/>
  <c r="NJ17" i="8"/>
  <c r="NK17" i="8"/>
  <c r="NL17" i="8"/>
  <c r="NM17" i="8"/>
  <c r="NN17" i="8"/>
  <c r="NO17" i="8"/>
  <c r="NP17" i="8"/>
  <c r="NQ17" i="8"/>
  <c r="NR17" i="8"/>
  <c r="LG16" i="8"/>
  <c r="LH16" i="8"/>
  <c r="LI16" i="8"/>
  <c r="LJ16" i="8"/>
  <c r="LK16" i="8"/>
  <c r="LL16" i="8"/>
  <c r="LM16" i="8"/>
  <c r="LN16" i="8"/>
  <c r="LO16" i="8"/>
  <c r="LP16" i="8"/>
  <c r="LQ16" i="8"/>
  <c r="LR16" i="8"/>
  <c r="LS16" i="8"/>
  <c r="LT16" i="8"/>
  <c r="LU16" i="8"/>
  <c r="LV16" i="8"/>
  <c r="LW16" i="8"/>
  <c r="LX16" i="8"/>
  <c r="LY16" i="8"/>
  <c r="LZ16" i="8"/>
  <c r="MA16" i="8"/>
  <c r="MB16" i="8"/>
  <c r="MC16" i="8"/>
  <c r="MD16" i="8"/>
  <c r="ME16" i="8"/>
  <c r="MF16" i="8"/>
  <c r="MG16" i="8"/>
  <c r="MH16" i="8"/>
  <c r="MI16" i="8"/>
  <c r="MJ16" i="8"/>
  <c r="MK16" i="8"/>
  <c r="ML16" i="8"/>
  <c r="MM16" i="8"/>
  <c r="MN16" i="8"/>
  <c r="MO16" i="8"/>
  <c r="MP16" i="8"/>
  <c r="MQ16" i="8"/>
  <c r="MR16" i="8"/>
  <c r="MS16" i="8"/>
  <c r="MT16" i="8"/>
  <c r="MU16" i="8"/>
  <c r="MV16" i="8"/>
  <c r="MW16" i="8"/>
  <c r="MX16" i="8"/>
  <c r="MY16" i="8"/>
  <c r="MZ16" i="8"/>
  <c r="NA16" i="8"/>
  <c r="NB16" i="8"/>
  <c r="NC16" i="8"/>
  <c r="LG17" i="8"/>
  <c r="LH17" i="8"/>
  <c r="LI17" i="8"/>
  <c r="LJ17" i="8"/>
  <c r="LK17" i="8"/>
  <c r="LL17" i="8"/>
  <c r="LM17" i="8"/>
  <c r="LN17" i="8"/>
  <c r="LO17" i="8"/>
  <c r="LP17" i="8"/>
  <c r="LQ17" i="8"/>
  <c r="LR17" i="8"/>
  <c r="LS17" i="8"/>
  <c r="LT17" i="8"/>
  <c r="LU17" i="8"/>
  <c r="LV17" i="8"/>
  <c r="LW17" i="8"/>
  <c r="LX17" i="8"/>
  <c r="LY17" i="8"/>
  <c r="LZ17" i="8"/>
  <c r="MA17" i="8"/>
  <c r="MB17" i="8"/>
  <c r="MC17" i="8"/>
  <c r="MD17" i="8"/>
  <c r="ME17" i="8"/>
  <c r="MF17" i="8"/>
  <c r="MG17" i="8"/>
  <c r="MH17" i="8"/>
  <c r="MI17" i="8"/>
  <c r="MJ17" i="8"/>
  <c r="MK17" i="8"/>
  <c r="ML17" i="8"/>
  <c r="MM17" i="8"/>
  <c r="MN17" i="8"/>
  <c r="MO17" i="8"/>
  <c r="MP17" i="8"/>
  <c r="MQ17" i="8"/>
  <c r="MR17" i="8"/>
  <c r="MS17" i="8"/>
  <c r="MT17" i="8"/>
  <c r="MU17" i="8"/>
  <c r="MV17" i="8"/>
  <c r="MW17" i="8"/>
  <c r="MX17" i="8"/>
  <c r="MY17" i="8"/>
  <c r="MZ17" i="8"/>
  <c r="NA17" i="8"/>
  <c r="NB17" i="8"/>
  <c r="NC17" i="8"/>
  <c r="IB16" i="8"/>
  <c r="IC16" i="8"/>
  <c r="ID16" i="8"/>
  <c r="IE16" i="8"/>
  <c r="IF16" i="8"/>
  <c r="IG16" i="8"/>
  <c r="IH16" i="8"/>
  <c r="II16" i="8"/>
  <c r="IJ16" i="8"/>
  <c r="IK16" i="8"/>
  <c r="IL16" i="8"/>
  <c r="IM16" i="8"/>
  <c r="IN16" i="8"/>
  <c r="IO16" i="8"/>
  <c r="IP16" i="8"/>
  <c r="IQ16" i="8"/>
  <c r="IR16" i="8"/>
  <c r="IS16" i="8"/>
  <c r="IT16" i="8"/>
  <c r="IU16" i="8"/>
  <c r="IV16" i="8"/>
  <c r="IW16" i="8"/>
  <c r="IX16" i="8"/>
  <c r="IY16" i="8"/>
  <c r="IZ16" i="8"/>
  <c r="JA16" i="8"/>
  <c r="JB16" i="8"/>
  <c r="JC16" i="8"/>
  <c r="JD16" i="8"/>
  <c r="JE16" i="8"/>
  <c r="JF16" i="8"/>
  <c r="JG16" i="8"/>
  <c r="JH16" i="8"/>
  <c r="JI16" i="8"/>
  <c r="JJ16" i="8"/>
  <c r="JK16" i="8"/>
  <c r="JL16" i="8"/>
  <c r="JM16" i="8"/>
  <c r="JN16" i="8"/>
  <c r="JO16" i="8"/>
  <c r="JP16" i="8"/>
  <c r="JQ16" i="8"/>
  <c r="JR16" i="8"/>
  <c r="JS16" i="8"/>
  <c r="JT16" i="8"/>
  <c r="JU16" i="8"/>
  <c r="JV16" i="8"/>
  <c r="JW16" i="8"/>
  <c r="JX16" i="8"/>
  <c r="JY16" i="8"/>
  <c r="JZ16" i="8"/>
  <c r="KA16" i="8"/>
  <c r="KB16" i="8"/>
  <c r="KC16" i="8"/>
  <c r="KD16" i="8"/>
  <c r="KE16" i="8"/>
  <c r="KF16" i="8"/>
  <c r="KG16" i="8"/>
  <c r="KH16" i="8"/>
  <c r="KI16" i="8"/>
  <c r="KJ16" i="8"/>
  <c r="KK16" i="8"/>
  <c r="KL16" i="8"/>
  <c r="KM16" i="8"/>
  <c r="KN16" i="8"/>
  <c r="KO16" i="8"/>
  <c r="KP16" i="8"/>
  <c r="KQ16" i="8"/>
  <c r="KR16" i="8"/>
  <c r="KS16" i="8"/>
  <c r="KT16" i="8"/>
  <c r="KU16" i="8"/>
  <c r="KV16" i="8"/>
  <c r="KW16" i="8"/>
  <c r="KX16" i="8"/>
  <c r="KY16" i="8"/>
  <c r="KZ16" i="8"/>
  <c r="LA16" i="8"/>
  <c r="LB16" i="8"/>
  <c r="LC16" i="8"/>
  <c r="LD16" i="8"/>
  <c r="LE16" i="8"/>
  <c r="LF16" i="8"/>
  <c r="IB17" i="8"/>
  <c r="IC17" i="8"/>
  <c r="ID17" i="8"/>
  <c r="IE17" i="8"/>
  <c r="IF17" i="8"/>
  <c r="IG17" i="8"/>
  <c r="IH17" i="8"/>
  <c r="II17" i="8"/>
  <c r="IJ17" i="8"/>
  <c r="IK17" i="8"/>
  <c r="IL17" i="8"/>
  <c r="IM17" i="8"/>
  <c r="IN17" i="8"/>
  <c r="IO17" i="8"/>
  <c r="IP17" i="8"/>
  <c r="IQ17" i="8"/>
  <c r="IR17" i="8"/>
  <c r="IS17" i="8"/>
  <c r="IT17" i="8"/>
  <c r="IU17" i="8"/>
  <c r="IV17" i="8"/>
  <c r="IW17" i="8"/>
  <c r="IX17" i="8"/>
  <c r="IY17" i="8"/>
  <c r="IZ17" i="8"/>
  <c r="JA17" i="8"/>
  <c r="JB17" i="8"/>
  <c r="JC17" i="8"/>
  <c r="JD17" i="8"/>
  <c r="JE17" i="8"/>
  <c r="JF17" i="8"/>
  <c r="JG17" i="8"/>
  <c r="JH17" i="8"/>
  <c r="JI17" i="8"/>
  <c r="JJ17" i="8"/>
  <c r="JK17" i="8"/>
  <c r="JL17" i="8"/>
  <c r="JM17" i="8"/>
  <c r="JN17" i="8"/>
  <c r="JO17" i="8"/>
  <c r="JP17" i="8"/>
  <c r="JQ17" i="8"/>
  <c r="JR17" i="8"/>
  <c r="JS17" i="8"/>
  <c r="JT17" i="8"/>
  <c r="JU17" i="8"/>
  <c r="JV17" i="8"/>
  <c r="JW17" i="8"/>
  <c r="JX17" i="8"/>
  <c r="JY17" i="8"/>
  <c r="JZ17" i="8"/>
  <c r="KA17" i="8"/>
  <c r="KB17" i="8"/>
  <c r="KC17" i="8"/>
  <c r="KD17" i="8"/>
  <c r="KE17" i="8"/>
  <c r="KF17" i="8"/>
  <c r="KG17" i="8"/>
  <c r="KH17" i="8"/>
  <c r="KI17" i="8"/>
  <c r="KJ17" i="8"/>
  <c r="KK17" i="8"/>
  <c r="KL17" i="8"/>
  <c r="KM17" i="8"/>
  <c r="KN17" i="8"/>
  <c r="KO17" i="8"/>
  <c r="KP17" i="8"/>
  <c r="KQ17" i="8"/>
  <c r="KR17" i="8"/>
  <c r="KS17" i="8"/>
  <c r="KT17" i="8"/>
  <c r="KU17" i="8"/>
  <c r="KV17" i="8"/>
  <c r="KW17" i="8"/>
  <c r="KX17" i="8"/>
  <c r="KY17" i="8"/>
  <c r="KZ17" i="8"/>
  <c r="LA17" i="8"/>
  <c r="LB17" i="8"/>
  <c r="LC17" i="8"/>
  <c r="LD17" i="8"/>
  <c r="LE17" i="8"/>
  <c r="LF17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HJ16" i="8"/>
  <c r="HK16" i="8"/>
  <c r="HL16" i="8"/>
  <c r="HM16" i="8"/>
  <c r="HN16" i="8"/>
  <c r="HO16" i="8"/>
  <c r="HP16" i="8"/>
  <c r="HQ16" i="8"/>
  <c r="HR16" i="8"/>
  <c r="HS16" i="8"/>
  <c r="HT16" i="8"/>
  <c r="HU16" i="8"/>
  <c r="HV16" i="8"/>
  <c r="HW16" i="8"/>
  <c r="HX16" i="8"/>
  <c r="HY16" i="8"/>
  <c r="HZ16" i="8"/>
  <c r="IA16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HJ17" i="8"/>
  <c r="HK17" i="8"/>
  <c r="HL17" i="8"/>
  <c r="HM17" i="8"/>
  <c r="HN17" i="8"/>
  <c r="HO17" i="8"/>
  <c r="HP17" i="8"/>
  <c r="HQ17" i="8"/>
  <c r="HR17" i="8"/>
  <c r="HS17" i="8"/>
  <c r="HT17" i="8"/>
  <c r="HU17" i="8"/>
  <c r="HV17" i="8"/>
  <c r="HW17" i="8"/>
  <c r="HX17" i="8"/>
  <c r="HY17" i="8"/>
  <c r="HZ17" i="8"/>
  <c r="IA17" i="8"/>
  <c r="GH16" i="8"/>
  <c r="GI16" i="8"/>
  <c r="GJ16" i="8"/>
  <c r="GK16" i="8"/>
  <c r="GL16" i="8"/>
  <c r="GM16" i="8"/>
  <c r="GN16" i="8"/>
  <c r="GO16" i="8"/>
  <c r="GP16" i="8"/>
  <c r="GQ16" i="8"/>
  <c r="GR16" i="8"/>
  <c r="GH17" i="8"/>
  <c r="GI17" i="8"/>
  <c r="GJ17" i="8"/>
  <c r="GK17" i="8"/>
  <c r="GL17" i="8"/>
  <c r="GM17" i="8"/>
  <c r="GN17" i="8"/>
  <c r="GO17" i="8"/>
  <c r="GP17" i="8"/>
  <c r="GQ17" i="8"/>
  <c r="GR17" i="8"/>
  <c r="AI8" i="9"/>
  <c r="AI5" i="9"/>
  <c r="AI7" i="9"/>
  <c r="J29" i="9"/>
  <c r="E23" i="17" l="1"/>
  <c r="E23" i="29" s="1"/>
  <c r="NW32" i="27"/>
  <c r="NW33" i="27" s="1"/>
  <c r="NW34" i="27" s="1"/>
  <c r="NW35" i="27" s="1"/>
  <c r="NW36" i="27" s="1"/>
  <c r="NW37" i="27" s="1"/>
  <c r="NW38" i="27" s="1"/>
  <c r="NW44" i="27" s="1"/>
  <c r="NW45" i="27" s="1"/>
  <c r="NW46" i="27" s="1"/>
  <c r="NW47" i="27" s="1"/>
  <c r="NW48" i="27" s="1"/>
  <c r="NW49" i="27" s="1"/>
  <c r="NW50" i="27" s="1"/>
  <c r="NW51" i="27" s="1"/>
  <c r="NW52" i="27" s="1"/>
  <c r="NW53" i="27" s="1"/>
  <c r="NW54" i="27" s="1"/>
  <c r="NW55" i="27" s="1"/>
  <c r="NW56" i="27" s="1"/>
  <c r="NW57" i="27" s="1"/>
  <c r="NW58" i="27" s="1"/>
  <c r="NW59" i="27" s="1"/>
  <c r="NW60" i="27" s="1"/>
  <c r="NW61" i="27" s="1"/>
  <c r="NW62" i="27" s="1"/>
  <c r="NW63" i="27" s="1"/>
  <c r="NX32" i="27"/>
  <c r="NX33" i="27" s="1"/>
  <c r="NX34" i="27" s="1"/>
  <c r="NX35" i="27" s="1"/>
  <c r="NX36" i="27" s="1"/>
  <c r="NX37" i="27" s="1"/>
  <c r="NX38" i="27" s="1"/>
  <c r="NX44" i="27" s="1"/>
  <c r="NX45" i="27" s="1"/>
  <c r="NX46" i="27" s="1"/>
  <c r="NX47" i="27" s="1"/>
  <c r="NX48" i="27" s="1"/>
  <c r="NX49" i="27" s="1"/>
  <c r="NX50" i="27" s="1"/>
  <c r="NX51" i="27" s="1"/>
  <c r="NX52" i="27" s="1"/>
  <c r="NX53" i="27" s="1"/>
  <c r="NX54" i="27" s="1"/>
  <c r="NX55" i="27" s="1"/>
  <c r="NX56" i="27" s="1"/>
  <c r="NX57" i="27" s="1"/>
  <c r="NX58" i="27" s="1"/>
  <c r="NX59" i="27" s="1"/>
  <c r="NX60" i="27" s="1"/>
  <c r="NX61" i="27" s="1"/>
  <c r="NX62" i="27" s="1"/>
  <c r="NX63" i="27" s="1"/>
  <c r="AI6" i="9"/>
  <c r="T293" i="9"/>
  <c r="U300" i="9"/>
  <c r="T288" i="9"/>
  <c r="U311" i="9"/>
  <c r="T316" i="9"/>
  <c r="U314" i="9"/>
  <c r="T295" i="9"/>
  <c r="T296" i="9"/>
  <c r="U295" i="9"/>
  <c r="U306" i="9"/>
  <c r="T310" i="9"/>
  <c r="U316" i="9"/>
  <c r="T309" i="9"/>
  <c r="U301" i="9"/>
  <c r="U346" i="9"/>
  <c r="T301" i="9"/>
  <c r="U308" i="9"/>
  <c r="U339" i="9"/>
  <c r="U293" i="9"/>
  <c r="U309" i="9"/>
  <c r="NV20" i="27"/>
  <c r="NU20" i="27"/>
  <c r="NU21" i="27" s="1"/>
  <c r="NU22" i="27" s="1"/>
  <c r="NU23" i="27" s="1"/>
  <c r="NU24" i="27" s="1"/>
  <c r="NU25" i="27" s="1"/>
  <c r="NU26" i="27" s="1"/>
  <c r="AK13" i="17"/>
  <c r="AK17" i="29" s="1"/>
  <c r="E5" i="29"/>
  <c r="Y216" i="9"/>
  <c r="Y232" i="9"/>
  <c r="Y248" i="9"/>
  <c r="Y264" i="9"/>
  <c r="Y280" i="9"/>
  <c r="Y296" i="9"/>
  <c r="Y312" i="9"/>
  <c r="Y328" i="9"/>
  <c r="Y344" i="9"/>
  <c r="Y360" i="9"/>
  <c r="Y376" i="9"/>
  <c r="Y392" i="9"/>
  <c r="Y234" i="9"/>
  <c r="Y266" i="9"/>
  <c r="Y298" i="9"/>
  <c r="Y330" i="9"/>
  <c r="Y362" i="9"/>
  <c r="Y394" i="9"/>
  <c r="Y412" i="9"/>
  <c r="Y219" i="9"/>
  <c r="Y251" i="9"/>
  <c r="Y283" i="9"/>
  <c r="Y315" i="9"/>
  <c r="Y347" i="9"/>
  <c r="Y379" i="9"/>
  <c r="Y374" i="9"/>
  <c r="Y413" i="9"/>
  <c r="Y406" i="9"/>
  <c r="Y402" i="9"/>
  <c r="Y398" i="9"/>
  <c r="Y217" i="9"/>
  <c r="Y233" i="9"/>
  <c r="Y249" i="9"/>
  <c r="Y265" i="9"/>
  <c r="Y281" i="9"/>
  <c r="Y297" i="9"/>
  <c r="Y313" i="9"/>
  <c r="Y329" i="9"/>
  <c r="Y345" i="9"/>
  <c r="Y361" i="9"/>
  <c r="Y377" i="9"/>
  <c r="Y393" i="9"/>
  <c r="Y218" i="9"/>
  <c r="Y250" i="9"/>
  <c r="Y282" i="9"/>
  <c r="Y314" i="9"/>
  <c r="Y346" i="9"/>
  <c r="Y378" i="9"/>
  <c r="Y235" i="9"/>
  <c r="Y267" i="9"/>
  <c r="Y299" i="9"/>
  <c r="Y331" i="9"/>
  <c r="Y363" i="9"/>
  <c r="Y395" i="9"/>
  <c r="Y220" i="9"/>
  <c r="Y236" i="9"/>
  <c r="Y252" i="9"/>
  <c r="Y268" i="9"/>
  <c r="Y284" i="9"/>
  <c r="Y300" i="9"/>
  <c r="Y316" i="9"/>
  <c r="Y332" i="9"/>
  <c r="Y348" i="9"/>
  <c r="Y364" i="9"/>
  <c r="Y380" i="9"/>
  <c r="Y222" i="9"/>
  <c r="Y254" i="9"/>
  <c r="Y286" i="9"/>
  <c r="Y318" i="9"/>
  <c r="Y350" i="9"/>
  <c r="Y382" i="9"/>
  <c r="Y418" i="9"/>
  <c r="Y410" i="9"/>
  <c r="Y223" i="9"/>
  <c r="Y239" i="9"/>
  <c r="Y255" i="9"/>
  <c r="Y271" i="9"/>
  <c r="Y287" i="9"/>
  <c r="Y303" i="9"/>
  <c r="Y319" i="9"/>
  <c r="Y335" i="9"/>
  <c r="Y351" i="9"/>
  <c r="Y367" i="9"/>
  <c r="Y383" i="9"/>
  <c r="Y261" i="9"/>
  <c r="Y325" i="9"/>
  <c r="Y389" i="9"/>
  <c r="Y230" i="9"/>
  <c r="Y262" i="9"/>
  <c r="Y310" i="9"/>
  <c r="Y326" i="9"/>
  <c r="Y358" i="9"/>
  <c r="Y390" i="9"/>
  <c r="Y263" i="9"/>
  <c r="Y327" i="9"/>
  <c r="Y419" i="9"/>
  <c r="Y411" i="9"/>
  <c r="Y405" i="9"/>
  <c r="Y401" i="9"/>
  <c r="Y397" i="9"/>
  <c r="Y221" i="9"/>
  <c r="Y237" i="9"/>
  <c r="Y253" i="9"/>
  <c r="Y269" i="9"/>
  <c r="Y285" i="9"/>
  <c r="Y301" i="9"/>
  <c r="Y317" i="9"/>
  <c r="Y333" i="9"/>
  <c r="Y349" i="9"/>
  <c r="Y365" i="9"/>
  <c r="Y381" i="9"/>
  <c r="Y238" i="9"/>
  <c r="Y270" i="9"/>
  <c r="Y302" i="9"/>
  <c r="Y334" i="9"/>
  <c r="Y366" i="9"/>
  <c r="Y247" i="9"/>
  <c r="Y295" i="9"/>
  <c r="Y359" i="9"/>
  <c r="Y224" i="9"/>
  <c r="Y240" i="9"/>
  <c r="Y256" i="9"/>
  <c r="Y272" i="9"/>
  <c r="Y288" i="9"/>
  <c r="Y304" i="9"/>
  <c r="Y320" i="9"/>
  <c r="Y336" i="9"/>
  <c r="Y352" i="9"/>
  <c r="Y368" i="9"/>
  <c r="Y384" i="9"/>
  <c r="Y417" i="9"/>
  <c r="Y409" i="9"/>
  <c r="Y404" i="9"/>
  <c r="Y400" i="9"/>
  <c r="Y396" i="9"/>
  <c r="Y225" i="9"/>
  <c r="Y241" i="9"/>
  <c r="Y257" i="9"/>
  <c r="Y273" i="9"/>
  <c r="Y289" i="9"/>
  <c r="Y305" i="9"/>
  <c r="Y321" i="9"/>
  <c r="Y337" i="9"/>
  <c r="Y353" i="9"/>
  <c r="Y369" i="9"/>
  <c r="Y385" i="9"/>
  <c r="Y415" i="9"/>
  <c r="Y407" i="9"/>
  <c r="Y403" i="9"/>
  <c r="Y245" i="9"/>
  <c r="Y277" i="9"/>
  <c r="Y309" i="9"/>
  <c r="Y357" i="9"/>
  <c r="Y278" i="9"/>
  <c r="Y342" i="9"/>
  <c r="Y414" i="9"/>
  <c r="Y279" i="9"/>
  <c r="Y343" i="9"/>
  <c r="Y231" i="9"/>
  <c r="Y311" i="9"/>
  <c r="Y391" i="9"/>
  <c r="Y226" i="9"/>
  <c r="Y242" i="9"/>
  <c r="Y258" i="9"/>
  <c r="Y274" i="9"/>
  <c r="Y290" i="9"/>
  <c r="Y306" i="9"/>
  <c r="Y322" i="9"/>
  <c r="Y338" i="9"/>
  <c r="Y354" i="9"/>
  <c r="Y370" i="9"/>
  <c r="Y386" i="9"/>
  <c r="Y276" i="9"/>
  <c r="Y324" i="9"/>
  <c r="Y356" i="9"/>
  <c r="Y388" i="9"/>
  <c r="Y399" i="9"/>
  <c r="Y229" i="9"/>
  <c r="Y293" i="9"/>
  <c r="Y373" i="9"/>
  <c r="Y246" i="9"/>
  <c r="Y375" i="9"/>
  <c r="Y416" i="9"/>
  <c r="Y408" i="9"/>
  <c r="Y227" i="9"/>
  <c r="Y243" i="9"/>
  <c r="Y259" i="9"/>
  <c r="Y275" i="9"/>
  <c r="Y291" i="9"/>
  <c r="Y307" i="9"/>
  <c r="Y323" i="9"/>
  <c r="Y339" i="9"/>
  <c r="Y355" i="9"/>
  <c r="Y371" i="9"/>
  <c r="Y387" i="9"/>
  <c r="Y228" i="9"/>
  <c r="Y244" i="9"/>
  <c r="Y260" i="9"/>
  <c r="Y292" i="9"/>
  <c r="Y308" i="9"/>
  <c r="Y340" i="9"/>
  <c r="Y372" i="9"/>
  <c r="Y341" i="9"/>
  <c r="Y294" i="9"/>
  <c r="AG9" i="17"/>
  <c r="AG9" i="29" s="1"/>
  <c r="AH9" i="17"/>
  <c r="AH9" i="29" s="1"/>
  <c r="AF9" i="17"/>
  <c r="AF9" i="29" s="1"/>
  <c r="AE9" i="17"/>
  <c r="AE9" i="29" s="1"/>
  <c r="AD9" i="17"/>
  <c r="AD9" i="29" s="1"/>
  <c r="AC9" i="17"/>
  <c r="AC9" i="29" s="1"/>
  <c r="AB9" i="17"/>
  <c r="AB9" i="29" s="1"/>
  <c r="AK9" i="17"/>
  <c r="AK9" i="29" s="1"/>
  <c r="AJ9" i="17"/>
  <c r="AJ9" i="29" s="1"/>
  <c r="AI9" i="17"/>
  <c r="AI9" i="29" s="1"/>
  <c r="T308" i="9" l="1"/>
  <c r="U358" i="9"/>
  <c r="T307" i="9"/>
  <c r="T313" i="9"/>
  <c r="U313" i="9"/>
  <c r="U326" i="9"/>
  <c r="T321" i="9"/>
  <c r="T328" i="9"/>
  <c r="U321" i="9"/>
  <c r="U328" i="9"/>
  <c r="U323" i="9"/>
  <c r="U305" i="9"/>
  <c r="T322" i="9"/>
  <c r="T300" i="9"/>
  <c r="U351" i="9"/>
  <c r="U318" i="9"/>
  <c r="U312" i="9"/>
  <c r="U320" i="9"/>
  <c r="U307" i="9"/>
  <c r="T305" i="9"/>
  <c r="F24" i="17" l="1"/>
  <c r="F24" i="29" s="1"/>
  <c r="AJ26" i="29"/>
  <c r="AK26" i="29"/>
  <c r="F21" i="17"/>
  <c r="F21" i="29" s="1"/>
  <c r="NU32" i="27"/>
  <c r="NU33" i="27" s="1"/>
  <c r="NU34" i="27" s="1"/>
  <c r="NU35" i="27" s="1"/>
  <c r="NU36" i="27" s="1"/>
  <c r="NU37" i="27" s="1"/>
  <c r="NU38" i="27" s="1"/>
  <c r="NU44" i="27" s="1"/>
  <c r="NU45" i="27" s="1"/>
  <c r="NU46" i="27" s="1"/>
  <c r="NU47" i="27" s="1"/>
  <c r="NU48" i="27" s="1"/>
  <c r="NU49" i="27" s="1"/>
  <c r="NU50" i="27" s="1"/>
  <c r="NU51" i="27" s="1"/>
  <c r="NU52" i="27" s="1"/>
  <c r="NU53" i="27" s="1"/>
  <c r="NU54" i="27" s="1"/>
  <c r="NU55" i="27" s="1"/>
  <c r="NU56" i="27" s="1"/>
  <c r="NU57" i="27" s="1"/>
  <c r="NU58" i="27" s="1"/>
  <c r="NU59" i="27" s="1"/>
  <c r="NU60" i="27" s="1"/>
  <c r="NU61" i="27" s="1"/>
  <c r="NU62" i="27" s="1"/>
  <c r="NU63" i="27" s="1"/>
  <c r="T340" i="9"/>
  <c r="U363" i="9"/>
  <c r="T312" i="9"/>
  <c r="T334" i="9"/>
  <c r="U325" i="9"/>
  <c r="U338" i="9"/>
  <c r="T317" i="9"/>
  <c r="U317" i="9"/>
  <c r="T325" i="9"/>
  <c r="T333" i="9"/>
  <c r="U319" i="9"/>
  <c r="U335" i="9"/>
  <c r="T319" i="9"/>
  <c r="U332" i="9"/>
  <c r="U340" i="9"/>
  <c r="U370" i="9"/>
  <c r="U330" i="9"/>
  <c r="U324" i="9"/>
  <c r="U333" i="9"/>
  <c r="T320" i="9"/>
  <c r="F6" i="29"/>
  <c r="NV21" i="27"/>
  <c r="X16" i="17" l="1"/>
  <c r="N16" i="17"/>
  <c r="Q16" i="17"/>
  <c r="S16" i="17"/>
  <c r="V16" i="17"/>
  <c r="O16" i="17"/>
  <c r="R16" i="17"/>
  <c r="Y16" i="17"/>
  <c r="Z16" i="17"/>
  <c r="AA16" i="17"/>
  <c r="P16" i="17"/>
  <c r="W16" i="17"/>
  <c r="T16" i="17"/>
  <c r="U16" i="17"/>
  <c r="G24" i="17"/>
  <c r="G24" i="29" s="1"/>
  <c r="G21" i="17"/>
  <c r="G21" i="29" s="1"/>
  <c r="U11" i="29"/>
  <c r="V11" i="29"/>
  <c r="W11" i="29"/>
  <c r="H11" i="29"/>
  <c r="X11" i="29"/>
  <c r="L11" i="29"/>
  <c r="M11" i="29"/>
  <c r="Q11" i="29"/>
  <c r="I11" i="29"/>
  <c r="Y11" i="29"/>
  <c r="AA11" i="29"/>
  <c r="P11" i="29"/>
  <c r="J11" i="29"/>
  <c r="Z11" i="29"/>
  <c r="K11" i="29"/>
  <c r="N11" i="29"/>
  <c r="O11" i="29"/>
  <c r="S11" i="29"/>
  <c r="T11" i="29"/>
  <c r="R11" i="29"/>
  <c r="K22" i="17"/>
  <c r="Z22" i="17"/>
  <c r="W22" i="17"/>
  <c r="G22" i="17"/>
  <c r="G22" i="29" s="1"/>
  <c r="U22" i="17"/>
  <c r="X22" i="17"/>
  <c r="N22" i="17"/>
  <c r="I22" i="17"/>
  <c r="AK22" i="17"/>
  <c r="Q22" i="17"/>
  <c r="AB22" i="17"/>
  <c r="H22" i="17"/>
  <c r="J22" i="17"/>
  <c r="AJ22" i="17"/>
  <c r="P22" i="17"/>
  <c r="F22" i="17"/>
  <c r="F22" i="29" s="1"/>
  <c r="AH22" i="17"/>
  <c r="M22" i="17"/>
  <c r="AD22" i="17"/>
  <c r="V22" i="17"/>
  <c r="AG22" i="17"/>
  <c r="AF22" i="17"/>
  <c r="O22" i="17"/>
  <c r="T22" i="17"/>
  <c r="AA22" i="17"/>
  <c r="AI22" i="17"/>
  <c r="E22" i="17"/>
  <c r="E22" i="29" s="1"/>
  <c r="Y22" i="17"/>
  <c r="AE22" i="17"/>
  <c r="AC22" i="17"/>
  <c r="L22" i="17"/>
  <c r="S22" i="17"/>
  <c r="R22" i="17"/>
  <c r="U382" i="9"/>
  <c r="U350" i="9"/>
  <c r="U329" i="9"/>
  <c r="T331" i="9"/>
  <c r="U337" i="9"/>
  <c r="U352" i="9"/>
  <c r="T346" i="9"/>
  <c r="T329" i="9"/>
  <c r="U345" i="9"/>
  <c r="U331" i="9"/>
  <c r="T324" i="9"/>
  <c r="U347" i="9"/>
  <c r="U336" i="9"/>
  <c r="T345" i="9"/>
  <c r="U375" i="9"/>
  <c r="U344" i="9"/>
  <c r="T332" i="9"/>
  <c r="U342" i="9"/>
  <c r="T337" i="9"/>
  <c r="T352" i="9"/>
  <c r="G7" i="29"/>
  <c r="NV22" i="27"/>
  <c r="G10" i="17" l="1"/>
  <c r="G10" i="29" s="1"/>
  <c r="E22" i="13"/>
  <c r="E10" i="13"/>
  <c r="T341" i="9"/>
  <c r="T357" i="9"/>
  <c r="U364" i="9"/>
  <c r="U387" i="9"/>
  <c r="U348" i="9"/>
  <c r="U349" i="9"/>
  <c r="U356" i="9"/>
  <c r="U359" i="9"/>
  <c r="T343" i="9"/>
  <c r="T358" i="9"/>
  <c r="T349" i="9"/>
  <c r="T336" i="9"/>
  <c r="U341" i="9"/>
  <c r="T364" i="9"/>
  <c r="U354" i="9"/>
  <c r="U343" i="9"/>
  <c r="U362" i="9"/>
  <c r="T344" i="9"/>
  <c r="U357" i="9"/>
  <c r="U394" i="9"/>
  <c r="NV23" i="27"/>
  <c r="U361" i="9" l="1"/>
  <c r="U368" i="9"/>
  <c r="U353" i="9"/>
  <c r="U360" i="9"/>
  <c r="U371" i="9"/>
  <c r="T348" i="9"/>
  <c r="U411" i="9"/>
  <c r="U399" i="9"/>
  <c r="T361" i="9"/>
  <c r="U376" i="9"/>
  <c r="U355" i="9"/>
  <c r="U418" i="9"/>
  <c r="U406" i="9"/>
  <c r="U369" i="9"/>
  <c r="T356" i="9"/>
  <c r="T370" i="9"/>
  <c r="T369" i="9"/>
  <c r="T376" i="9"/>
  <c r="U366" i="9"/>
  <c r="U374" i="9"/>
  <c r="T355" i="9"/>
  <c r="T353" i="9"/>
  <c r="NV24" i="27"/>
  <c r="T373" i="9" l="1"/>
  <c r="T360" i="9"/>
  <c r="T388" i="9"/>
  <c r="T368" i="9"/>
  <c r="U383" i="9"/>
  <c r="U372" i="9"/>
  <c r="U365" i="9"/>
  <c r="T382" i="9"/>
  <c r="T381" i="9"/>
  <c r="T365" i="9"/>
  <c r="U367" i="9"/>
  <c r="U380" i="9"/>
  <c r="U381" i="9"/>
  <c r="T367" i="9"/>
  <c r="U386" i="9"/>
  <c r="U378" i="9"/>
  <c r="U388" i="9"/>
  <c r="U373" i="9"/>
  <c r="NV25" i="27"/>
  <c r="NV26" i="27" s="1"/>
  <c r="U395" i="9" l="1"/>
  <c r="U384" i="9"/>
  <c r="U393" i="9"/>
  <c r="T380" i="9"/>
  <c r="U377" i="9"/>
  <c r="U410" i="9"/>
  <c r="U398" i="9"/>
  <c r="U379" i="9"/>
  <c r="T412" i="9"/>
  <c r="T400" i="9"/>
  <c r="T394" i="9"/>
  <c r="T379" i="9"/>
  <c r="U385" i="9"/>
  <c r="T377" i="9"/>
  <c r="T372" i="9"/>
  <c r="U392" i="9"/>
  <c r="U390" i="9"/>
  <c r="U412" i="9"/>
  <c r="U400" i="9"/>
  <c r="T393" i="9"/>
  <c r="T385" i="9"/>
  <c r="U416" i="9" l="1"/>
  <c r="U404" i="9"/>
  <c r="T392" i="9"/>
  <c r="T389" i="9"/>
  <c r="U414" i="9"/>
  <c r="U402" i="9"/>
  <c r="U389" i="9"/>
  <c r="U409" i="9"/>
  <c r="U397" i="9"/>
  <c r="U417" i="9"/>
  <c r="U405" i="9"/>
  <c r="T384" i="9"/>
  <c r="U391" i="9"/>
  <c r="T409" i="9"/>
  <c r="T397" i="9"/>
  <c r="T391" i="9"/>
  <c r="U408" i="9"/>
  <c r="U396" i="9"/>
  <c r="T417" i="9"/>
  <c r="T405" i="9"/>
  <c r="T418" i="9"/>
  <c r="T406" i="9"/>
  <c r="U419" i="9"/>
  <c r="U407" i="9"/>
  <c r="NV32" i="27"/>
  <c r="C33" i="8"/>
  <c r="B1" i="17"/>
  <c r="E25" i="17" s="1"/>
  <c r="D2" i="13"/>
  <c r="AG25" i="17" l="1"/>
  <c r="AH25" i="17"/>
  <c r="F25" i="17"/>
  <c r="F25" i="29" s="1"/>
  <c r="AI25" i="17"/>
  <c r="G25" i="17"/>
  <c r="G25" i="29" s="1"/>
  <c r="AJ25" i="17"/>
  <c r="H25" i="17"/>
  <c r="AK25" i="17"/>
  <c r="I25" i="17"/>
  <c r="E25" i="29"/>
  <c r="AB25" i="17"/>
  <c r="AE25" i="17"/>
  <c r="J25" i="17"/>
  <c r="K25" i="17"/>
  <c r="L25" i="17"/>
  <c r="AC25" i="17"/>
  <c r="AD25" i="17"/>
  <c r="AF25" i="17"/>
  <c r="M25" i="17"/>
  <c r="N25" i="17"/>
  <c r="F23" i="17"/>
  <c r="F23" i="29" s="1"/>
  <c r="R10" i="29"/>
  <c r="P10" i="29"/>
  <c r="Q10" i="29"/>
  <c r="T10" i="29"/>
  <c r="S10" i="29"/>
  <c r="U10" i="29"/>
  <c r="Y10" i="29"/>
  <c r="AA10" i="29"/>
  <c r="T408" i="9"/>
  <c r="T396" i="9"/>
  <c r="U413" i="9"/>
  <c r="U401" i="9"/>
  <c r="T415" i="9"/>
  <c r="T403" i="9"/>
  <c r="T413" i="9"/>
  <c r="T401" i="9"/>
  <c r="T416" i="9"/>
  <c r="T404" i="9"/>
  <c r="U415" i="9"/>
  <c r="U403" i="9"/>
  <c r="NV33" i="27"/>
  <c r="AJ10" i="29"/>
  <c r="W10" i="29"/>
  <c r="AD10" i="29"/>
  <c r="AH10" i="29"/>
  <c r="AC10" i="29"/>
  <c r="AF10" i="29"/>
  <c r="AI10" i="29"/>
  <c r="AB10" i="29"/>
  <c r="AK10" i="29"/>
  <c r="AJ32" i="29"/>
  <c r="AE10" i="29"/>
  <c r="X10" i="29"/>
  <c r="AK32" i="29"/>
  <c r="Z10" i="29"/>
  <c r="AG10" i="29"/>
  <c r="V10" i="29"/>
  <c r="Y6" i="9"/>
  <c r="H26" i="17" l="1"/>
  <c r="H27" i="17" s="1"/>
  <c r="J26" i="17"/>
  <c r="J27" i="17" s="1"/>
  <c r="K26" i="17"/>
  <c r="K27" i="17" s="1"/>
  <c r="N26" i="17"/>
  <c r="N27" i="17" s="1"/>
  <c r="M26" i="17"/>
  <c r="M27" i="17" s="1"/>
  <c r="L26" i="17"/>
  <c r="L27" i="17" s="1"/>
  <c r="G26" i="17"/>
  <c r="F26" i="17"/>
  <c r="E26" i="17"/>
  <c r="E27" i="17" s="1"/>
  <c r="I26" i="17"/>
  <c r="I27" i="17" s="1"/>
  <c r="G23" i="17"/>
  <c r="G23" i="29" s="1"/>
  <c r="AK26" i="17"/>
  <c r="AJ26" i="17"/>
  <c r="AI26" i="17"/>
  <c r="AH26" i="17"/>
  <c r="AG26" i="17"/>
  <c r="NV34" i="27"/>
  <c r="AB11" i="29"/>
  <c r="AH11" i="29"/>
  <c r="AD11" i="29"/>
  <c r="AK11" i="29"/>
  <c r="AI11" i="29"/>
  <c r="AJ11" i="29"/>
  <c r="AF11" i="29"/>
  <c r="AG11" i="29"/>
  <c r="AC11" i="29"/>
  <c r="AE11" i="2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N108" i="9" s="1"/>
  <c r="M109" i="9"/>
  <c r="N109" i="9" s="1"/>
  <c r="M110" i="9"/>
  <c r="N110" i="9" s="1"/>
  <c r="M111" i="9"/>
  <c r="N111" i="9" s="1"/>
  <c r="M112" i="9"/>
  <c r="N112" i="9" s="1"/>
  <c r="M113" i="9"/>
  <c r="N113" i="9" s="1"/>
  <c r="M114" i="9"/>
  <c r="N114" i="9" s="1"/>
  <c r="M115" i="9"/>
  <c r="N115" i="9" s="1"/>
  <c r="M116" i="9"/>
  <c r="N116" i="9" s="1"/>
  <c r="M117" i="9"/>
  <c r="N117" i="9" s="1"/>
  <c r="M118" i="9"/>
  <c r="N118" i="9" s="1"/>
  <c r="M119" i="9"/>
  <c r="N119" i="9" s="1"/>
  <c r="M120" i="9"/>
  <c r="N120" i="9" s="1"/>
  <c r="T120" i="9" s="1"/>
  <c r="M121" i="9"/>
  <c r="N121" i="9" s="1"/>
  <c r="M122" i="9"/>
  <c r="N122" i="9" s="1"/>
  <c r="M123" i="9"/>
  <c r="N123" i="9" s="1"/>
  <c r="M124" i="9"/>
  <c r="N124" i="9" s="1"/>
  <c r="M125" i="9"/>
  <c r="N125" i="9" s="1"/>
  <c r="M126" i="9"/>
  <c r="N126" i="9" s="1"/>
  <c r="M127" i="9"/>
  <c r="N127" i="9" s="1"/>
  <c r="M128" i="9"/>
  <c r="N128" i="9" s="1"/>
  <c r="M129" i="9"/>
  <c r="N129" i="9" s="1"/>
  <c r="M130" i="9"/>
  <c r="N130" i="9" s="1"/>
  <c r="M131" i="9"/>
  <c r="N131" i="9" s="1"/>
  <c r="M132" i="9"/>
  <c r="N132" i="9" s="1"/>
  <c r="M133" i="9"/>
  <c r="N133" i="9" s="1"/>
  <c r="M134" i="9"/>
  <c r="N134" i="9" s="1"/>
  <c r="M135" i="9"/>
  <c r="N135" i="9" s="1"/>
  <c r="M136" i="9"/>
  <c r="N136" i="9" s="1"/>
  <c r="M137" i="9"/>
  <c r="N137" i="9" s="1"/>
  <c r="M138" i="9"/>
  <c r="N138" i="9" s="1"/>
  <c r="M139" i="9"/>
  <c r="N139" i="9" s="1"/>
  <c r="M140" i="9"/>
  <c r="N140" i="9" s="1"/>
  <c r="M141" i="9"/>
  <c r="N141" i="9" s="1"/>
  <c r="M142" i="9"/>
  <c r="N142" i="9" s="1"/>
  <c r="M143" i="9"/>
  <c r="N143" i="9" s="1"/>
  <c r="M144" i="9"/>
  <c r="N144" i="9" s="1"/>
  <c r="M145" i="9"/>
  <c r="N145" i="9" s="1"/>
  <c r="M146" i="9"/>
  <c r="N146" i="9" s="1"/>
  <c r="M147" i="9"/>
  <c r="N147" i="9" s="1"/>
  <c r="M148" i="9"/>
  <c r="N148" i="9" s="1"/>
  <c r="M149" i="9"/>
  <c r="N149" i="9" s="1"/>
  <c r="M150" i="9"/>
  <c r="N150" i="9" s="1"/>
  <c r="M151" i="9"/>
  <c r="N151" i="9" s="1"/>
  <c r="M152" i="9"/>
  <c r="N152" i="9" s="1"/>
  <c r="M153" i="9"/>
  <c r="N153" i="9" s="1"/>
  <c r="M154" i="9"/>
  <c r="N154" i="9" s="1"/>
  <c r="M155" i="9"/>
  <c r="N155" i="9" s="1"/>
  <c r="M156" i="9"/>
  <c r="N156" i="9" s="1"/>
  <c r="M157" i="9"/>
  <c r="N157" i="9" s="1"/>
  <c r="M158" i="9"/>
  <c r="N158" i="9" s="1"/>
  <c r="M159" i="9"/>
  <c r="N159" i="9" s="1"/>
  <c r="M160" i="9"/>
  <c r="N160" i="9" s="1"/>
  <c r="M161" i="9"/>
  <c r="N161" i="9" s="1"/>
  <c r="M162" i="9"/>
  <c r="N162" i="9" s="1"/>
  <c r="M163" i="9"/>
  <c r="N163" i="9" s="1"/>
  <c r="M164" i="9"/>
  <c r="N164" i="9" s="1"/>
  <c r="M165" i="9"/>
  <c r="N165" i="9" s="1"/>
  <c r="M166" i="9"/>
  <c r="N166" i="9" s="1"/>
  <c r="M167" i="9"/>
  <c r="N167" i="9" s="1"/>
  <c r="M168" i="9"/>
  <c r="N168" i="9" s="1"/>
  <c r="M169" i="9"/>
  <c r="N169" i="9" s="1"/>
  <c r="M170" i="9"/>
  <c r="N170" i="9" s="1"/>
  <c r="M171" i="9"/>
  <c r="N171" i="9" s="1"/>
  <c r="M172" i="9"/>
  <c r="N172" i="9" s="1"/>
  <c r="M173" i="9"/>
  <c r="N173" i="9" s="1"/>
  <c r="M174" i="9"/>
  <c r="N174" i="9" s="1"/>
  <c r="M175" i="9"/>
  <c r="N175" i="9" s="1"/>
  <c r="M176" i="9"/>
  <c r="N176" i="9" s="1"/>
  <c r="M177" i="9"/>
  <c r="N177" i="9" s="1"/>
  <c r="M178" i="9"/>
  <c r="N178" i="9" s="1"/>
  <c r="M179" i="9"/>
  <c r="N179" i="9" s="1"/>
  <c r="M180" i="9"/>
  <c r="N180" i="9" s="1"/>
  <c r="M181" i="9"/>
  <c r="N181" i="9" s="1"/>
  <c r="M182" i="9"/>
  <c r="N182" i="9" s="1"/>
  <c r="M183" i="9"/>
  <c r="N183" i="9" s="1"/>
  <c r="M184" i="9"/>
  <c r="N184" i="9" s="1"/>
  <c r="M185" i="9"/>
  <c r="N185" i="9" s="1"/>
  <c r="M186" i="9"/>
  <c r="N186" i="9" s="1"/>
  <c r="M187" i="9"/>
  <c r="N187" i="9" s="1"/>
  <c r="M188" i="9"/>
  <c r="N188" i="9" s="1"/>
  <c r="M189" i="9"/>
  <c r="N189" i="9" s="1"/>
  <c r="M190" i="9"/>
  <c r="N190" i="9" s="1"/>
  <c r="M191" i="9"/>
  <c r="N191" i="9" s="1"/>
  <c r="M192" i="9"/>
  <c r="N192" i="9" s="1"/>
  <c r="M193" i="9"/>
  <c r="N193" i="9" s="1"/>
  <c r="M194" i="9"/>
  <c r="N194" i="9" s="1"/>
  <c r="M195" i="9"/>
  <c r="N195" i="9" s="1"/>
  <c r="M196" i="9"/>
  <c r="N196" i="9" s="1"/>
  <c r="M197" i="9"/>
  <c r="N197" i="9" s="1"/>
  <c r="M198" i="9"/>
  <c r="N198" i="9" s="1"/>
  <c r="M199" i="9"/>
  <c r="N199" i="9" s="1"/>
  <c r="M200" i="9"/>
  <c r="N200" i="9" s="1"/>
  <c r="M201" i="9"/>
  <c r="N201" i="9" s="1"/>
  <c r="M202" i="9"/>
  <c r="N202" i="9" s="1"/>
  <c r="M203" i="9"/>
  <c r="N203" i="9" s="1"/>
  <c r="M204" i="9"/>
  <c r="N204" i="9" s="1"/>
  <c r="M205" i="9"/>
  <c r="N205" i="9" s="1"/>
  <c r="M206" i="9"/>
  <c r="N206" i="9" s="1"/>
  <c r="M207" i="9"/>
  <c r="N207" i="9" s="1"/>
  <c r="M208" i="9"/>
  <c r="N208" i="9" s="1"/>
  <c r="M209" i="9"/>
  <c r="N209" i="9" s="1"/>
  <c r="M210" i="9"/>
  <c r="N210" i="9" s="1"/>
  <c r="M211" i="9"/>
  <c r="N211" i="9" s="1"/>
  <c r="M212" i="9"/>
  <c r="N212" i="9" s="1"/>
  <c r="M213" i="9"/>
  <c r="N213" i="9" s="1"/>
  <c r="M214" i="9"/>
  <c r="N214" i="9" s="1"/>
  <c r="M215" i="9"/>
  <c r="N215" i="9" s="1"/>
  <c r="M5" i="9"/>
  <c r="Y11" i="9"/>
  <c r="Y46" i="9"/>
  <c r="Y78" i="9"/>
  <c r="Y117" i="9"/>
  <c r="Y146" i="9"/>
  <c r="Y178" i="9"/>
  <c r="Y199" i="9"/>
  <c r="Y203" i="9"/>
  <c r="Y9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5" i="9"/>
  <c r="C6" i="9"/>
  <c r="D36" i="27"/>
  <c r="E36" i="27" s="1"/>
  <c r="GG17" i="27"/>
  <c r="GF17" i="27"/>
  <c r="GE17" i="27"/>
  <c r="GD17" i="27"/>
  <c r="GC17" i="27"/>
  <c r="GB17" i="27"/>
  <c r="GA17" i="27"/>
  <c r="FZ17" i="27"/>
  <c r="FY17" i="27"/>
  <c r="FX17" i="27"/>
  <c r="FW17" i="27"/>
  <c r="FV17" i="27"/>
  <c r="FU17" i="27"/>
  <c r="FT17" i="27"/>
  <c r="FS17" i="27"/>
  <c r="FR17" i="27"/>
  <c r="FQ17" i="27"/>
  <c r="FP17" i="27"/>
  <c r="FO17" i="27"/>
  <c r="FN17" i="27"/>
  <c r="FM17" i="27"/>
  <c r="FL17" i="27"/>
  <c r="FK17" i="27"/>
  <c r="FJ17" i="27"/>
  <c r="FI17" i="27"/>
  <c r="FH17" i="27"/>
  <c r="FG17" i="27"/>
  <c r="FF17" i="27"/>
  <c r="FE17" i="27"/>
  <c r="FD17" i="27"/>
  <c r="FC17" i="27"/>
  <c r="FB17" i="27"/>
  <c r="FA17" i="27"/>
  <c r="EZ17" i="27"/>
  <c r="EY17" i="27"/>
  <c r="EX17" i="27"/>
  <c r="EW17" i="27"/>
  <c r="EV17" i="27"/>
  <c r="EU17" i="27"/>
  <c r="ET17" i="27"/>
  <c r="ES17" i="27"/>
  <c r="ER17" i="27"/>
  <c r="EQ17" i="27"/>
  <c r="EP17" i="27"/>
  <c r="EO17" i="27"/>
  <c r="EN17" i="27"/>
  <c r="EM17" i="27"/>
  <c r="EL17" i="27"/>
  <c r="EK17" i="27"/>
  <c r="EJ17" i="27"/>
  <c r="EI17" i="27"/>
  <c r="EH17" i="27"/>
  <c r="EG17" i="27"/>
  <c r="EF17" i="27"/>
  <c r="EE17" i="27"/>
  <c r="ED17" i="27"/>
  <c r="EC17" i="27"/>
  <c r="EB17" i="27"/>
  <c r="EA17" i="27"/>
  <c r="DZ17" i="27"/>
  <c r="DY17" i="27"/>
  <c r="DX17" i="27"/>
  <c r="DW17" i="27"/>
  <c r="DV17" i="27"/>
  <c r="DU17" i="27"/>
  <c r="DT17" i="27"/>
  <c r="DS17" i="27"/>
  <c r="DR17" i="27"/>
  <c r="DQ17" i="27"/>
  <c r="DP17" i="27"/>
  <c r="DO17" i="27"/>
  <c r="DN17" i="27"/>
  <c r="DM17" i="27"/>
  <c r="DL17" i="27"/>
  <c r="DK17" i="27"/>
  <c r="DJ17" i="27"/>
  <c r="DI17" i="27"/>
  <c r="DH17" i="27"/>
  <c r="DG17" i="27"/>
  <c r="DF17" i="27"/>
  <c r="DE17" i="27"/>
  <c r="DD17" i="27"/>
  <c r="DC17" i="27"/>
  <c r="DB17" i="27"/>
  <c r="DA17" i="27"/>
  <c r="CZ17" i="27"/>
  <c r="CY17" i="27"/>
  <c r="CX17" i="27"/>
  <c r="CW17" i="27"/>
  <c r="CV17" i="27"/>
  <c r="CU17" i="27"/>
  <c r="CT17" i="27"/>
  <c r="CS17" i="27"/>
  <c r="CR17" i="27"/>
  <c r="CQ17" i="27"/>
  <c r="CP17" i="27"/>
  <c r="CO17" i="27"/>
  <c r="CN17" i="27"/>
  <c r="CM17" i="27"/>
  <c r="CL17" i="27"/>
  <c r="CK17" i="27"/>
  <c r="CJ17" i="27"/>
  <c r="CI17" i="27"/>
  <c r="CH17" i="27"/>
  <c r="CG17" i="27"/>
  <c r="CF17" i="27"/>
  <c r="CE17" i="27"/>
  <c r="CD17" i="27"/>
  <c r="CC17" i="27"/>
  <c r="CB17" i="27"/>
  <c r="CA17" i="27"/>
  <c r="BZ17" i="27"/>
  <c r="BY17" i="27"/>
  <c r="BX17" i="27"/>
  <c r="BW17" i="27"/>
  <c r="BV17" i="27"/>
  <c r="BU17" i="27"/>
  <c r="BT17" i="27"/>
  <c r="BS17" i="27"/>
  <c r="BR17" i="27"/>
  <c r="BQ17" i="27"/>
  <c r="BP17" i="27"/>
  <c r="BO17" i="27"/>
  <c r="BN17" i="27"/>
  <c r="BM17" i="27"/>
  <c r="BL17" i="27"/>
  <c r="BK17" i="27"/>
  <c r="BJ17" i="27"/>
  <c r="BI17" i="27"/>
  <c r="BH17" i="27"/>
  <c r="BG17" i="27"/>
  <c r="BF17" i="27"/>
  <c r="BE17" i="27"/>
  <c r="BD17" i="27"/>
  <c r="BC17" i="27"/>
  <c r="BB17" i="27"/>
  <c r="BA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GG16" i="27"/>
  <c r="GF16" i="27"/>
  <c r="GE16" i="27"/>
  <c r="GD16" i="27"/>
  <c r="GC16" i="27"/>
  <c r="GB16" i="27"/>
  <c r="GA16" i="27"/>
  <c r="FZ16" i="27"/>
  <c r="FY16" i="27"/>
  <c r="FX16" i="27"/>
  <c r="FW16" i="27"/>
  <c r="FV16" i="27"/>
  <c r="FU16" i="27"/>
  <c r="FT16" i="27"/>
  <c r="FS16" i="27"/>
  <c r="FR16" i="27"/>
  <c r="FQ16" i="27"/>
  <c r="FP16" i="27"/>
  <c r="FO16" i="27"/>
  <c r="FN16" i="27"/>
  <c r="FM16" i="27"/>
  <c r="FL16" i="27"/>
  <c r="FK16" i="27"/>
  <c r="FJ16" i="27"/>
  <c r="FI16" i="27"/>
  <c r="FH16" i="27"/>
  <c r="FG16" i="27"/>
  <c r="FF16" i="27"/>
  <c r="FE16" i="27"/>
  <c r="FD16" i="27"/>
  <c r="FC16" i="27"/>
  <c r="FB16" i="27"/>
  <c r="FA16" i="27"/>
  <c r="EZ16" i="27"/>
  <c r="EY16" i="27"/>
  <c r="EX16" i="27"/>
  <c r="EW16" i="27"/>
  <c r="EV16" i="27"/>
  <c r="EU16" i="27"/>
  <c r="ET16" i="27"/>
  <c r="ES16" i="27"/>
  <c r="ER16" i="27"/>
  <c r="EQ16" i="27"/>
  <c r="EP16" i="27"/>
  <c r="EO16" i="27"/>
  <c r="EN16" i="27"/>
  <c r="EM16" i="27"/>
  <c r="EL16" i="27"/>
  <c r="EK16" i="27"/>
  <c r="EJ16" i="27"/>
  <c r="EI16" i="27"/>
  <c r="EH16" i="27"/>
  <c r="EG16" i="27"/>
  <c r="EF16" i="27"/>
  <c r="EE16" i="27"/>
  <c r="ED16" i="27"/>
  <c r="EC16" i="27"/>
  <c r="EB16" i="27"/>
  <c r="EA16" i="27"/>
  <c r="DZ16" i="27"/>
  <c r="DY16" i="27"/>
  <c r="DX16" i="27"/>
  <c r="DW16" i="27"/>
  <c r="DV16" i="27"/>
  <c r="DU16" i="27"/>
  <c r="DT16" i="27"/>
  <c r="DS16" i="27"/>
  <c r="DR16" i="27"/>
  <c r="DQ16" i="27"/>
  <c r="DP16" i="27"/>
  <c r="DO16" i="27"/>
  <c r="DN16" i="27"/>
  <c r="DM16" i="27"/>
  <c r="DL16" i="27"/>
  <c r="DK16" i="27"/>
  <c r="DJ16" i="27"/>
  <c r="DI16" i="27"/>
  <c r="DH16" i="27"/>
  <c r="DG16" i="27"/>
  <c r="DF16" i="27"/>
  <c r="DE16" i="27"/>
  <c r="DD16" i="27"/>
  <c r="DC16" i="27"/>
  <c r="DB16" i="27"/>
  <c r="DA16" i="27"/>
  <c r="CZ16" i="27"/>
  <c r="CY16" i="27"/>
  <c r="CX16" i="27"/>
  <c r="CW16" i="27"/>
  <c r="CV16" i="27"/>
  <c r="CU16" i="27"/>
  <c r="CT16" i="27"/>
  <c r="CS16" i="27"/>
  <c r="CR16" i="27"/>
  <c r="CQ16" i="27"/>
  <c r="CP16" i="27"/>
  <c r="CO16" i="27"/>
  <c r="CN16" i="27"/>
  <c r="CM16" i="27"/>
  <c r="CL16" i="27"/>
  <c r="CK16" i="27"/>
  <c r="CJ16" i="27"/>
  <c r="CI16" i="27"/>
  <c r="CH16" i="27"/>
  <c r="CG16" i="27"/>
  <c r="CF16" i="27"/>
  <c r="CE16" i="27"/>
  <c r="CD16" i="27"/>
  <c r="CC16" i="27"/>
  <c r="CB16" i="27"/>
  <c r="CA16" i="27"/>
  <c r="BZ16" i="27"/>
  <c r="BY16" i="27"/>
  <c r="BX16" i="27"/>
  <c r="BW16" i="27"/>
  <c r="BV16" i="27"/>
  <c r="BU16" i="27"/>
  <c r="BT16" i="27"/>
  <c r="BS16" i="27"/>
  <c r="BR16" i="27"/>
  <c r="BQ16" i="27"/>
  <c r="BP16" i="27"/>
  <c r="BO16" i="27"/>
  <c r="BN16" i="27"/>
  <c r="BM16" i="27"/>
  <c r="BL16" i="27"/>
  <c r="BK16" i="27"/>
  <c r="BJ16" i="27"/>
  <c r="BI16" i="27"/>
  <c r="BH16" i="27"/>
  <c r="BG16" i="27"/>
  <c r="BF16" i="27"/>
  <c r="BE16" i="27"/>
  <c r="BD16" i="27"/>
  <c r="BC16" i="27"/>
  <c r="BB16" i="27"/>
  <c r="BA16" i="27"/>
  <c r="AZ16" i="27"/>
  <c r="AY16" i="27"/>
  <c r="AX16" i="27"/>
  <c r="AW16" i="27"/>
  <c r="AV16" i="27"/>
  <c r="AU16" i="27"/>
  <c r="AT16" i="27"/>
  <c r="AS16" i="27"/>
  <c r="AR16" i="27"/>
  <c r="AQ16" i="27"/>
  <c r="AP16" i="27"/>
  <c r="AO16" i="27"/>
  <c r="AN16" i="27"/>
  <c r="AM16" i="27"/>
  <c r="AL16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D4" i="27"/>
  <c r="D6" i="27"/>
  <c r="D13" i="27" s="1"/>
  <c r="C5" i="27"/>
  <c r="E26" i="29" l="1"/>
  <c r="F26" i="29"/>
  <c r="F27" i="17"/>
  <c r="G26" i="29"/>
  <c r="G27" i="17"/>
  <c r="E12" i="13"/>
  <c r="C8" i="27"/>
  <c r="C9" i="27"/>
  <c r="U204" i="9"/>
  <c r="T204" i="9"/>
  <c r="U188" i="9"/>
  <c r="T188" i="9"/>
  <c r="T172" i="9"/>
  <c r="U172" i="9"/>
  <c r="U156" i="9"/>
  <c r="T156" i="9"/>
  <c r="U140" i="9"/>
  <c r="T140" i="9"/>
  <c r="T124" i="9"/>
  <c r="U124" i="9"/>
  <c r="T125" i="9"/>
  <c r="U125" i="9"/>
  <c r="T203" i="9"/>
  <c r="U203" i="9"/>
  <c r="T187" i="9"/>
  <c r="U187" i="9"/>
  <c r="U171" i="9"/>
  <c r="T171" i="9"/>
  <c r="U155" i="9"/>
  <c r="T155" i="9"/>
  <c r="T139" i="9"/>
  <c r="U139" i="9"/>
  <c r="T123" i="9"/>
  <c r="U123" i="9"/>
  <c r="U202" i="9"/>
  <c r="T202" i="9"/>
  <c r="T186" i="9"/>
  <c r="U186" i="9"/>
  <c r="T170" i="9"/>
  <c r="U170" i="9"/>
  <c r="T154" i="9"/>
  <c r="U154" i="9"/>
  <c r="U138" i="9"/>
  <c r="T138" i="9"/>
  <c r="U122" i="9"/>
  <c r="T122" i="9"/>
  <c r="T201" i="9"/>
  <c r="U201" i="9"/>
  <c r="U185" i="9"/>
  <c r="T185" i="9"/>
  <c r="U169" i="9"/>
  <c r="T169" i="9"/>
  <c r="T153" i="9"/>
  <c r="U153" i="9"/>
  <c r="T137" i="9"/>
  <c r="U137" i="9"/>
  <c r="T121" i="9"/>
  <c r="U121" i="9"/>
  <c r="U173" i="9"/>
  <c r="T173" i="9"/>
  <c r="U200" i="9"/>
  <c r="T200" i="9"/>
  <c r="U184" i="9"/>
  <c r="T184" i="9"/>
  <c r="U168" i="9"/>
  <c r="T168" i="9"/>
  <c r="U152" i="9"/>
  <c r="T152" i="9"/>
  <c r="T136" i="9"/>
  <c r="U136" i="9"/>
  <c r="U120" i="9"/>
  <c r="T215" i="9"/>
  <c r="U215" i="9"/>
  <c r="U199" i="9"/>
  <c r="T199" i="9"/>
  <c r="U183" i="9"/>
  <c r="T183" i="9"/>
  <c r="T167" i="9"/>
  <c r="U167" i="9"/>
  <c r="U151" i="9"/>
  <c r="T151" i="9"/>
  <c r="T135" i="9"/>
  <c r="U135" i="9"/>
  <c r="U214" i="9"/>
  <c r="T214" i="9"/>
  <c r="T198" i="9"/>
  <c r="U198" i="9"/>
  <c r="T182" i="9"/>
  <c r="U182" i="9"/>
  <c r="U166" i="9"/>
  <c r="T166" i="9"/>
  <c r="U150" i="9"/>
  <c r="T150" i="9"/>
  <c r="T134" i="9"/>
  <c r="U134" i="9"/>
  <c r="T141" i="9"/>
  <c r="U141" i="9"/>
  <c r="T213" i="9"/>
  <c r="U213" i="9"/>
  <c r="T197" i="9"/>
  <c r="U197" i="9"/>
  <c r="T181" i="9"/>
  <c r="U181" i="9"/>
  <c r="T165" i="9"/>
  <c r="U165" i="9"/>
  <c r="U149" i="9"/>
  <c r="T149" i="9"/>
  <c r="T133" i="9"/>
  <c r="U133" i="9"/>
  <c r="T205" i="9"/>
  <c r="U205" i="9"/>
  <c r="U212" i="9"/>
  <c r="T212" i="9"/>
  <c r="U196" i="9"/>
  <c r="T196" i="9"/>
  <c r="U180" i="9"/>
  <c r="T180" i="9"/>
  <c r="U164" i="9"/>
  <c r="T164" i="9"/>
  <c r="U148" i="9"/>
  <c r="T148" i="9"/>
  <c r="U132" i="9"/>
  <c r="T132" i="9"/>
  <c r="T189" i="9"/>
  <c r="U189" i="9"/>
  <c r="U211" i="9"/>
  <c r="T211" i="9"/>
  <c r="U195" i="9"/>
  <c r="T195" i="9"/>
  <c r="T179" i="9"/>
  <c r="U179" i="9"/>
  <c r="T163" i="9"/>
  <c r="U163" i="9"/>
  <c r="T147" i="9"/>
  <c r="U147" i="9"/>
  <c r="T131" i="9"/>
  <c r="U131" i="9"/>
  <c r="T210" i="9"/>
  <c r="U210" i="9"/>
  <c r="T194" i="9"/>
  <c r="U194" i="9"/>
  <c r="U178" i="9"/>
  <c r="T178" i="9"/>
  <c r="T162" i="9"/>
  <c r="U162" i="9"/>
  <c r="T146" i="9"/>
  <c r="U146" i="9"/>
  <c r="U130" i="9"/>
  <c r="T130" i="9"/>
  <c r="T209" i="9"/>
  <c r="U209" i="9"/>
  <c r="U193" i="9"/>
  <c r="T193" i="9"/>
  <c r="T177" i="9"/>
  <c r="U177" i="9"/>
  <c r="T161" i="9"/>
  <c r="U161" i="9"/>
  <c r="U145" i="9"/>
  <c r="T145" i="9"/>
  <c r="T129" i="9"/>
  <c r="U129" i="9"/>
  <c r="U208" i="9"/>
  <c r="T208" i="9"/>
  <c r="U192" i="9"/>
  <c r="T192" i="9"/>
  <c r="U176" i="9"/>
  <c r="T176" i="9"/>
  <c r="T160" i="9"/>
  <c r="U160" i="9"/>
  <c r="U144" i="9"/>
  <c r="T144" i="9"/>
  <c r="T128" i="9"/>
  <c r="U128" i="9"/>
  <c r="T207" i="9"/>
  <c r="U207" i="9"/>
  <c r="T191" i="9"/>
  <c r="U191" i="9"/>
  <c r="T175" i="9"/>
  <c r="U175" i="9"/>
  <c r="T159" i="9"/>
  <c r="U159" i="9"/>
  <c r="T143" i="9"/>
  <c r="U143" i="9"/>
  <c r="U127" i="9"/>
  <c r="T127" i="9"/>
  <c r="T157" i="9"/>
  <c r="U157" i="9"/>
  <c r="T206" i="9"/>
  <c r="U206" i="9"/>
  <c r="U190" i="9"/>
  <c r="T190" i="9"/>
  <c r="T174" i="9"/>
  <c r="U174" i="9"/>
  <c r="T158" i="9"/>
  <c r="U158" i="9"/>
  <c r="U142" i="9"/>
  <c r="T142" i="9"/>
  <c r="T126" i="9"/>
  <c r="U126" i="9"/>
  <c r="AJ10" i="17"/>
  <c r="AJ12" i="29" s="1"/>
  <c r="AF10" i="17"/>
  <c r="AF12" i="29" s="1"/>
  <c r="AE10" i="17"/>
  <c r="AE12" i="29" s="1"/>
  <c r="AI10" i="17"/>
  <c r="AI12" i="29" s="1"/>
  <c r="AK10" i="17"/>
  <c r="AK12" i="29" s="1"/>
  <c r="AG10" i="17"/>
  <c r="AG12" i="29" s="1"/>
  <c r="AH10" i="17"/>
  <c r="AH12" i="29" s="1"/>
  <c r="Z13" i="9"/>
  <c r="Z413" i="9"/>
  <c r="AD413" i="9" s="1"/>
  <c r="Z406" i="9"/>
  <c r="Z402" i="9"/>
  <c r="Z398" i="9"/>
  <c r="Z220" i="9"/>
  <c r="Z236" i="9"/>
  <c r="Z252" i="9"/>
  <c r="Z268" i="9"/>
  <c r="Z284" i="9"/>
  <c r="Z300" i="9"/>
  <c r="Z316" i="9"/>
  <c r="Z332" i="9"/>
  <c r="Z348" i="9"/>
  <c r="Z364" i="9"/>
  <c r="Z380" i="9"/>
  <c r="Z222" i="9"/>
  <c r="Z254" i="9"/>
  <c r="Z286" i="9"/>
  <c r="Z318" i="9"/>
  <c r="Z350" i="9"/>
  <c r="Z382" i="9"/>
  <c r="Z223" i="9"/>
  <c r="Z271" i="9"/>
  <c r="Z303" i="9"/>
  <c r="Z335" i="9"/>
  <c r="Z367" i="9"/>
  <c r="Z379" i="9"/>
  <c r="Z221" i="9"/>
  <c r="Z237" i="9"/>
  <c r="Z253" i="9"/>
  <c r="Z269" i="9"/>
  <c r="Z285" i="9"/>
  <c r="Z301" i="9"/>
  <c r="Z317" i="9"/>
  <c r="Z333" i="9"/>
  <c r="Z349" i="9"/>
  <c r="Z365" i="9"/>
  <c r="Z381" i="9"/>
  <c r="Z412" i="9"/>
  <c r="AD412" i="9" s="1"/>
  <c r="Z238" i="9"/>
  <c r="Z270" i="9"/>
  <c r="Z302" i="9"/>
  <c r="Z334" i="9"/>
  <c r="Z366" i="9"/>
  <c r="Z239" i="9"/>
  <c r="Z255" i="9"/>
  <c r="Z287" i="9"/>
  <c r="Z319" i="9"/>
  <c r="Z351" i="9"/>
  <c r="Z383" i="9"/>
  <c r="Z419" i="9"/>
  <c r="AD419" i="9" s="1"/>
  <c r="Z411" i="9"/>
  <c r="AD411" i="9" s="1"/>
  <c r="Z405" i="9"/>
  <c r="Z401" i="9"/>
  <c r="Z397" i="9"/>
  <c r="Z224" i="9"/>
  <c r="Z240" i="9"/>
  <c r="Z256" i="9"/>
  <c r="Z272" i="9"/>
  <c r="Z288" i="9"/>
  <c r="Z304" i="9"/>
  <c r="Z320" i="9"/>
  <c r="Z336" i="9"/>
  <c r="Z352" i="9"/>
  <c r="Z368" i="9"/>
  <c r="Z384" i="9"/>
  <c r="Z418" i="9"/>
  <c r="AD418" i="9" s="1"/>
  <c r="Z242" i="9"/>
  <c r="Z274" i="9"/>
  <c r="Z306" i="9"/>
  <c r="Z338" i="9"/>
  <c r="Z370" i="9"/>
  <c r="Z227" i="9"/>
  <c r="Z243" i="9"/>
  <c r="Z259" i="9"/>
  <c r="Z275" i="9"/>
  <c r="Z291" i="9"/>
  <c r="Z307" i="9"/>
  <c r="Z323" i="9"/>
  <c r="Z339" i="9"/>
  <c r="Z355" i="9"/>
  <c r="Z371" i="9"/>
  <c r="Z387" i="9"/>
  <c r="Z313" i="9"/>
  <c r="Z414" i="9"/>
  <c r="AD414" i="9" s="1"/>
  <c r="Z234" i="9"/>
  <c r="Z282" i="9"/>
  <c r="Z314" i="9"/>
  <c r="Z346" i="9"/>
  <c r="Z235" i="9"/>
  <c r="Z283" i="9"/>
  <c r="Z363" i="9"/>
  <c r="Z225" i="9"/>
  <c r="Z241" i="9"/>
  <c r="Z257" i="9"/>
  <c r="Z273" i="9"/>
  <c r="Z289" i="9"/>
  <c r="Z305" i="9"/>
  <c r="Z321" i="9"/>
  <c r="Z337" i="9"/>
  <c r="Z353" i="9"/>
  <c r="Z369" i="9"/>
  <c r="Z385" i="9"/>
  <c r="Z410" i="9"/>
  <c r="AD410" i="9" s="1"/>
  <c r="Z226" i="9"/>
  <c r="Z258" i="9"/>
  <c r="Z290" i="9"/>
  <c r="Z322" i="9"/>
  <c r="Z354" i="9"/>
  <c r="Z386" i="9"/>
  <c r="Z394" i="9"/>
  <c r="Z219" i="9"/>
  <c r="Z347" i="9"/>
  <c r="Z417" i="9"/>
  <c r="AD417" i="9" s="1"/>
  <c r="Z409" i="9"/>
  <c r="AD409" i="9" s="1"/>
  <c r="Z404" i="9"/>
  <c r="Z400" i="9"/>
  <c r="Z396" i="9"/>
  <c r="Z228" i="9"/>
  <c r="Z244" i="9"/>
  <c r="Z260" i="9"/>
  <c r="Z276" i="9"/>
  <c r="Z292" i="9"/>
  <c r="Z308" i="9"/>
  <c r="Z324" i="9"/>
  <c r="Z340" i="9"/>
  <c r="Z356" i="9"/>
  <c r="Z372" i="9"/>
  <c r="Z388" i="9"/>
  <c r="Z229" i="9"/>
  <c r="Z245" i="9"/>
  <c r="Z261" i="9"/>
  <c r="Z277" i="9"/>
  <c r="Z293" i="9"/>
  <c r="Z309" i="9"/>
  <c r="Z325" i="9"/>
  <c r="Z341" i="9"/>
  <c r="Z357" i="9"/>
  <c r="Z373" i="9"/>
  <c r="Z389" i="9"/>
  <c r="Z217" i="9"/>
  <c r="Z249" i="9"/>
  <c r="Z265" i="9"/>
  <c r="Z281" i="9"/>
  <c r="Z297" i="9"/>
  <c r="Z329" i="9"/>
  <c r="Z361" i="9"/>
  <c r="Z377" i="9"/>
  <c r="Z266" i="9"/>
  <c r="Z298" i="9"/>
  <c r="Z330" i="9"/>
  <c r="Z362" i="9"/>
  <c r="Z251" i="9"/>
  <c r="Z331" i="9"/>
  <c r="Z395" i="9"/>
  <c r="Z378" i="9"/>
  <c r="Z267" i="9"/>
  <c r="Z416" i="9"/>
  <c r="AD416" i="9" s="1"/>
  <c r="Z408" i="9"/>
  <c r="AD408" i="9" s="1"/>
  <c r="Z230" i="9"/>
  <c r="Z246" i="9"/>
  <c r="Z262" i="9"/>
  <c r="Z278" i="9"/>
  <c r="Z294" i="9"/>
  <c r="Z310" i="9"/>
  <c r="Z326" i="9"/>
  <c r="Z342" i="9"/>
  <c r="Z358" i="9"/>
  <c r="Z374" i="9"/>
  <c r="Z390" i="9"/>
  <c r="Z415" i="9"/>
  <c r="AD415" i="9" s="1"/>
  <c r="Z403" i="9"/>
  <c r="Z216" i="9"/>
  <c r="Z248" i="9"/>
  <c r="Z280" i="9"/>
  <c r="Z312" i="9"/>
  <c r="Z344" i="9"/>
  <c r="Z376" i="9"/>
  <c r="Z345" i="9"/>
  <c r="Z218" i="9"/>
  <c r="Z299" i="9"/>
  <c r="Z231" i="9"/>
  <c r="Z247" i="9"/>
  <c r="Z263" i="9"/>
  <c r="Z279" i="9"/>
  <c r="Z295" i="9"/>
  <c r="Z311" i="9"/>
  <c r="Z327" i="9"/>
  <c r="Z343" i="9"/>
  <c r="Z359" i="9"/>
  <c r="Z375" i="9"/>
  <c r="Z391" i="9"/>
  <c r="Z407" i="9"/>
  <c r="Z399" i="9"/>
  <c r="Z232" i="9"/>
  <c r="Z264" i="9"/>
  <c r="Z296" i="9"/>
  <c r="Z328" i="9"/>
  <c r="Z360" i="9"/>
  <c r="Z392" i="9"/>
  <c r="Z233" i="9"/>
  <c r="Z393" i="9"/>
  <c r="Z250" i="9"/>
  <c r="Z315" i="9"/>
  <c r="NV35" i="27"/>
  <c r="D5" i="27"/>
  <c r="E6" i="27"/>
  <c r="Z170" i="9"/>
  <c r="Z140" i="9"/>
  <c r="Z108" i="9"/>
  <c r="Z11" i="9"/>
  <c r="Z10" i="9"/>
  <c r="Z202" i="9"/>
  <c r="Z146" i="9"/>
  <c r="Z139" i="9"/>
  <c r="Z115" i="9"/>
  <c r="Z76" i="9"/>
  <c r="Z198" i="9"/>
  <c r="Z75" i="9"/>
  <c r="Z172" i="9"/>
  <c r="Z44" i="9"/>
  <c r="Z171" i="9"/>
  <c r="Z43" i="9"/>
  <c r="Z107" i="9"/>
  <c r="Z83" i="9"/>
  <c r="Y5" i="9"/>
  <c r="Z105" i="9"/>
  <c r="Z164" i="9"/>
  <c r="Z36" i="9"/>
  <c r="Z214" i="9"/>
  <c r="Z192" i="9"/>
  <c r="Y163" i="9"/>
  <c r="Z132" i="9"/>
  <c r="Z98" i="9"/>
  <c r="Y67" i="9"/>
  <c r="Y35" i="9"/>
  <c r="Z169" i="9"/>
  <c r="Z194" i="9"/>
  <c r="Z73" i="9"/>
  <c r="Z100" i="9"/>
  <c r="Y213" i="9"/>
  <c r="Z190" i="9"/>
  <c r="Z162" i="9"/>
  <c r="Y131" i="9"/>
  <c r="Z97" i="9"/>
  <c r="Z66" i="9"/>
  <c r="Z34" i="9"/>
  <c r="Y43" i="9"/>
  <c r="Z74" i="9"/>
  <c r="Y167" i="9"/>
  <c r="Y135" i="9"/>
  <c r="Z212" i="9"/>
  <c r="Z188" i="9"/>
  <c r="Z161" i="9"/>
  <c r="Z129" i="9"/>
  <c r="Z96" i="9"/>
  <c r="Z65" i="9"/>
  <c r="Z32" i="9"/>
  <c r="Y7" i="9"/>
  <c r="Z196" i="9"/>
  <c r="Z138" i="9"/>
  <c r="Z41" i="9"/>
  <c r="Z193" i="9"/>
  <c r="Z68" i="9"/>
  <c r="Z211" i="9"/>
  <c r="Z186" i="9"/>
  <c r="Z160" i="9"/>
  <c r="Z128" i="9"/>
  <c r="Y96" i="9"/>
  <c r="Y64" i="9"/>
  <c r="Z30" i="9"/>
  <c r="Y139" i="9"/>
  <c r="Z210" i="9"/>
  <c r="Z184" i="9"/>
  <c r="Z158" i="9"/>
  <c r="Z126" i="9"/>
  <c r="Z94" i="9"/>
  <c r="Z62" i="9"/>
  <c r="Z28" i="9"/>
  <c r="Z42" i="9"/>
  <c r="Y210" i="9"/>
  <c r="Z156" i="9"/>
  <c r="Z92" i="9"/>
  <c r="Z60" i="9"/>
  <c r="Z24" i="9"/>
  <c r="Z124" i="9"/>
  <c r="Z209" i="9"/>
  <c r="Y182" i="9"/>
  <c r="Z154" i="9"/>
  <c r="Z120" i="9"/>
  <c r="Z88" i="9"/>
  <c r="Z54" i="9"/>
  <c r="Z22" i="9"/>
  <c r="Z182" i="9"/>
  <c r="Z150" i="9"/>
  <c r="Y107" i="9"/>
  <c r="Z204" i="9"/>
  <c r="Z179" i="9"/>
  <c r="Z118" i="9"/>
  <c r="Y86" i="9"/>
  <c r="Z51" i="9"/>
  <c r="Y21" i="9"/>
  <c r="Z203" i="9"/>
  <c r="Z178" i="9"/>
  <c r="Z147" i="9"/>
  <c r="Y118" i="9"/>
  <c r="Y85" i="9"/>
  <c r="Y50" i="9"/>
  <c r="Z19" i="9"/>
  <c r="Y214" i="9"/>
  <c r="Y195" i="9"/>
  <c r="Y174" i="9"/>
  <c r="Z152" i="9"/>
  <c r="Z130" i="9"/>
  <c r="Z106" i="9"/>
  <c r="Y82" i="9"/>
  <c r="Z56" i="9"/>
  <c r="Z33" i="9"/>
  <c r="Z9" i="9"/>
  <c r="Y150" i="9"/>
  <c r="Y103" i="9"/>
  <c r="Y54" i="9"/>
  <c r="Y32" i="9"/>
  <c r="Y171" i="9"/>
  <c r="Y149" i="9"/>
  <c r="Y128" i="9"/>
  <c r="Y53" i="9"/>
  <c r="Y192" i="9"/>
  <c r="Y99" i="9"/>
  <c r="Y75" i="9"/>
  <c r="Y206" i="9"/>
  <c r="Y142" i="9"/>
  <c r="Y71" i="9"/>
  <c r="Y22" i="9"/>
  <c r="Y18" i="9"/>
  <c r="Y181" i="9"/>
  <c r="Y114" i="9"/>
  <c r="Y14" i="9"/>
  <c r="Z201" i="9"/>
  <c r="Z180" i="9"/>
  <c r="Y160" i="9"/>
  <c r="Z137" i="9"/>
  <c r="Y110" i="9"/>
  <c r="Z86" i="9"/>
  <c r="Z64" i="9"/>
  <c r="Y39" i="9"/>
  <c r="Y205" i="9"/>
  <c r="Y184" i="9"/>
  <c r="Y173" i="9"/>
  <c r="Y152" i="9"/>
  <c r="Y141" i="9"/>
  <c r="Y120" i="9"/>
  <c r="Y109" i="9"/>
  <c r="Y88" i="9"/>
  <c r="Y77" i="9"/>
  <c r="Y56" i="9"/>
  <c r="Y45" i="9"/>
  <c r="Y24" i="9"/>
  <c r="Y13" i="9"/>
  <c r="Y215" i="9"/>
  <c r="Y194" i="9"/>
  <c r="Y183" i="9"/>
  <c r="Y162" i="9"/>
  <c r="Y151" i="9"/>
  <c r="Y130" i="9"/>
  <c r="Y119" i="9"/>
  <c r="Y98" i="9"/>
  <c r="Y87" i="9"/>
  <c r="Y66" i="9"/>
  <c r="Y55" i="9"/>
  <c r="Y34" i="9"/>
  <c r="Y23" i="9"/>
  <c r="Y202" i="9"/>
  <c r="Y191" i="9"/>
  <c r="Y170" i="9"/>
  <c r="Y159" i="9"/>
  <c r="Z148" i="9"/>
  <c r="Y138" i="9"/>
  <c r="Y127" i="9"/>
  <c r="Z116" i="9"/>
  <c r="Y106" i="9"/>
  <c r="Y95" i="9"/>
  <c r="Z84" i="9"/>
  <c r="Y74" i="9"/>
  <c r="Y63" i="9"/>
  <c r="Z52" i="9"/>
  <c r="Y42" i="9"/>
  <c r="Y31" i="9"/>
  <c r="Z20" i="9"/>
  <c r="Y10" i="9"/>
  <c r="Y211" i="9"/>
  <c r="Z200" i="9"/>
  <c r="Y190" i="9"/>
  <c r="Y179" i="9"/>
  <c r="Z168" i="9"/>
  <c r="Y158" i="9"/>
  <c r="Y147" i="9"/>
  <c r="Z136" i="9"/>
  <c r="Y126" i="9"/>
  <c r="Y115" i="9"/>
  <c r="Z104" i="9"/>
  <c r="Y94" i="9"/>
  <c r="Y83" i="9"/>
  <c r="Z72" i="9"/>
  <c r="Y62" i="9"/>
  <c r="Y51" i="9"/>
  <c r="Z40" i="9"/>
  <c r="Y30" i="9"/>
  <c r="Y19" i="9"/>
  <c r="Z8" i="9"/>
  <c r="Y200" i="9"/>
  <c r="Y189" i="9"/>
  <c r="Y168" i="9"/>
  <c r="Y157" i="9"/>
  <c r="Y136" i="9"/>
  <c r="Y125" i="9"/>
  <c r="Z114" i="9"/>
  <c r="Y104" i="9"/>
  <c r="Y93" i="9"/>
  <c r="Z82" i="9"/>
  <c r="Y72" i="9"/>
  <c r="Y61" i="9"/>
  <c r="Z50" i="9"/>
  <c r="Y40" i="9"/>
  <c r="Y29" i="9"/>
  <c r="Z18" i="9"/>
  <c r="Y8" i="9"/>
  <c r="Z187" i="9"/>
  <c r="Z177" i="9"/>
  <c r="Z166" i="9"/>
  <c r="Z155" i="9"/>
  <c r="Z145" i="9"/>
  <c r="Z134" i="9"/>
  <c r="Z123" i="9"/>
  <c r="Z113" i="9"/>
  <c r="Z102" i="9"/>
  <c r="Z91" i="9"/>
  <c r="Z81" i="9"/>
  <c r="Z70" i="9"/>
  <c r="Z59" i="9"/>
  <c r="Z49" i="9"/>
  <c r="Z38" i="9"/>
  <c r="Z27" i="9"/>
  <c r="Z17" i="9"/>
  <c r="Z6" i="9"/>
  <c r="Z208" i="9"/>
  <c r="Y198" i="9"/>
  <c r="Y187" i="9"/>
  <c r="Z176" i="9"/>
  <c r="Y166" i="9"/>
  <c r="Y155" i="9"/>
  <c r="Z144" i="9"/>
  <c r="Y134" i="9"/>
  <c r="Y123" i="9"/>
  <c r="Z112" i="9"/>
  <c r="Y102" i="9"/>
  <c r="Y91" i="9"/>
  <c r="Z80" i="9"/>
  <c r="Y70" i="9"/>
  <c r="Y59" i="9"/>
  <c r="Z48" i="9"/>
  <c r="Y38" i="9"/>
  <c r="Y27" i="9"/>
  <c r="Z16" i="9"/>
  <c r="Y208" i="9"/>
  <c r="Y197" i="9"/>
  <c r="Y176" i="9"/>
  <c r="Y165" i="9"/>
  <c r="Y144" i="9"/>
  <c r="Y133" i="9"/>
  <c r="Z122" i="9"/>
  <c r="Y112" i="9"/>
  <c r="Y101" i="9"/>
  <c r="Z90" i="9"/>
  <c r="Y80" i="9"/>
  <c r="Y69" i="9"/>
  <c r="Z58" i="9"/>
  <c r="Y48" i="9"/>
  <c r="Y37" i="9"/>
  <c r="Z26" i="9"/>
  <c r="Y16" i="9"/>
  <c r="Y207" i="9"/>
  <c r="Y175" i="9"/>
  <c r="Y154" i="9"/>
  <c r="Y143" i="9"/>
  <c r="Y122" i="9"/>
  <c r="Y111" i="9"/>
  <c r="Y90" i="9"/>
  <c r="Y79" i="9"/>
  <c r="Y58" i="9"/>
  <c r="Y47" i="9"/>
  <c r="Y26" i="9"/>
  <c r="Y15" i="9"/>
  <c r="Y186" i="9"/>
  <c r="Z206" i="9"/>
  <c r="Z195" i="9"/>
  <c r="Z185" i="9"/>
  <c r="Z174" i="9"/>
  <c r="Z163" i="9"/>
  <c r="Z153" i="9"/>
  <c r="Z142" i="9"/>
  <c r="Z131" i="9"/>
  <c r="Z121" i="9"/>
  <c r="Z110" i="9"/>
  <c r="Z99" i="9"/>
  <c r="Z89" i="9"/>
  <c r="Z78" i="9"/>
  <c r="Z67" i="9"/>
  <c r="Z57" i="9"/>
  <c r="Z46" i="9"/>
  <c r="Z35" i="9"/>
  <c r="Z25" i="9"/>
  <c r="Z14" i="9"/>
  <c r="Z215" i="9"/>
  <c r="Z207" i="9"/>
  <c r="Z199" i="9"/>
  <c r="Z191" i="9"/>
  <c r="Z183" i="9"/>
  <c r="Z175" i="9"/>
  <c r="Z167" i="9"/>
  <c r="Z159" i="9"/>
  <c r="Z151" i="9"/>
  <c r="Z143" i="9"/>
  <c r="Z135" i="9"/>
  <c r="Z127" i="9"/>
  <c r="Z119" i="9"/>
  <c r="Z111" i="9"/>
  <c r="Z103" i="9"/>
  <c r="Z95" i="9"/>
  <c r="Z87" i="9"/>
  <c r="Z79" i="9"/>
  <c r="Z71" i="9"/>
  <c r="Z63" i="9"/>
  <c r="Z55" i="9"/>
  <c r="Z47" i="9"/>
  <c r="Z39" i="9"/>
  <c r="Z31" i="9"/>
  <c r="Z23" i="9"/>
  <c r="Z15" i="9"/>
  <c r="Z7" i="9"/>
  <c r="Z213" i="9"/>
  <c r="Z205" i="9"/>
  <c r="Z197" i="9"/>
  <c r="Z189" i="9"/>
  <c r="Z181" i="9"/>
  <c r="Z173" i="9"/>
  <c r="Z165" i="9"/>
  <c r="Z157" i="9"/>
  <c r="Z149" i="9"/>
  <c r="Z141" i="9"/>
  <c r="Z133" i="9"/>
  <c r="Z125" i="9"/>
  <c r="Z117" i="9"/>
  <c r="Z109" i="9"/>
  <c r="Z101" i="9"/>
  <c r="Z93" i="9"/>
  <c r="Z85" i="9"/>
  <c r="Z77" i="9"/>
  <c r="Z69" i="9"/>
  <c r="Z61" i="9"/>
  <c r="Z53" i="9"/>
  <c r="Z45" i="9"/>
  <c r="Z37" i="9"/>
  <c r="Z29" i="9"/>
  <c r="Z21" i="9"/>
  <c r="Y212" i="9"/>
  <c r="Y204" i="9"/>
  <c r="Y196" i="9"/>
  <c r="Y188" i="9"/>
  <c r="Y180" i="9"/>
  <c r="Y172" i="9"/>
  <c r="Y164" i="9"/>
  <c r="Y156" i="9"/>
  <c r="Y148" i="9"/>
  <c r="Y140" i="9"/>
  <c r="Y132" i="9"/>
  <c r="Y124" i="9"/>
  <c r="Y116" i="9"/>
  <c r="Y108" i="9"/>
  <c r="Y100" i="9"/>
  <c r="Y92" i="9"/>
  <c r="Y84" i="9"/>
  <c r="Y76" i="9"/>
  <c r="Y68" i="9"/>
  <c r="Y60" i="9"/>
  <c r="Y52" i="9"/>
  <c r="Y44" i="9"/>
  <c r="Y36" i="9"/>
  <c r="Y28" i="9"/>
  <c r="Y20" i="9"/>
  <c r="Y12" i="9"/>
  <c r="Y209" i="9"/>
  <c r="Y201" i="9"/>
  <c r="Y193" i="9"/>
  <c r="Y185" i="9"/>
  <c r="Y177" i="9"/>
  <c r="Y169" i="9"/>
  <c r="Y161" i="9"/>
  <c r="Y153" i="9"/>
  <c r="Y145" i="9"/>
  <c r="Y137" i="9"/>
  <c r="Y129" i="9"/>
  <c r="Y121" i="9"/>
  <c r="Y113" i="9"/>
  <c r="Y105" i="9"/>
  <c r="Y97" i="9"/>
  <c r="Y89" i="9"/>
  <c r="Y81" i="9"/>
  <c r="Y73" i="9"/>
  <c r="Y65" i="9"/>
  <c r="Y57" i="9"/>
  <c r="Y49" i="9"/>
  <c r="Y41" i="9"/>
  <c r="Y33" i="9"/>
  <c r="Y25" i="9"/>
  <c r="Y17" i="9"/>
  <c r="E4" i="27"/>
  <c r="F36" i="27"/>
  <c r="E13" i="13" l="1"/>
  <c r="D9" i="27"/>
  <c r="D8" i="27"/>
  <c r="F6" i="27"/>
  <c r="F13" i="27" s="1"/>
  <c r="F4" i="27"/>
  <c r="NV36" i="27"/>
  <c r="E5" i="27"/>
  <c r="G36" i="27"/>
  <c r="E9" i="27" l="1"/>
  <c r="F5" i="27"/>
  <c r="E8" i="27"/>
  <c r="G4" i="27"/>
  <c r="G5" i="27" s="1"/>
  <c r="G6" i="27"/>
  <c r="G13" i="27" s="1"/>
  <c r="NV37" i="27"/>
  <c r="H36" i="27"/>
  <c r="G9" i="27" l="1"/>
  <c r="F8" i="27"/>
  <c r="F9" i="27"/>
  <c r="H6" i="27"/>
  <c r="H13" i="27" s="1"/>
  <c r="G8" i="27"/>
  <c r="H4" i="27"/>
  <c r="NV38" i="27"/>
  <c r="I36" i="27"/>
  <c r="H5" i="27" l="1"/>
  <c r="H8" i="27" s="1"/>
  <c r="I6" i="27"/>
  <c r="I13" i="27" s="1"/>
  <c r="I4" i="27"/>
  <c r="NV44" i="27"/>
  <c r="J36" i="27"/>
  <c r="H9" i="27" l="1"/>
  <c r="I5" i="27"/>
  <c r="J6" i="27"/>
  <c r="K6" i="27" s="1"/>
  <c r="K13" i="27" s="1"/>
  <c r="J4" i="27"/>
  <c r="I8" i="27"/>
  <c r="C22" i="27"/>
  <c r="C33" i="27"/>
  <c r="NV45" i="27"/>
  <c r="J5" i="27"/>
  <c r="D22" i="27"/>
  <c r="K36" i="27"/>
  <c r="J8" i="27" l="1"/>
  <c r="J9" i="27"/>
  <c r="I9" i="27"/>
  <c r="K4" i="27"/>
  <c r="NV46" i="27"/>
  <c r="E22" i="27"/>
  <c r="L36" i="27"/>
  <c r="K5" i="27"/>
  <c r="L4" i="27"/>
  <c r="L6" i="27"/>
  <c r="L13" i="27" s="1"/>
  <c r="K9" i="27" l="1"/>
  <c r="K8" i="27"/>
  <c r="NV47" i="27"/>
  <c r="F22" i="27"/>
  <c r="M36" i="27"/>
  <c r="M6" i="27"/>
  <c r="M13" i="27" s="1"/>
  <c r="M4" i="27"/>
  <c r="L5" i="27"/>
  <c r="L9" i="27" l="1"/>
  <c r="L8" i="27"/>
  <c r="NV48" i="27"/>
  <c r="G22" i="27"/>
  <c r="N36" i="27"/>
  <c r="M5" i="27"/>
  <c r="N6" i="27"/>
  <c r="N13" i="27" s="1"/>
  <c r="N4" i="27"/>
  <c r="M9" i="27" l="1"/>
  <c r="M8" i="27"/>
  <c r="NV49" i="27"/>
  <c r="H22" i="27"/>
  <c r="O36" i="27"/>
  <c r="N5" i="27"/>
  <c r="O4" i="27"/>
  <c r="O6" i="27"/>
  <c r="O13" i="27" s="1"/>
  <c r="N9" i="27" l="1"/>
  <c r="N8" i="27"/>
  <c r="NV50" i="27"/>
  <c r="O5" i="27"/>
  <c r="O9" i="27" s="1"/>
  <c r="I22" i="27"/>
  <c r="P36" i="27"/>
  <c r="P6" i="27"/>
  <c r="P13" i="27" s="1"/>
  <c r="P4" i="27"/>
  <c r="O8" i="27" l="1"/>
  <c r="NV51" i="27"/>
  <c r="J22" i="27"/>
  <c r="Q36" i="27"/>
  <c r="P5" i="27"/>
  <c r="P9" i="27" s="1"/>
  <c r="Q4" i="27"/>
  <c r="Q6" i="27"/>
  <c r="P8" i="27" l="1"/>
  <c r="NV52" i="27"/>
  <c r="K22" i="27"/>
  <c r="Q5" i="27"/>
  <c r="Q9" i="27" s="1"/>
  <c r="R6" i="27"/>
  <c r="R13" i="27" s="1"/>
  <c r="R4" i="27"/>
  <c r="R36" i="27"/>
  <c r="S36" i="27" s="1"/>
  <c r="T36" i="27" s="1"/>
  <c r="U36" i="27" s="1"/>
  <c r="V36" i="27" s="1"/>
  <c r="W36" i="27" s="1"/>
  <c r="X36" i="27" s="1"/>
  <c r="Y36" i="27" s="1"/>
  <c r="Z36" i="27" s="1"/>
  <c r="AA36" i="27" s="1"/>
  <c r="AB36" i="27" s="1"/>
  <c r="AC36" i="27" s="1"/>
  <c r="AD36" i="27" s="1"/>
  <c r="AE36" i="27" s="1"/>
  <c r="AF36" i="27" s="1"/>
  <c r="Q8" i="27" l="1"/>
  <c r="NV53" i="27"/>
  <c r="L22" i="27"/>
  <c r="R5" i="27"/>
  <c r="R9" i="27" s="1"/>
  <c r="S4" i="27"/>
  <c r="S6" i="27"/>
  <c r="S13" i="27" s="1"/>
  <c r="R8" i="27" l="1"/>
  <c r="NV54" i="27"/>
  <c r="M22" i="27"/>
  <c r="T4" i="27"/>
  <c r="T6" i="27"/>
  <c r="T13" i="27" s="1"/>
  <c r="S5" i="27"/>
  <c r="S9" i="27" s="1"/>
  <c r="S8" i="27" l="1"/>
  <c r="NV55" i="27"/>
  <c r="N22" i="27"/>
  <c r="U6" i="27"/>
  <c r="U13" i="27" s="1"/>
  <c r="U4" i="27"/>
  <c r="T5" i="27"/>
  <c r="T9" i="27" s="1"/>
  <c r="T8" i="27" l="1"/>
  <c r="NV56" i="27"/>
  <c r="O22" i="27"/>
  <c r="U5" i="27"/>
  <c r="U9" i="27" s="1"/>
  <c r="V6" i="27"/>
  <c r="V4" i="27"/>
  <c r="U8" i="27" l="1"/>
  <c r="NV57" i="27"/>
  <c r="V5" i="27"/>
  <c r="V9" i="27" s="1"/>
  <c r="P22" i="27"/>
  <c r="W6" i="27"/>
  <c r="W13" i="27" s="1"/>
  <c r="W4" i="27"/>
  <c r="V8" i="27" l="1"/>
  <c r="NV58" i="27"/>
  <c r="Q22" i="27"/>
  <c r="W5" i="27"/>
  <c r="W9" i="27" s="1"/>
  <c r="X4" i="27"/>
  <c r="X6" i="27"/>
  <c r="X13" i="27" s="1"/>
  <c r="W8" i="27" l="1"/>
  <c r="NV59" i="27"/>
  <c r="R22" i="27"/>
  <c r="X5" i="27"/>
  <c r="X9" i="27" s="1"/>
  <c r="Y4" i="27"/>
  <c r="Y6" i="27"/>
  <c r="Y13" i="27" s="1"/>
  <c r="X8" i="27" l="1"/>
  <c r="NV60" i="27"/>
  <c r="Y5" i="27"/>
  <c r="Y9" i="27" s="1"/>
  <c r="S22" i="27"/>
  <c r="Z4" i="27"/>
  <c r="Z6" i="27"/>
  <c r="Z13" i="27" s="1"/>
  <c r="Y8" i="27" l="1"/>
  <c r="NV61" i="27"/>
  <c r="T22" i="27"/>
  <c r="AA6" i="27"/>
  <c r="AA13" i="27" s="1"/>
  <c r="AA4" i="27"/>
  <c r="Z5" i="27"/>
  <c r="Z9" i="27" s="1"/>
  <c r="Z8" i="27" l="1"/>
  <c r="NV62" i="27"/>
  <c r="AA5" i="27"/>
  <c r="AA9" i="27" s="1"/>
  <c r="U22" i="27"/>
  <c r="AB4" i="27"/>
  <c r="AB5" i="27" s="1"/>
  <c r="AB9" i="27" s="1"/>
  <c r="AB6" i="27"/>
  <c r="AB13" i="27" s="1"/>
  <c r="AB8" i="27" l="1"/>
  <c r="AA8" i="27"/>
  <c r="NV63" i="27"/>
  <c r="V22" i="27"/>
  <c r="AC6" i="27"/>
  <c r="AC4" i="27"/>
  <c r="AC5" i="27" s="1"/>
  <c r="AC9" i="27" s="1"/>
  <c r="AC8" i="27" l="1"/>
  <c r="W22" i="27"/>
  <c r="AD6" i="27"/>
  <c r="AD13" i="27" s="1"/>
  <c r="AD4" i="27"/>
  <c r="AD5" i="27" s="1"/>
  <c r="AD9" i="27" s="1"/>
  <c r="AD8" i="27" l="1"/>
  <c r="X22" i="27"/>
  <c r="AE6" i="27"/>
  <c r="AE13" i="27" s="1"/>
  <c r="AE4" i="27"/>
  <c r="AE5" i="27" l="1"/>
  <c r="AE9" i="27" s="1"/>
  <c r="Y22" i="27"/>
  <c r="AF6" i="27"/>
  <c r="AF13" i="27" s="1"/>
  <c r="AF4" i="27"/>
  <c r="AF5" i="27" s="1"/>
  <c r="AF9" i="27" s="1"/>
  <c r="AF8" i="27" l="1"/>
  <c r="AE8" i="27"/>
  <c r="Z22" i="27"/>
  <c r="AG4" i="27"/>
  <c r="AG5" i="27" s="1"/>
  <c r="AG9" i="27" s="1"/>
  <c r="AG6" i="27"/>
  <c r="AG13" i="27" s="1"/>
  <c r="AG8" i="27" l="1"/>
  <c r="AA22" i="27"/>
  <c r="AH4" i="27"/>
  <c r="AH6" i="27"/>
  <c r="AH5" i="27" l="1"/>
  <c r="AB22" i="27"/>
  <c r="AI4" i="27"/>
  <c r="AI5" i="27" s="1"/>
  <c r="AI9" i="27" s="1"/>
  <c r="AI6" i="27"/>
  <c r="AI13" i="27" s="1"/>
  <c r="AH8" i="27" l="1"/>
  <c r="AH9" i="27"/>
  <c r="AI8" i="27"/>
  <c r="AC22" i="27"/>
  <c r="AJ4" i="27"/>
  <c r="AJ5" i="27" s="1"/>
  <c r="AJ9" i="27" s="1"/>
  <c r="AJ6" i="27"/>
  <c r="AJ13" i="27" s="1"/>
  <c r="AJ8" i="27" l="1"/>
  <c r="AD22" i="27"/>
  <c r="AK6" i="27"/>
  <c r="AK13" i="27" s="1"/>
  <c r="AK4" i="27"/>
  <c r="AK5" i="27" s="1"/>
  <c r="AK8" i="27" l="1"/>
  <c r="AK9" i="27"/>
  <c r="AE22" i="27"/>
  <c r="AL6" i="27"/>
  <c r="AL13" i="27" s="1"/>
  <c r="AL4" i="27"/>
  <c r="AL5" i="27" s="1"/>
  <c r="AL9" i="27" s="1"/>
  <c r="AL8" i="27" l="1"/>
  <c r="AF22" i="27"/>
  <c r="AM4" i="27"/>
  <c r="AM5" i="27" s="1"/>
  <c r="AM9" i="27" s="1"/>
  <c r="AM6" i="27"/>
  <c r="AM13" i="27" s="1"/>
  <c r="AM8" i="27" l="1"/>
  <c r="AG22" i="27"/>
  <c r="AN4" i="27"/>
  <c r="AN5" i="27" s="1"/>
  <c r="AN6" i="27"/>
  <c r="AN13" i="27" s="1"/>
  <c r="AN8" i="27" l="1"/>
  <c r="AN9" i="27"/>
  <c r="AH22" i="27"/>
  <c r="AO4" i="27"/>
  <c r="AO5" i="27" s="1"/>
  <c r="AO9" i="27" s="1"/>
  <c r="AO6" i="27"/>
  <c r="AO8" i="27" l="1"/>
  <c r="AI22" i="27"/>
  <c r="AP4" i="27"/>
  <c r="AP5" i="27" s="1"/>
  <c r="AP6" i="27"/>
  <c r="AP13" i="27" s="1"/>
  <c r="AP8" i="27" l="1"/>
  <c r="AP9" i="27"/>
  <c r="AJ22" i="27"/>
  <c r="AQ6" i="27"/>
  <c r="AQ13" i="27" s="1"/>
  <c r="AQ4" i="27"/>
  <c r="AQ5" i="27" s="1"/>
  <c r="AQ9" i="27" s="1"/>
  <c r="AQ8" i="27" l="1"/>
  <c r="AK22" i="27"/>
  <c r="AR4" i="27"/>
  <c r="AR5" i="27" s="1"/>
  <c r="AR9" i="27" s="1"/>
  <c r="AR6" i="27"/>
  <c r="AR13" i="27" s="1"/>
  <c r="AR8" i="27" l="1"/>
  <c r="AL22" i="27"/>
  <c r="AS6" i="27"/>
  <c r="AS13" i="27" s="1"/>
  <c r="AS4" i="27"/>
  <c r="AS5" i="27" s="1"/>
  <c r="AS9" i="27" s="1"/>
  <c r="AS8" i="27" l="1"/>
  <c r="AM22" i="27"/>
  <c r="AT6" i="27"/>
  <c r="AT4" i="27"/>
  <c r="AT5" i="27" s="1"/>
  <c r="AT9" i="27" s="1"/>
  <c r="AT8" i="27" l="1"/>
  <c r="AN22" i="27"/>
  <c r="AU6" i="27"/>
  <c r="AU13" i="27" s="1"/>
  <c r="AU4" i="27"/>
  <c r="AU5" i="27" s="1"/>
  <c r="AU9" i="27" s="1"/>
  <c r="AU8" i="27" l="1"/>
  <c r="AO22" i="27"/>
  <c r="AV4" i="27"/>
  <c r="AV5" i="27" s="1"/>
  <c r="AV9" i="27" s="1"/>
  <c r="AV6" i="27"/>
  <c r="AV13" i="27" s="1"/>
  <c r="AV8" i="27" l="1"/>
  <c r="AP22" i="27"/>
  <c r="AW6" i="27"/>
  <c r="AW13" i="27" s="1"/>
  <c r="AW4" i="27"/>
  <c r="AW5" i="27" s="1"/>
  <c r="AW9" i="27" s="1"/>
  <c r="AW8" i="27" l="1"/>
  <c r="AQ22" i="27"/>
  <c r="AX6" i="27"/>
  <c r="AX13" i="27" s="1"/>
  <c r="AX4" i="27"/>
  <c r="AX5" i="27" s="1"/>
  <c r="AX9" i="27" s="1"/>
  <c r="AX8" i="27" l="1"/>
  <c r="AR22" i="27"/>
  <c r="AY4" i="27"/>
  <c r="AY5" i="27" s="1"/>
  <c r="AY9" i="27" s="1"/>
  <c r="AY6" i="27"/>
  <c r="AY13" i="27" s="1"/>
  <c r="AY8" i="27" l="1"/>
  <c r="AS22" i="27"/>
  <c r="AZ4" i="27"/>
  <c r="AZ5" i="27" s="1"/>
  <c r="AZ9" i="27" s="1"/>
  <c r="AZ6" i="27"/>
  <c r="AZ13" i="27" s="1"/>
  <c r="AZ8" i="27" l="1"/>
  <c r="AT22" i="27"/>
  <c r="BA6" i="27"/>
  <c r="BA4" i="27"/>
  <c r="BA5" i="27" s="1"/>
  <c r="BA9" i="27" s="1"/>
  <c r="BA8" i="27" l="1"/>
  <c r="AU22" i="27"/>
  <c r="BB6" i="27"/>
  <c r="BB13" i="27" s="1"/>
  <c r="BB4" i="27"/>
  <c r="BB5" i="27" s="1"/>
  <c r="BB9" i="27" s="1"/>
  <c r="BB8" i="27" l="1"/>
  <c r="AV22" i="27"/>
  <c r="BC6" i="27"/>
  <c r="BC13" i="27" s="1"/>
  <c r="BC4" i="27"/>
  <c r="BC5" i="27" s="1"/>
  <c r="BC9" i="27" s="1"/>
  <c r="BC8" i="27" l="1"/>
  <c r="AW22" i="27"/>
  <c r="BD4" i="27"/>
  <c r="BD5" i="27" s="1"/>
  <c r="BD9" i="27" s="1"/>
  <c r="BD6" i="27"/>
  <c r="BD13" i="27" s="1"/>
  <c r="BD8" i="27" l="1"/>
  <c r="AX22" i="27"/>
  <c r="BE4" i="27"/>
  <c r="BE5" i="27" s="1"/>
  <c r="BE9" i="27" s="1"/>
  <c r="BE6" i="27"/>
  <c r="BE13" i="27" s="1"/>
  <c r="BE8" i="27" l="1"/>
  <c r="AY22" i="27"/>
  <c r="BF6" i="27"/>
  <c r="BF4" i="27"/>
  <c r="BF5" i="27" l="1"/>
  <c r="BF9" i="27" s="1"/>
  <c r="AZ22" i="27"/>
  <c r="BG4" i="27"/>
  <c r="BG5" i="27" s="1"/>
  <c r="BG9" i="27" s="1"/>
  <c r="BG6" i="27"/>
  <c r="BG13" i="27" s="1"/>
  <c r="BG8" i="27" l="1"/>
  <c r="BF8" i="27"/>
  <c r="BA22" i="27"/>
  <c r="BH4" i="27"/>
  <c r="BH6" i="27"/>
  <c r="BH13" i="27" s="1"/>
  <c r="AH23" i="17" l="1"/>
  <c r="AI23" i="17"/>
  <c r="AJ23" i="17"/>
  <c r="AK23" i="17"/>
  <c r="AB23" i="17"/>
  <c r="AC23" i="17"/>
  <c r="AG23" i="17"/>
  <c r="AD23" i="17"/>
  <c r="AE23" i="17"/>
  <c r="AF23" i="17"/>
  <c r="BH5" i="27"/>
  <c r="BH9" i="27" s="1"/>
  <c r="BB22" i="27"/>
  <c r="BI6" i="27"/>
  <c r="BI13" i="27" s="1"/>
  <c r="BI4" i="27"/>
  <c r="BI5" i="27" s="1"/>
  <c r="BI9" i="27" s="1"/>
  <c r="BH8" i="27" l="1"/>
  <c r="BI8" i="27"/>
  <c r="BC22" i="27"/>
  <c r="BJ6" i="27"/>
  <c r="BJ13" i="27" s="1"/>
  <c r="BJ4" i="27"/>
  <c r="BJ5" i="27" s="1"/>
  <c r="BJ9" i="27" s="1"/>
  <c r="BJ8" i="27" l="1"/>
  <c r="BD22" i="27"/>
  <c r="BK4" i="27"/>
  <c r="BK5" i="27" s="1"/>
  <c r="BK9" i="27" s="1"/>
  <c r="BK6" i="27"/>
  <c r="BK13" i="27" s="1"/>
  <c r="BK8" i="27" l="1"/>
  <c r="BE22" i="27"/>
  <c r="BL4" i="27"/>
  <c r="BL5" i="27" s="1"/>
  <c r="BL9" i="27" s="1"/>
  <c r="BL6" i="27"/>
  <c r="BL13" i="27" s="1"/>
  <c r="BL8" i="27" l="1"/>
  <c r="BF22" i="27"/>
  <c r="BM4" i="27"/>
  <c r="BM5" i="27" s="1"/>
  <c r="BM9" i="27" s="1"/>
  <c r="BM6" i="27"/>
  <c r="BM8" i="27" l="1"/>
  <c r="BG22" i="27"/>
  <c r="BN6" i="27"/>
  <c r="BN13" i="27" s="1"/>
  <c r="BN4" i="27"/>
  <c r="BN5" i="27" s="1"/>
  <c r="BN9" i="27" s="1"/>
  <c r="BN8" i="27" l="1"/>
  <c r="BH22" i="27"/>
  <c r="BO4" i="27"/>
  <c r="BO5" i="27" s="1"/>
  <c r="BO9" i="27" s="1"/>
  <c r="BO6" i="27"/>
  <c r="BO13" i="27" s="1"/>
  <c r="BO8" i="27" l="1"/>
  <c r="BI22" i="27"/>
  <c r="BP4" i="27"/>
  <c r="BP6" i="27"/>
  <c r="BP13" i="27" s="1"/>
  <c r="BP5" i="27" l="1"/>
  <c r="BP9" i="27" s="1"/>
  <c r="BJ22" i="27"/>
  <c r="BQ4" i="27"/>
  <c r="BQ5" i="27" s="1"/>
  <c r="BQ9" i="27" s="1"/>
  <c r="BQ6" i="27"/>
  <c r="BQ13" i="27" s="1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BQ8" i="27" l="1"/>
  <c r="BP8" i="27"/>
  <c r="BK22" i="27"/>
  <c r="B6" i="9"/>
  <c r="BR6" i="27"/>
  <c r="BR4" i="27"/>
  <c r="BR5" i="27" l="1"/>
  <c r="BR9" i="27" s="1"/>
  <c r="BL22" i="27"/>
  <c r="B7" i="9"/>
  <c r="BS4" i="27"/>
  <c r="BS5" i="27" s="1"/>
  <c r="BS9" i="27" s="1"/>
  <c r="BS6" i="27"/>
  <c r="BS13" i="27" s="1"/>
  <c r="BS8" i="27" l="1"/>
  <c r="BR8" i="27"/>
  <c r="BM22" i="27"/>
  <c r="B8" i="9"/>
  <c r="BT4" i="27"/>
  <c r="BT6" i="27"/>
  <c r="BT13" i="27" s="1"/>
  <c r="GB16" i="8"/>
  <c r="GC16" i="8"/>
  <c r="GD16" i="8"/>
  <c r="GE16" i="8"/>
  <c r="GF16" i="8"/>
  <c r="GG16" i="8"/>
  <c r="GB17" i="8"/>
  <c r="GC17" i="8"/>
  <c r="GD17" i="8"/>
  <c r="GE17" i="8"/>
  <c r="GF17" i="8"/>
  <c r="GG17" i="8"/>
  <c r="GA16" i="8"/>
  <c r="GA17" i="8"/>
  <c r="BT5" i="27" l="1"/>
  <c r="BT9" i="27" s="1"/>
  <c r="BN22" i="27"/>
  <c r="B9" i="9"/>
  <c r="BU4" i="27"/>
  <c r="BU5" i="27" s="1"/>
  <c r="BU9" i="27" s="1"/>
  <c r="BU6" i="27"/>
  <c r="BU13" i="27" s="1"/>
  <c r="BU8" i="27" l="1"/>
  <c r="BT8" i="27"/>
  <c r="BO22" i="27"/>
  <c r="B10" i="9"/>
  <c r="BV6" i="27"/>
  <c r="BV13" i="27" s="1"/>
  <c r="BV4" i="27"/>
  <c r="BV5" i="27" s="1"/>
  <c r="BV9" i="27" s="1"/>
  <c r="BV8" i="27" l="1"/>
  <c r="BP22" i="27"/>
  <c r="B11" i="9"/>
  <c r="BW4" i="27"/>
  <c r="BW5" i="27" s="1"/>
  <c r="BW9" i="27" s="1"/>
  <c r="BW6" i="27"/>
  <c r="BW13" i="27" s="1"/>
  <c r="EJ16" i="8"/>
  <c r="EK16" i="8"/>
  <c r="EL16" i="8"/>
  <c r="EM16" i="8"/>
  <c r="EN16" i="8"/>
  <c r="EO16" i="8"/>
  <c r="EP16" i="8"/>
  <c r="EQ16" i="8"/>
  <c r="ER16" i="8"/>
  <c r="ES16" i="8"/>
  <c r="ET16" i="8"/>
  <c r="EU16" i="8"/>
  <c r="EV16" i="8"/>
  <c r="EW16" i="8"/>
  <c r="EX16" i="8"/>
  <c r="EY16" i="8"/>
  <c r="EZ16" i="8"/>
  <c r="FA16" i="8"/>
  <c r="FB16" i="8"/>
  <c r="FC16" i="8"/>
  <c r="FD16" i="8"/>
  <c r="FE16" i="8"/>
  <c r="FF16" i="8"/>
  <c r="FG16" i="8"/>
  <c r="FH16" i="8"/>
  <c r="FI16" i="8"/>
  <c r="FJ16" i="8"/>
  <c r="FK16" i="8"/>
  <c r="FL16" i="8"/>
  <c r="FM16" i="8"/>
  <c r="FN16" i="8"/>
  <c r="FO16" i="8"/>
  <c r="FP16" i="8"/>
  <c r="FQ16" i="8"/>
  <c r="FR16" i="8"/>
  <c r="FS16" i="8"/>
  <c r="FT16" i="8"/>
  <c r="FU16" i="8"/>
  <c r="FV16" i="8"/>
  <c r="FW16" i="8"/>
  <c r="FX16" i="8"/>
  <c r="FY16" i="8"/>
  <c r="FZ16" i="8"/>
  <c r="EJ17" i="8"/>
  <c r="EK17" i="8"/>
  <c r="EL17" i="8"/>
  <c r="EM17" i="8"/>
  <c r="EN17" i="8"/>
  <c r="EO17" i="8"/>
  <c r="EP17" i="8"/>
  <c r="EQ17" i="8"/>
  <c r="ER17" i="8"/>
  <c r="ES17" i="8"/>
  <c r="ET17" i="8"/>
  <c r="EU17" i="8"/>
  <c r="EV17" i="8"/>
  <c r="EW17" i="8"/>
  <c r="EX17" i="8"/>
  <c r="EY17" i="8"/>
  <c r="EZ17" i="8"/>
  <c r="FA17" i="8"/>
  <c r="FB17" i="8"/>
  <c r="FC17" i="8"/>
  <c r="FD17" i="8"/>
  <c r="FE17" i="8"/>
  <c r="FF17" i="8"/>
  <c r="FG17" i="8"/>
  <c r="FH17" i="8"/>
  <c r="FI17" i="8"/>
  <c r="FJ17" i="8"/>
  <c r="FK17" i="8"/>
  <c r="FL17" i="8"/>
  <c r="FM17" i="8"/>
  <c r="FN17" i="8"/>
  <c r="FO17" i="8"/>
  <c r="FP17" i="8"/>
  <c r="FQ17" i="8"/>
  <c r="FR17" i="8"/>
  <c r="FS17" i="8"/>
  <c r="FT17" i="8"/>
  <c r="FU17" i="8"/>
  <c r="FV17" i="8"/>
  <c r="FW17" i="8"/>
  <c r="FX17" i="8"/>
  <c r="FY17" i="8"/>
  <c r="FZ17" i="8"/>
  <c r="D36" i="8"/>
  <c r="EI17" i="8"/>
  <c r="EH17" i="8"/>
  <c r="EG17" i="8"/>
  <c r="EF17" i="8"/>
  <c r="EI16" i="8"/>
  <c r="EH16" i="8"/>
  <c r="EG16" i="8"/>
  <c r="EF16" i="8"/>
  <c r="EE17" i="8"/>
  <c r="ED17" i="8"/>
  <c r="EC17" i="8"/>
  <c r="EB17" i="8"/>
  <c r="EA17" i="8"/>
  <c r="DZ17" i="8"/>
  <c r="DY17" i="8"/>
  <c r="DX17" i="8"/>
  <c r="DW17" i="8"/>
  <c r="DV17" i="8"/>
  <c r="DU17" i="8"/>
  <c r="DT17" i="8"/>
  <c r="EE16" i="8"/>
  <c r="ED16" i="8"/>
  <c r="EC16" i="8"/>
  <c r="EB16" i="8"/>
  <c r="EA16" i="8"/>
  <c r="DZ16" i="8"/>
  <c r="DY16" i="8"/>
  <c r="DX16" i="8"/>
  <c r="DW16" i="8"/>
  <c r="DV16" i="8"/>
  <c r="DU16" i="8"/>
  <c r="DT16" i="8"/>
  <c r="DS17" i="8"/>
  <c r="DS16" i="8"/>
  <c r="DR17" i="8"/>
  <c r="DQ17" i="8"/>
  <c r="DP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DR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7" i="8"/>
  <c r="C16" i="8"/>
  <c r="D6" i="8"/>
  <c r="D13" i="8" s="1"/>
  <c r="C5" i="8"/>
  <c r="D4" i="8"/>
  <c r="C9" i="8" l="1"/>
  <c r="E11" i="17"/>
  <c r="E11" i="29" s="1"/>
  <c r="E15" i="17"/>
  <c r="E15" i="29" s="1"/>
  <c r="C11" i="27"/>
  <c r="C14" i="27" s="1"/>
  <c r="D11" i="27"/>
  <c r="D14" i="27" s="1"/>
  <c r="E11" i="27"/>
  <c r="G11" i="27"/>
  <c r="G14" i="27" s="1"/>
  <c r="F11" i="27"/>
  <c r="F14" i="27" s="1"/>
  <c r="H11" i="27"/>
  <c r="H14" i="27" s="1"/>
  <c r="J11" i="27"/>
  <c r="I11" i="27"/>
  <c r="I14" i="27" s="1"/>
  <c r="K11" i="27"/>
  <c r="L11" i="27"/>
  <c r="M11" i="27"/>
  <c r="N11" i="27"/>
  <c r="C8" i="8"/>
  <c r="C11" i="8"/>
  <c r="C14" i="8" s="1"/>
  <c r="BW8" i="27"/>
  <c r="NU20" i="8"/>
  <c r="NU21" i="8" s="1"/>
  <c r="NU22" i="8" s="1"/>
  <c r="NU23" i="8" s="1"/>
  <c r="NU24" i="8" s="1"/>
  <c r="NU25" i="8" s="1"/>
  <c r="NU26" i="8" s="1"/>
  <c r="NU32" i="8" s="1"/>
  <c r="NU33" i="8" s="1"/>
  <c r="NU34" i="8" s="1"/>
  <c r="NU35" i="8" s="1"/>
  <c r="NU36" i="8" s="1"/>
  <c r="NU37" i="8" s="1"/>
  <c r="NU38" i="8" s="1"/>
  <c r="BQ22" i="27"/>
  <c r="B12" i="9"/>
  <c r="BX4" i="27"/>
  <c r="BX5" i="27" s="1"/>
  <c r="BX9" i="27" s="1"/>
  <c r="BX6" i="27"/>
  <c r="BX13" i="27" s="1"/>
  <c r="D22" i="8"/>
  <c r="D5" i="8"/>
  <c r="E36" i="8"/>
  <c r="E6" i="8"/>
  <c r="E4" i="8"/>
  <c r="C27" i="8" l="1"/>
  <c r="F11" i="17"/>
  <c r="F11" i="29" s="1"/>
  <c r="E12" i="17"/>
  <c r="E12" i="29" s="1"/>
  <c r="E16" i="17"/>
  <c r="E16" i="29" s="1"/>
  <c r="C29" i="8"/>
  <c r="F15" i="17"/>
  <c r="F15" i="29" s="1"/>
  <c r="I30" i="27"/>
  <c r="H30" i="27"/>
  <c r="G30" i="27"/>
  <c r="F30" i="27"/>
  <c r="D30" i="27"/>
  <c r="C30" i="27"/>
  <c r="C30" i="8"/>
  <c r="D11" i="8"/>
  <c r="D9" i="8"/>
  <c r="S11" i="27"/>
  <c r="S14" i="27" s="1"/>
  <c r="W11" i="27"/>
  <c r="Y11" i="27"/>
  <c r="O11" i="27"/>
  <c r="O14" i="27" s="1"/>
  <c r="V11" i="27"/>
  <c r="Z11" i="27"/>
  <c r="T11" i="27"/>
  <c r="T14" i="27" s="1"/>
  <c r="X11" i="27"/>
  <c r="P11" i="27"/>
  <c r="P14" i="27" s="1"/>
  <c r="Q11" i="27"/>
  <c r="U11" i="27"/>
  <c r="U14" i="27" s="1"/>
  <c r="R11" i="27"/>
  <c r="R14" i="27" s="1"/>
  <c r="I31" i="27"/>
  <c r="J20" i="27"/>
  <c r="I29" i="27"/>
  <c r="I20" i="27"/>
  <c r="H29" i="27"/>
  <c r="H31" i="27"/>
  <c r="G29" i="27"/>
  <c r="H20" i="27"/>
  <c r="G31" i="27"/>
  <c r="E14" i="27"/>
  <c r="E13" i="27"/>
  <c r="G20" i="27"/>
  <c r="F29" i="27"/>
  <c r="F31" i="27"/>
  <c r="D31" i="27"/>
  <c r="E20" i="27"/>
  <c r="D29" i="27"/>
  <c r="D20" i="27"/>
  <c r="C31" i="27"/>
  <c r="C29" i="27"/>
  <c r="K14" i="27"/>
  <c r="L14" i="27"/>
  <c r="M14" i="27"/>
  <c r="N14" i="27"/>
  <c r="D20" i="8"/>
  <c r="BX8" i="27"/>
  <c r="D8" i="8"/>
  <c r="NU44" i="8"/>
  <c r="NU45" i="8" s="1"/>
  <c r="NU46" i="8" s="1"/>
  <c r="NU47" i="8" s="1"/>
  <c r="NU48" i="8" s="1"/>
  <c r="NU49" i="8" s="1"/>
  <c r="NU50" i="8" s="1"/>
  <c r="NU51" i="8" s="1"/>
  <c r="NU52" i="8" s="1"/>
  <c r="NU53" i="8" s="1"/>
  <c r="NU54" i="8" s="1"/>
  <c r="NU55" i="8" s="1"/>
  <c r="NU57" i="8" s="1"/>
  <c r="NU58" i="8" s="1"/>
  <c r="NU59" i="8" s="1"/>
  <c r="NU60" i="8" s="1"/>
  <c r="NU61" i="8" s="1"/>
  <c r="NU62" i="8" s="1"/>
  <c r="NU63" i="8" s="1"/>
  <c r="BR22" i="27"/>
  <c r="B13" i="9"/>
  <c r="BY6" i="27"/>
  <c r="BY4" i="27"/>
  <c r="BY5" i="27" s="1"/>
  <c r="BY9" i="27" s="1"/>
  <c r="F36" i="8"/>
  <c r="F6" i="8"/>
  <c r="F13" i="8" s="1"/>
  <c r="F4" i="8"/>
  <c r="E22" i="8"/>
  <c r="E5" i="8"/>
  <c r="G11" i="17" l="1"/>
  <c r="G11" i="29" s="1"/>
  <c r="F12" i="17"/>
  <c r="F12" i="29" s="1"/>
  <c r="F16" i="17"/>
  <c r="F16" i="29" s="1"/>
  <c r="G15" i="17"/>
  <c r="G15" i="29" s="1"/>
  <c r="P30" i="27"/>
  <c r="N30" i="27"/>
  <c r="M30" i="27"/>
  <c r="S30" i="27"/>
  <c r="L30" i="27"/>
  <c r="T30" i="27"/>
  <c r="U30" i="27"/>
  <c r="E30" i="27"/>
  <c r="K30" i="27"/>
  <c r="R30" i="27"/>
  <c r="O30" i="27"/>
  <c r="E11" i="8"/>
  <c r="E9" i="8"/>
  <c r="AG11" i="27"/>
  <c r="AG14" i="27" s="1"/>
  <c r="AB11" i="27"/>
  <c r="AB14" i="27" s="1"/>
  <c r="AI11" i="27"/>
  <c r="AE11" i="27"/>
  <c r="AE14" i="27" s="1"/>
  <c r="AD11" i="27"/>
  <c r="AD14" i="27" s="1"/>
  <c r="AH11" i="27"/>
  <c r="AJ11" i="27"/>
  <c r="AL11" i="27"/>
  <c r="AF11" i="27"/>
  <c r="AF14" i="27" s="1"/>
  <c r="AC11" i="27"/>
  <c r="AK11" i="27"/>
  <c r="AA11" i="27"/>
  <c r="AA14" i="27" s="1"/>
  <c r="J14" i="27"/>
  <c r="J13" i="27"/>
  <c r="Q13" i="27"/>
  <c r="Q14" i="27"/>
  <c r="I33" i="27"/>
  <c r="G33" i="27"/>
  <c r="Q20" i="27"/>
  <c r="P29" i="27"/>
  <c r="P31" i="27"/>
  <c r="D33" i="27"/>
  <c r="O31" i="27"/>
  <c r="O29" i="27"/>
  <c r="P20" i="27"/>
  <c r="O20" i="27"/>
  <c r="N31" i="27"/>
  <c r="N29" i="27"/>
  <c r="E31" i="27"/>
  <c r="E29" i="27"/>
  <c r="F20" i="27"/>
  <c r="R31" i="27"/>
  <c r="S20" i="27"/>
  <c r="R29" i="27"/>
  <c r="W14" i="27"/>
  <c r="X14" i="27"/>
  <c r="Y14" i="27"/>
  <c r="Z14" i="27"/>
  <c r="V20" i="27"/>
  <c r="U31" i="27"/>
  <c r="U29" i="27"/>
  <c r="M29" i="27"/>
  <c r="N20" i="27"/>
  <c r="M31" i="27"/>
  <c r="E33" i="27"/>
  <c r="U20" i="27"/>
  <c r="T31" i="27"/>
  <c r="T29" i="27"/>
  <c r="L31" i="27"/>
  <c r="L29" i="27"/>
  <c r="M20" i="27"/>
  <c r="T20" i="27"/>
  <c r="S29" i="27"/>
  <c r="S31" i="27"/>
  <c r="K29" i="27"/>
  <c r="K31" i="27"/>
  <c r="L20" i="27"/>
  <c r="H33" i="27"/>
  <c r="J33" i="27"/>
  <c r="D14" i="8"/>
  <c r="C31" i="8"/>
  <c r="D33" i="8"/>
  <c r="C4" i="34"/>
  <c r="C5" i="34" s="1"/>
  <c r="BY8" i="27"/>
  <c r="E8" i="8"/>
  <c r="BS22" i="27"/>
  <c r="B14" i="9"/>
  <c r="BZ6" i="27"/>
  <c r="BZ13" i="27" s="1"/>
  <c r="BZ4" i="27"/>
  <c r="BZ5" i="27" s="1"/>
  <c r="BZ9" i="27" s="1"/>
  <c r="G36" i="8"/>
  <c r="G4" i="8"/>
  <c r="F22" i="8"/>
  <c r="G6" i="8"/>
  <c r="G13" i="8" s="1"/>
  <c r="F5" i="8"/>
  <c r="D27" i="8" l="1"/>
  <c r="H11" i="17"/>
  <c r="H12" i="17" s="1"/>
  <c r="G12" i="17"/>
  <c r="G12" i="29" s="1"/>
  <c r="G16" i="17"/>
  <c r="G16" i="29" s="1"/>
  <c r="H15" i="17"/>
  <c r="H16" i="17" s="1"/>
  <c r="AE30" i="27"/>
  <c r="X30" i="27"/>
  <c r="AG30" i="27"/>
  <c r="W30" i="27"/>
  <c r="AB30" i="27"/>
  <c r="AF30" i="27"/>
  <c r="AD30" i="27"/>
  <c r="J30" i="27"/>
  <c r="AA30" i="27"/>
  <c r="Z30" i="27"/>
  <c r="Q30" i="27"/>
  <c r="D30" i="8"/>
  <c r="Y30" i="27"/>
  <c r="F11" i="8"/>
  <c r="F9" i="8"/>
  <c r="K20" i="27"/>
  <c r="K33" i="27" s="1"/>
  <c r="J31" i="27"/>
  <c r="AV11" i="27"/>
  <c r="AM11" i="27"/>
  <c r="AM14" i="27" s="1"/>
  <c r="AO11" i="27"/>
  <c r="AW11" i="27"/>
  <c r="AX11" i="27"/>
  <c r="AT11" i="27"/>
  <c r="AU11" i="27"/>
  <c r="AN11" i="27"/>
  <c r="AN14" i="27" s="1"/>
  <c r="AR11" i="27"/>
  <c r="AR14" i="27" s="1"/>
  <c r="AP11" i="27"/>
  <c r="AP14" i="27" s="1"/>
  <c r="AQ11" i="27"/>
  <c r="AQ14" i="27" s="1"/>
  <c r="AS11" i="27"/>
  <c r="AS14" i="27" s="1"/>
  <c r="J29" i="27"/>
  <c r="V14" i="27"/>
  <c r="V31" i="27" s="1"/>
  <c r="V13" i="27"/>
  <c r="L33" i="27"/>
  <c r="AC14" i="27"/>
  <c r="AC13" i="27"/>
  <c r="AB20" i="27"/>
  <c r="AA29" i="27"/>
  <c r="AA31" i="27"/>
  <c r="F33" i="27"/>
  <c r="AC20" i="27"/>
  <c r="AB29" i="27"/>
  <c r="AB31" i="27"/>
  <c r="T33" i="27"/>
  <c r="AA20" i="27"/>
  <c r="Z29" i="27"/>
  <c r="Z31" i="27"/>
  <c r="Q29" i="27"/>
  <c r="R20" i="27"/>
  <c r="Q31" i="27"/>
  <c r="N33" i="27"/>
  <c r="M33" i="27"/>
  <c r="Z20" i="27"/>
  <c r="Y31" i="27"/>
  <c r="Y29" i="27"/>
  <c r="O33" i="27"/>
  <c r="Q33" i="27"/>
  <c r="AH20" i="27"/>
  <c r="AG31" i="27"/>
  <c r="AG29" i="27"/>
  <c r="Y20" i="27"/>
  <c r="X29" i="27"/>
  <c r="X31" i="27"/>
  <c r="P33" i="27"/>
  <c r="AI14" i="27"/>
  <c r="AJ14" i="27"/>
  <c r="AK14" i="27"/>
  <c r="AL14" i="27"/>
  <c r="AG20" i="27"/>
  <c r="AF29" i="27"/>
  <c r="AF31" i="27"/>
  <c r="V33" i="27"/>
  <c r="AF20" i="27"/>
  <c r="AE29" i="27"/>
  <c r="AE31" i="27"/>
  <c r="W31" i="27"/>
  <c r="X20" i="27"/>
  <c r="W29" i="27"/>
  <c r="U33" i="27"/>
  <c r="AD29" i="27"/>
  <c r="AE20" i="27"/>
  <c r="AD31" i="27"/>
  <c r="S33" i="27"/>
  <c r="D29" i="8"/>
  <c r="E20" i="8"/>
  <c r="D31" i="8"/>
  <c r="E14" i="8"/>
  <c r="E13" i="8"/>
  <c r="BZ8" i="27"/>
  <c r="F8" i="8"/>
  <c r="BT22" i="27"/>
  <c r="B15" i="9"/>
  <c r="CA6" i="27"/>
  <c r="CA13" i="27" s="1"/>
  <c r="CA4" i="27"/>
  <c r="CA5" i="27" s="1"/>
  <c r="CA9" i="27" s="1"/>
  <c r="H36" i="8"/>
  <c r="H6" i="8"/>
  <c r="H13" i="8" s="1"/>
  <c r="G22" i="8"/>
  <c r="H4" i="8"/>
  <c r="G5" i="8"/>
  <c r="E27" i="8" l="1"/>
  <c r="I11" i="17"/>
  <c r="I12" i="17" s="1"/>
  <c r="I15" i="17"/>
  <c r="I16" i="17" s="1"/>
  <c r="AM30" i="27"/>
  <c r="AL30" i="27"/>
  <c r="E30" i="8"/>
  <c r="AK30" i="27"/>
  <c r="AS30" i="27"/>
  <c r="AC30" i="27"/>
  <c r="AJ30" i="27"/>
  <c r="AI30" i="27"/>
  <c r="AQ30" i="27"/>
  <c r="AP30" i="27"/>
  <c r="V30" i="27"/>
  <c r="AR30" i="27"/>
  <c r="AN30" i="27"/>
  <c r="G11" i="8"/>
  <c r="G9" i="8"/>
  <c r="W20" i="27"/>
  <c r="W33" i="27" s="1"/>
  <c r="V29" i="27"/>
  <c r="BA11" i="27"/>
  <c r="AY11" i="27"/>
  <c r="AY14" i="27" s="1"/>
  <c r="BC11" i="27"/>
  <c r="BC14" i="27" s="1"/>
  <c r="BE11" i="27"/>
  <c r="BE14" i="27" s="1"/>
  <c r="BD11" i="27"/>
  <c r="BD14" i="27" s="1"/>
  <c r="BJ11" i="27"/>
  <c r="AZ11" i="27"/>
  <c r="AZ14" i="27" s="1"/>
  <c r="BF11" i="27"/>
  <c r="BB11" i="27"/>
  <c r="BB14" i="27" s="1"/>
  <c r="BG11" i="27"/>
  <c r="BH11" i="27"/>
  <c r="BI11" i="27"/>
  <c r="AH14" i="27"/>
  <c r="AH13" i="27"/>
  <c r="AN20" i="27"/>
  <c r="AM31" i="27"/>
  <c r="AM29" i="27"/>
  <c r="AL31" i="27"/>
  <c r="AM20" i="27"/>
  <c r="AL29" i="27"/>
  <c r="AU14" i="27"/>
  <c r="AV14" i="27"/>
  <c r="AW14" i="27"/>
  <c r="AX14" i="27"/>
  <c r="AC29" i="27"/>
  <c r="AD20" i="27"/>
  <c r="AC31" i="27"/>
  <c r="AF33" i="27"/>
  <c r="AS29" i="27"/>
  <c r="AT20" i="27"/>
  <c r="AS31" i="27"/>
  <c r="AK31" i="27"/>
  <c r="AK29" i="27"/>
  <c r="AL20" i="27"/>
  <c r="AC33" i="27"/>
  <c r="R33" i="27"/>
  <c r="Z33" i="27"/>
  <c r="AA33" i="27"/>
  <c r="AE33" i="27"/>
  <c r="AS20" i="27"/>
  <c r="AR31" i="27"/>
  <c r="AR29" i="27"/>
  <c r="AJ31" i="27"/>
  <c r="AJ29" i="27"/>
  <c r="AK20" i="27"/>
  <c r="AQ29" i="27"/>
  <c r="AQ31" i="27"/>
  <c r="AR20" i="27"/>
  <c r="AI31" i="27"/>
  <c r="AI29" i="27"/>
  <c r="AJ20" i="27"/>
  <c r="AQ20" i="27"/>
  <c r="AP31" i="27"/>
  <c r="AP29" i="27"/>
  <c r="AH33" i="27"/>
  <c r="AB33" i="27"/>
  <c r="X33" i="27"/>
  <c r="AO13" i="27"/>
  <c r="AO14" i="27"/>
  <c r="AG33" i="27"/>
  <c r="AN31" i="27"/>
  <c r="AN29" i="27"/>
  <c r="AO20" i="27"/>
  <c r="Y33" i="27"/>
  <c r="E33" i="8"/>
  <c r="F20" i="8"/>
  <c r="E31" i="8"/>
  <c r="F14" i="8"/>
  <c r="E29" i="8"/>
  <c r="CA8" i="27"/>
  <c r="G8" i="8"/>
  <c r="BU22" i="27"/>
  <c r="B16" i="9"/>
  <c r="CB6" i="27"/>
  <c r="CB13" i="27" s="1"/>
  <c r="CB4" i="27"/>
  <c r="CB5" i="27" s="1"/>
  <c r="CB9" i="27" s="1"/>
  <c r="I36" i="8"/>
  <c r="H5" i="8"/>
  <c r="I6" i="8"/>
  <c r="I13" i="8" s="1"/>
  <c r="H22" i="8"/>
  <c r="I4" i="8"/>
  <c r="F27" i="8" l="1"/>
  <c r="J11" i="17"/>
  <c r="J12" i="17" s="1"/>
  <c r="J15" i="17"/>
  <c r="J16" i="17" s="1"/>
  <c r="AY30" i="27"/>
  <c r="AH30" i="27"/>
  <c r="AX30" i="27"/>
  <c r="AW30" i="27"/>
  <c r="BD30" i="27"/>
  <c r="AV30" i="27"/>
  <c r="AU30" i="27"/>
  <c r="BE30" i="27"/>
  <c r="BC30" i="27"/>
  <c r="AO30" i="27"/>
  <c r="BB30" i="27"/>
  <c r="F30" i="8"/>
  <c r="AZ30" i="27"/>
  <c r="H11" i="8"/>
  <c r="H9" i="8"/>
  <c r="AH31" i="27"/>
  <c r="AI20" i="27"/>
  <c r="AI33" i="27" s="1"/>
  <c r="AH29" i="27"/>
  <c r="BV11" i="27"/>
  <c r="BL11" i="27"/>
  <c r="BL14" i="27" s="1"/>
  <c r="BQ11" i="27"/>
  <c r="BQ14" i="27" s="1"/>
  <c r="BP11" i="27"/>
  <c r="BP14" i="27" s="1"/>
  <c r="BM11" i="27"/>
  <c r="BT11" i="27"/>
  <c r="BO11" i="27"/>
  <c r="BO14" i="27" s="1"/>
  <c r="BS11" i="27"/>
  <c r="BU11" i="27"/>
  <c r="BK11" i="27"/>
  <c r="BK14" i="27" s="1"/>
  <c r="BR11" i="27"/>
  <c r="BN11" i="27"/>
  <c r="BN14" i="27" s="1"/>
  <c r="AT14" i="27"/>
  <c r="AT13" i="27"/>
  <c r="BD29" i="27"/>
  <c r="BD31" i="27"/>
  <c r="BE20" i="27"/>
  <c r="AV29" i="27"/>
  <c r="AW20" i="27"/>
  <c r="AV31" i="27"/>
  <c r="AQ33" i="27"/>
  <c r="AO29" i="27"/>
  <c r="AO31" i="27"/>
  <c r="AP20" i="27"/>
  <c r="AR33" i="27"/>
  <c r="AK33" i="27"/>
  <c r="AU29" i="27"/>
  <c r="AU31" i="27"/>
  <c r="AV20" i="27"/>
  <c r="AT33" i="27"/>
  <c r="BD20" i="27"/>
  <c r="BC31" i="27"/>
  <c r="BC29" i="27"/>
  <c r="BB29" i="27"/>
  <c r="BB31" i="27"/>
  <c r="BC20" i="27"/>
  <c r="BF20" i="27"/>
  <c r="BE31" i="27"/>
  <c r="BE29" i="27"/>
  <c r="BA13" i="27"/>
  <c r="BA14" i="27"/>
  <c r="AM33" i="27"/>
  <c r="AS33" i="27"/>
  <c r="BG14" i="27"/>
  <c r="BH14" i="27"/>
  <c r="BI14" i="27"/>
  <c r="BJ14" i="27"/>
  <c r="AW29" i="27"/>
  <c r="AX20" i="27"/>
  <c r="AW31" i="27"/>
  <c r="AD33" i="27"/>
  <c r="BA20" i="27"/>
  <c r="AZ29" i="27"/>
  <c r="AZ31" i="27"/>
  <c r="AO33" i="27"/>
  <c r="AJ33" i="27"/>
  <c r="AZ20" i="27"/>
  <c r="AY29" i="27"/>
  <c r="AY31" i="27"/>
  <c r="AN33" i="27"/>
  <c r="AL33" i="27"/>
  <c r="AY20" i="27"/>
  <c r="AX29" i="27"/>
  <c r="AX31" i="27"/>
  <c r="F33" i="8"/>
  <c r="F29" i="8"/>
  <c r="G20" i="8"/>
  <c r="F31" i="8"/>
  <c r="G14" i="8"/>
  <c r="CB8" i="27"/>
  <c r="H8" i="8"/>
  <c r="BV22" i="27"/>
  <c r="B17" i="9"/>
  <c r="CC4" i="27"/>
  <c r="CC5" i="27" s="1"/>
  <c r="CC9" i="27" s="1"/>
  <c r="CC6" i="27"/>
  <c r="CC13" i="27" s="1"/>
  <c r="J36" i="8"/>
  <c r="I5" i="8"/>
  <c r="J4" i="8"/>
  <c r="I22" i="8"/>
  <c r="J6" i="8"/>
  <c r="G27" i="8" l="1"/>
  <c r="K11" i="17"/>
  <c r="K12" i="17" s="1"/>
  <c r="K15" i="17"/>
  <c r="K16" i="17" s="1"/>
  <c r="L16" i="17"/>
  <c r="M16" i="17"/>
  <c r="BQ30" i="27"/>
  <c r="BL30" i="27"/>
  <c r="BG30" i="27"/>
  <c r="BN30" i="27"/>
  <c r="BA30" i="27"/>
  <c r="BK30" i="27"/>
  <c r="BJ30" i="27"/>
  <c r="G30" i="8"/>
  <c r="BO30" i="27"/>
  <c r="BI30" i="27"/>
  <c r="AT30" i="27"/>
  <c r="BH30" i="27"/>
  <c r="BP30" i="27"/>
  <c r="I11" i="8"/>
  <c r="I9" i="8"/>
  <c r="AT29" i="27"/>
  <c r="AT31" i="27"/>
  <c r="AU20" i="27"/>
  <c r="AU33" i="27" s="1"/>
  <c r="CC11" i="27"/>
  <c r="BZ11" i="27"/>
  <c r="BZ14" i="27" s="1"/>
  <c r="CA11" i="27"/>
  <c r="CA14" i="27" s="1"/>
  <c r="BX11" i="27"/>
  <c r="BX14" i="27" s="1"/>
  <c r="BW11" i="27"/>
  <c r="BW14" i="27" s="1"/>
  <c r="CB11" i="27"/>
  <c r="CB14" i="27" s="1"/>
  <c r="BY11" i="27"/>
  <c r="BF14" i="27"/>
  <c r="BF13" i="27"/>
  <c r="BR20" i="27"/>
  <c r="BQ31" i="27"/>
  <c r="BQ29" i="27"/>
  <c r="BA33" i="27"/>
  <c r="BO29" i="27"/>
  <c r="BP20" i="27"/>
  <c r="BO31" i="27"/>
  <c r="BN29" i="27"/>
  <c r="BN31" i="27"/>
  <c r="BO20" i="27"/>
  <c r="BD33" i="27"/>
  <c r="AZ33" i="27"/>
  <c r="AY33" i="27"/>
  <c r="BM13" i="27"/>
  <c r="BM14" i="27"/>
  <c r="AW33" i="27"/>
  <c r="BM20" i="27"/>
  <c r="BL29" i="27"/>
  <c r="BL31" i="27"/>
  <c r="AV33" i="27"/>
  <c r="AP33" i="27"/>
  <c r="BH20" i="27"/>
  <c r="BG31" i="27"/>
  <c r="BG29" i="27"/>
  <c r="AX33" i="27"/>
  <c r="BF33" i="27"/>
  <c r="BL20" i="27"/>
  <c r="BK29" i="27"/>
  <c r="BK31" i="27"/>
  <c r="BE33" i="27"/>
  <c r="BS14" i="27"/>
  <c r="BU14" i="27"/>
  <c r="BT14" i="27"/>
  <c r="BV14" i="27"/>
  <c r="BK20" i="27"/>
  <c r="BJ31" i="27"/>
  <c r="BJ29" i="27"/>
  <c r="BB20" i="27"/>
  <c r="BA29" i="27"/>
  <c r="BA31" i="27"/>
  <c r="BC33" i="27"/>
  <c r="BJ20" i="27"/>
  <c r="BI31" i="27"/>
  <c r="BI29" i="27"/>
  <c r="BQ20" i="27"/>
  <c r="BP31" i="27"/>
  <c r="BP29" i="27"/>
  <c r="BI20" i="27"/>
  <c r="BH31" i="27"/>
  <c r="BH29" i="27"/>
  <c r="G33" i="8"/>
  <c r="H20" i="8"/>
  <c r="G31" i="8"/>
  <c r="H14" i="8"/>
  <c r="G29" i="8"/>
  <c r="CC8" i="27"/>
  <c r="I8" i="8"/>
  <c r="BW22" i="27"/>
  <c r="B18" i="9"/>
  <c r="CD4" i="27"/>
  <c r="CD5" i="27" s="1"/>
  <c r="CD9" i="27" s="1"/>
  <c r="CD6" i="27"/>
  <c r="K36" i="8"/>
  <c r="K6" i="8"/>
  <c r="K13" i="8" s="1"/>
  <c r="J22" i="8"/>
  <c r="K4" i="8"/>
  <c r="J5" i="8"/>
  <c r="H27" i="8" l="1"/>
  <c r="L11" i="17"/>
  <c r="L12" i="17" s="1"/>
  <c r="E11" i="13"/>
  <c r="BW30" i="27"/>
  <c r="BS30" i="27"/>
  <c r="BX30" i="27"/>
  <c r="H30" i="8"/>
  <c r="BV30" i="27"/>
  <c r="BM30" i="27"/>
  <c r="BT30" i="27"/>
  <c r="CA30" i="27"/>
  <c r="BU30" i="27"/>
  <c r="BZ30" i="27"/>
  <c r="CB30" i="27"/>
  <c r="CD11" i="27"/>
  <c r="CD14" i="27" s="1"/>
  <c r="J11" i="8"/>
  <c r="J9" i="8"/>
  <c r="CB31" i="27"/>
  <c r="CB29" i="27"/>
  <c r="BF29" i="27"/>
  <c r="BF30" i="27"/>
  <c r="BF31" i="27"/>
  <c r="BG20" i="27"/>
  <c r="BG33" i="27" s="1"/>
  <c r="BR14" i="27"/>
  <c r="BR13" i="27"/>
  <c r="CC20" i="27"/>
  <c r="CA29" i="27"/>
  <c r="BV31" i="27"/>
  <c r="BW20" i="27"/>
  <c r="BV29" i="27"/>
  <c r="BK33" i="27"/>
  <c r="BU20" i="27"/>
  <c r="BT31" i="27"/>
  <c r="BT29" i="27"/>
  <c r="BP33" i="27"/>
  <c r="BV20" i="27"/>
  <c r="BU29" i="27"/>
  <c r="BU31" i="27"/>
  <c r="BL33" i="27"/>
  <c r="BN20" i="27"/>
  <c r="BM31" i="27"/>
  <c r="BM29" i="27"/>
  <c r="BS31" i="27"/>
  <c r="BS29" i="27"/>
  <c r="BT20" i="27"/>
  <c r="BH33" i="27"/>
  <c r="CA20" i="27"/>
  <c r="BZ29" i="27"/>
  <c r="BZ31" i="27"/>
  <c r="BM33" i="27"/>
  <c r="BJ33" i="27"/>
  <c r="CA31" i="27"/>
  <c r="BY14" i="27"/>
  <c r="BY13" i="27"/>
  <c r="BI33" i="27"/>
  <c r="BB33" i="27"/>
  <c r="CB20" i="27"/>
  <c r="BX31" i="27"/>
  <c r="BX29" i="27"/>
  <c r="BY20" i="27"/>
  <c r="BR33" i="27"/>
  <c r="BQ33" i="27"/>
  <c r="BW29" i="27"/>
  <c r="BW31" i="27"/>
  <c r="BX20" i="27"/>
  <c r="BO33" i="27"/>
  <c r="H33" i="8"/>
  <c r="I20" i="8"/>
  <c r="CC14" i="27"/>
  <c r="H31" i="8"/>
  <c r="I14" i="8"/>
  <c r="H29" i="8"/>
  <c r="CD8" i="27"/>
  <c r="J8" i="8"/>
  <c r="B19" i="9"/>
  <c r="CE6" i="27"/>
  <c r="CE13" i="27" s="1"/>
  <c r="CE4" i="27"/>
  <c r="CE5" i="27" s="1"/>
  <c r="L36" i="8"/>
  <c r="K5" i="8"/>
  <c r="L6" i="8"/>
  <c r="L13" i="8" s="1"/>
  <c r="K22" i="8"/>
  <c r="L4" i="8"/>
  <c r="I27" i="8" l="1"/>
  <c r="M11" i="17"/>
  <c r="M12" i="17" s="1"/>
  <c r="BY30" i="27"/>
  <c r="BR29" i="27"/>
  <c r="CD30" i="27"/>
  <c r="I30" i="8"/>
  <c r="CC30" i="27"/>
  <c r="CE9" i="27"/>
  <c r="CE11" i="27"/>
  <c r="K11" i="8"/>
  <c r="K9" i="8"/>
  <c r="BR31" i="27"/>
  <c r="BS20" i="27"/>
  <c r="BS33" i="27" s="1"/>
  <c r="BR30" i="27"/>
  <c r="CD13" i="27"/>
  <c r="J14" i="8"/>
  <c r="J13" i="8"/>
  <c r="BW33" i="27"/>
  <c r="BV33" i="27"/>
  <c r="BT33" i="27"/>
  <c r="BN33" i="27"/>
  <c r="BY31" i="27"/>
  <c r="BZ20" i="27"/>
  <c r="BY29" i="27"/>
  <c r="BU33" i="27"/>
  <c r="I33" i="8"/>
  <c r="CE20" i="27"/>
  <c r="I29" i="8"/>
  <c r="CC31" i="27"/>
  <c r="J20" i="8"/>
  <c r="CD20" i="27"/>
  <c r="CC29" i="27"/>
  <c r="I31" i="8"/>
  <c r="CD29" i="27"/>
  <c r="CD31" i="27"/>
  <c r="CE8" i="27"/>
  <c r="K8" i="8"/>
  <c r="BX22" i="27"/>
  <c r="BX33" i="27"/>
  <c r="L5" i="8"/>
  <c r="B20" i="9"/>
  <c r="CF4" i="27"/>
  <c r="CF6" i="27"/>
  <c r="CF13" i="27" s="1"/>
  <c r="M36" i="8"/>
  <c r="L22" i="8"/>
  <c r="M4" i="8"/>
  <c r="M6" i="8"/>
  <c r="M13" i="8" s="1"/>
  <c r="J27" i="8" l="1"/>
  <c r="N11" i="17"/>
  <c r="N12" i="17" s="1"/>
  <c r="J30" i="8"/>
  <c r="L11" i="8"/>
  <c r="L9" i="8"/>
  <c r="K20" i="8"/>
  <c r="K33" i="8" s="1"/>
  <c r="J33" i="8"/>
  <c r="CE14" i="27"/>
  <c r="K14" i="8"/>
  <c r="J31" i="8"/>
  <c r="J29" i="8"/>
  <c r="L8" i="8"/>
  <c r="BY22" i="27"/>
  <c r="BY33" i="27"/>
  <c r="CF5" i="27"/>
  <c r="B21" i="9"/>
  <c r="CG4" i="27"/>
  <c r="CG6" i="27"/>
  <c r="CG13" i="27" s="1"/>
  <c r="N36" i="8"/>
  <c r="N4" i="8"/>
  <c r="N6" i="8"/>
  <c r="N13" i="8" s="1"/>
  <c r="M22" i="8"/>
  <c r="M5" i="8"/>
  <c r="K27" i="8" l="1"/>
  <c r="O11" i="17"/>
  <c r="O12" i="17" s="1"/>
  <c r="K30" i="8"/>
  <c r="CE30" i="27"/>
  <c r="CG5" i="27"/>
  <c r="CF8" i="27"/>
  <c r="CF9" i="27"/>
  <c r="CF11" i="27"/>
  <c r="CF14" i="27" s="1"/>
  <c r="M11" i="8"/>
  <c r="M9" i="8"/>
  <c r="N5" i="8"/>
  <c r="N9" i="8" s="1"/>
  <c r="K29" i="8"/>
  <c r="CE29" i="27"/>
  <c r="CE31" i="27"/>
  <c r="L20" i="8"/>
  <c r="CF20" i="27"/>
  <c r="L14" i="8"/>
  <c r="K31" i="8"/>
  <c r="M8" i="8"/>
  <c r="BZ22" i="27"/>
  <c r="BZ33" i="27"/>
  <c r="B22" i="9"/>
  <c r="CH6" i="27"/>
  <c r="CH13" i="27" s="1"/>
  <c r="CH4" i="27"/>
  <c r="O36" i="8"/>
  <c r="O6" i="8"/>
  <c r="O13" i="8" s="1"/>
  <c r="N22" i="8"/>
  <c r="O4" i="8"/>
  <c r="L27" i="8" l="1"/>
  <c r="P11" i="17"/>
  <c r="P12" i="17" s="1"/>
  <c r="L30" i="8"/>
  <c r="CF30" i="27"/>
  <c r="CG8" i="27"/>
  <c r="CG9" i="27"/>
  <c r="CG11" i="27"/>
  <c r="CG14" i="27" s="1"/>
  <c r="CH20" i="27" s="1"/>
  <c r="N11" i="8"/>
  <c r="N14" i="8" s="1"/>
  <c r="N8" i="8"/>
  <c r="L33" i="8"/>
  <c r="CG20" i="27"/>
  <c r="M20" i="8"/>
  <c r="L31" i="8"/>
  <c r="M14" i="8"/>
  <c r="L29" i="8"/>
  <c r="CA22" i="27"/>
  <c r="CA33" i="27"/>
  <c r="CH5" i="27"/>
  <c r="B23" i="9"/>
  <c r="CI4" i="27"/>
  <c r="CI6" i="27"/>
  <c r="CI13" i="27" s="1"/>
  <c r="O5" i="8"/>
  <c r="O9" i="8" s="1"/>
  <c r="P36" i="8"/>
  <c r="P6" i="8"/>
  <c r="P13" i="8" s="1"/>
  <c r="P4" i="8"/>
  <c r="O22" i="8"/>
  <c r="M27" i="8" l="1"/>
  <c r="N27" i="8"/>
  <c r="Q11" i="17"/>
  <c r="Q12" i="17" s="1"/>
  <c r="M30" i="8"/>
  <c r="CG30" i="27"/>
  <c r="CH8" i="27"/>
  <c r="CH9" i="27"/>
  <c r="CH11" i="27"/>
  <c r="CH14" i="27" s="1"/>
  <c r="CI5" i="27"/>
  <c r="N30" i="8"/>
  <c r="N31" i="8"/>
  <c r="N29" i="8"/>
  <c r="O20" i="8"/>
  <c r="O33" i="8" s="1"/>
  <c r="O8" i="8"/>
  <c r="O11" i="8"/>
  <c r="P5" i="8"/>
  <c r="M33" i="8"/>
  <c r="M29" i="8"/>
  <c r="N20" i="8"/>
  <c r="M31" i="8"/>
  <c r="CB22" i="27"/>
  <c r="CB33" i="27"/>
  <c r="CG29" i="27"/>
  <c r="CF29" i="27"/>
  <c r="CG31" i="27"/>
  <c r="CF31" i="27"/>
  <c r="B24" i="9"/>
  <c r="CJ4" i="27"/>
  <c r="CJ5" i="27" s="1"/>
  <c r="CJ6" i="27"/>
  <c r="CJ13" i="27" s="1"/>
  <c r="NV32" i="8"/>
  <c r="Q36" i="8"/>
  <c r="Q6" i="8"/>
  <c r="P22" i="8"/>
  <c r="Q4" i="8"/>
  <c r="R11" i="17" l="1"/>
  <c r="R12" i="17" s="1"/>
  <c r="CH30" i="27"/>
  <c r="CJ8" i="27"/>
  <c r="CJ9" i="27"/>
  <c r="CJ11" i="27"/>
  <c r="CJ14" i="27" s="1"/>
  <c r="CI8" i="27"/>
  <c r="CI9" i="27"/>
  <c r="CI11" i="27"/>
  <c r="CI14" i="27" s="1"/>
  <c r="P11" i="8"/>
  <c r="P14" i="8" s="1"/>
  <c r="P9" i="8"/>
  <c r="D4" i="34"/>
  <c r="D5" i="34" s="1"/>
  <c r="P8" i="8"/>
  <c r="N33" i="8"/>
  <c r="CI20" i="27"/>
  <c r="O14" i="8"/>
  <c r="CC33" i="27"/>
  <c r="CC22" i="27"/>
  <c r="NV33" i="8"/>
  <c r="R36" i="8"/>
  <c r="B25" i="9"/>
  <c r="CK4" i="27"/>
  <c r="CK6" i="27"/>
  <c r="Q5" i="8"/>
  <c r="Q9" i="8" s="1"/>
  <c r="Q22" i="8"/>
  <c r="R4" i="8"/>
  <c r="R6" i="8"/>
  <c r="R13" i="8" s="1"/>
  <c r="O27" i="8" l="1"/>
  <c r="P27" i="8"/>
  <c r="S11" i="17"/>
  <c r="S12" i="17" s="1"/>
  <c r="P30" i="8"/>
  <c r="O30" i="8"/>
  <c r="CI30" i="27"/>
  <c r="CJ30" i="27"/>
  <c r="CK5" i="27"/>
  <c r="CJ20" i="27"/>
  <c r="Q8" i="8"/>
  <c r="Q11" i="8"/>
  <c r="R5" i="8"/>
  <c r="O29" i="8"/>
  <c r="CK20" i="27"/>
  <c r="Q20" i="8"/>
  <c r="P20" i="8"/>
  <c r="P31" i="8"/>
  <c r="P29" i="8"/>
  <c r="O31" i="8"/>
  <c r="CD33" i="27"/>
  <c r="CD22" i="27"/>
  <c r="CI29" i="27"/>
  <c r="CH29" i="27"/>
  <c r="CI31" i="27"/>
  <c r="CH31" i="27"/>
  <c r="S36" i="8"/>
  <c r="NV34" i="8"/>
  <c r="B26" i="9"/>
  <c r="CL6" i="27"/>
  <c r="CL13" i="27" s="1"/>
  <c r="CL4" i="27"/>
  <c r="CL5" i="27" s="1"/>
  <c r="S4" i="8"/>
  <c r="S6" i="8"/>
  <c r="S13" i="8" s="1"/>
  <c r="R22" i="8"/>
  <c r="T11" i="17" l="1"/>
  <c r="T12" i="17" s="1"/>
  <c r="CL8" i="27"/>
  <c r="CL9" i="27"/>
  <c r="CL11" i="27"/>
  <c r="CL14" i="27" s="1"/>
  <c r="CK8" i="27"/>
  <c r="CK9" i="27"/>
  <c r="CK11" i="27"/>
  <c r="CK14" i="27" s="1"/>
  <c r="R11" i="8"/>
  <c r="R14" i="8" s="1"/>
  <c r="R9" i="8"/>
  <c r="R8" i="8"/>
  <c r="Q33" i="8"/>
  <c r="P33" i="8"/>
  <c r="Q14" i="8"/>
  <c r="Q13" i="8"/>
  <c r="CK13" i="27"/>
  <c r="CE33" i="27"/>
  <c r="CE22" i="27"/>
  <c r="CJ29" i="27"/>
  <c r="CJ31" i="27"/>
  <c r="T36" i="8"/>
  <c r="NV35" i="8"/>
  <c r="B27" i="9"/>
  <c r="CM6" i="27"/>
  <c r="CM13" i="27" s="1"/>
  <c r="CM4" i="27"/>
  <c r="CM5" i="27" s="1"/>
  <c r="S5" i="8"/>
  <c r="S9" i="8" s="1"/>
  <c r="T6" i="8"/>
  <c r="T13" i="8" s="1"/>
  <c r="T4" i="8"/>
  <c r="S22" i="8"/>
  <c r="R27" i="8" l="1"/>
  <c r="Q27" i="8"/>
  <c r="U11" i="17"/>
  <c r="U12" i="17" s="1"/>
  <c r="R30" i="8"/>
  <c r="CK30" i="27"/>
  <c r="Q30" i="8"/>
  <c r="CL30" i="27"/>
  <c r="CM8" i="27"/>
  <c r="CM9" i="27"/>
  <c r="CM11" i="27"/>
  <c r="CM14" i="27" s="1"/>
  <c r="S8" i="8"/>
  <c r="S11" i="8"/>
  <c r="T5" i="8"/>
  <c r="T8" i="8" s="1"/>
  <c r="Q31" i="8"/>
  <c r="CL20" i="27"/>
  <c r="R29" i="8"/>
  <c r="CM20" i="27"/>
  <c r="S20" i="8"/>
  <c r="R20" i="8"/>
  <c r="R31" i="8"/>
  <c r="Q29" i="8"/>
  <c r="CF33" i="27"/>
  <c r="CF22" i="27"/>
  <c r="CK29" i="27"/>
  <c r="CK31" i="27"/>
  <c r="U36" i="8"/>
  <c r="NV36" i="8"/>
  <c r="B28" i="9"/>
  <c r="CN4" i="27"/>
  <c r="CN5" i="27" s="1"/>
  <c r="CN6" i="27"/>
  <c r="CN13" i="27" s="1"/>
  <c r="T22" i="8"/>
  <c r="U4" i="8"/>
  <c r="U6" i="8"/>
  <c r="U13" i="8" s="1"/>
  <c r="V11" i="17" l="1"/>
  <c r="V12" i="17" s="1"/>
  <c r="CM30" i="27"/>
  <c r="CN8" i="27"/>
  <c r="CN9" i="27"/>
  <c r="CN11" i="27"/>
  <c r="CN14" i="27" s="1"/>
  <c r="T11" i="8"/>
  <c r="T14" i="8" s="1"/>
  <c r="T9" i="8"/>
  <c r="S33" i="8"/>
  <c r="R33" i="8"/>
  <c r="CN20" i="27"/>
  <c r="S14" i="8"/>
  <c r="CG22" i="27"/>
  <c r="CG33" i="27"/>
  <c r="CL29" i="27"/>
  <c r="CL31" i="27"/>
  <c r="V36" i="8"/>
  <c r="NV37" i="8"/>
  <c r="B29" i="9"/>
  <c r="CO6" i="27"/>
  <c r="CO13" i="27" s="1"/>
  <c r="CO4" i="27"/>
  <c r="CO5" i="27" s="1"/>
  <c r="U5" i="8"/>
  <c r="U9" i="8" s="1"/>
  <c r="V6" i="8"/>
  <c r="U22" i="8"/>
  <c r="V4" i="8"/>
  <c r="T27" i="8" l="1"/>
  <c r="S27" i="8"/>
  <c r="W11" i="17"/>
  <c r="W12" i="17" s="1"/>
  <c r="T30" i="8"/>
  <c r="CN30" i="27"/>
  <c r="S30" i="8"/>
  <c r="CO8" i="27"/>
  <c r="CO9" i="27"/>
  <c r="CO11" i="27"/>
  <c r="CO14" i="27" s="1"/>
  <c r="U8" i="8"/>
  <c r="U11" i="8"/>
  <c r="S31" i="8"/>
  <c r="S29" i="8"/>
  <c r="CO20" i="27"/>
  <c r="U20" i="8"/>
  <c r="T20" i="8"/>
  <c r="T29" i="8"/>
  <c r="T31" i="8"/>
  <c r="CH22" i="27"/>
  <c r="CH33" i="27"/>
  <c r="CM29" i="27"/>
  <c r="CM31" i="27"/>
  <c r="W36" i="8"/>
  <c r="NV38" i="8"/>
  <c r="NV44" i="8" s="1"/>
  <c r="V5" i="8"/>
  <c r="B30" i="9"/>
  <c r="CP6" i="27"/>
  <c r="CP4" i="27"/>
  <c r="V22" i="8"/>
  <c r="W6" i="8"/>
  <c r="W13" i="8" s="1"/>
  <c r="W4" i="8"/>
  <c r="X11" i="17" l="1"/>
  <c r="X12" i="17" s="1"/>
  <c r="Y12" i="17"/>
  <c r="Z12" i="17"/>
  <c r="CO30" i="27"/>
  <c r="V11" i="8"/>
  <c r="V9" i="8"/>
  <c r="U33" i="8"/>
  <c r="T33" i="8"/>
  <c r="CP20" i="27"/>
  <c r="U14" i="8"/>
  <c r="V8" i="8"/>
  <c r="CI22" i="27"/>
  <c r="CI33" i="27"/>
  <c r="CN29" i="27"/>
  <c r="CN31" i="27"/>
  <c r="X36" i="8"/>
  <c r="CP5" i="27"/>
  <c r="W5" i="8"/>
  <c r="W9" i="8" s="1"/>
  <c r="B31" i="9"/>
  <c r="CQ4" i="27"/>
  <c r="CQ6" i="27"/>
  <c r="CQ13" i="27" s="1"/>
  <c r="X6" i="8"/>
  <c r="X13" i="8" s="1"/>
  <c r="W22" i="8"/>
  <c r="X4" i="8"/>
  <c r="U27" i="8" l="1"/>
  <c r="E8" i="13"/>
  <c r="U30" i="8"/>
  <c r="CP9" i="27"/>
  <c r="CP11" i="27"/>
  <c r="CP13" i="27" s="1"/>
  <c r="W8" i="8"/>
  <c r="W11" i="8"/>
  <c r="V14" i="8"/>
  <c r="V13" i="8"/>
  <c r="U31" i="8"/>
  <c r="U29" i="8"/>
  <c r="V20" i="8"/>
  <c r="CP8" i="27"/>
  <c r="CJ22" i="27"/>
  <c r="CJ33" i="27"/>
  <c r="CO29" i="27"/>
  <c r="CO31" i="27"/>
  <c r="Y36" i="8"/>
  <c r="NV45" i="8"/>
  <c r="CQ5" i="27"/>
  <c r="X5" i="8"/>
  <c r="B32" i="9"/>
  <c r="CR6" i="27"/>
  <c r="CR13" i="27" s="1"/>
  <c r="CR4" i="27"/>
  <c r="Y6" i="8"/>
  <c r="Y13" i="8" s="1"/>
  <c r="X22" i="8"/>
  <c r="Y4" i="8"/>
  <c r="V27" i="8" l="1"/>
  <c r="CQ8" i="27"/>
  <c r="CQ9" i="27"/>
  <c r="CQ11" i="27"/>
  <c r="CQ14" i="27" s="1"/>
  <c r="X11" i="8"/>
  <c r="X9" i="8"/>
  <c r="W20" i="8"/>
  <c r="W33" i="8" s="1"/>
  <c r="V30" i="8"/>
  <c r="V33" i="8"/>
  <c r="CP14" i="27"/>
  <c r="W14" i="8"/>
  <c r="V29" i="8"/>
  <c r="V31" i="8"/>
  <c r="X8" i="8"/>
  <c r="CK22" i="27"/>
  <c r="CK33" i="27"/>
  <c r="Z36" i="8"/>
  <c r="CR5" i="27"/>
  <c r="Y5" i="8"/>
  <c r="NV46" i="8"/>
  <c r="B33" i="9"/>
  <c r="B34" i="9" s="1"/>
  <c r="B35" i="9" s="1"/>
  <c r="B36" i="9" s="1"/>
  <c r="B37" i="9" s="1"/>
  <c r="B38" i="9" s="1"/>
  <c r="CL23" i="27"/>
  <c r="CJ23" i="27"/>
  <c r="CH23" i="27"/>
  <c r="CR23" i="27"/>
  <c r="CS6" i="27"/>
  <c r="CS13" i="27" s="1"/>
  <c r="CS4" i="27"/>
  <c r="Y22" i="8"/>
  <c r="Z4" i="8"/>
  <c r="Z6" i="8"/>
  <c r="Z13" i="8" s="1"/>
  <c r="W27" i="8" l="1"/>
  <c r="W30" i="8"/>
  <c r="CQ30" i="27"/>
  <c r="CP30" i="27"/>
  <c r="CR9" i="27"/>
  <c r="CR11" i="27"/>
  <c r="CR14" i="27" s="1"/>
  <c r="Y11" i="8"/>
  <c r="Y9" i="8"/>
  <c r="CP29" i="27"/>
  <c r="CP31" i="27"/>
  <c r="CR20" i="27"/>
  <c r="W29" i="8"/>
  <c r="X20" i="8"/>
  <c r="CQ20" i="27"/>
  <c r="W31" i="8"/>
  <c r="X14" i="8"/>
  <c r="CR8" i="27"/>
  <c r="Y8" i="8"/>
  <c r="CL22" i="27"/>
  <c r="CL33" i="27"/>
  <c r="CP23" i="27"/>
  <c r="CN23" i="27"/>
  <c r="AA36" i="8"/>
  <c r="Z5" i="8"/>
  <c r="NV47" i="8"/>
  <c r="CS5" i="27"/>
  <c r="AD23" i="27"/>
  <c r="U23" i="27"/>
  <c r="BB23" i="27"/>
  <c r="AC23" i="27"/>
  <c r="AG23" i="27"/>
  <c r="BM23" i="27"/>
  <c r="AS23" i="27"/>
  <c r="AJ23" i="27"/>
  <c r="S23" i="27"/>
  <c r="AP23" i="27"/>
  <c r="BL23" i="27"/>
  <c r="BH23" i="27"/>
  <c r="AX23" i="27"/>
  <c r="BF23" i="27"/>
  <c r="AQ23" i="27"/>
  <c r="AM23" i="27"/>
  <c r="AE23" i="27"/>
  <c r="AW23" i="27"/>
  <c r="AT23" i="27"/>
  <c r="AO23" i="27"/>
  <c r="BI23" i="27"/>
  <c r="BE23" i="27"/>
  <c r="AY23" i="27"/>
  <c r="BN23" i="27"/>
  <c r="BJ23" i="27"/>
  <c r="AH23" i="27"/>
  <c r="AK23" i="27"/>
  <c r="BA23" i="27"/>
  <c r="BQ23" i="27"/>
  <c r="AB23" i="27"/>
  <c r="AF23" i="27"/>
  <c r="BG23" i="27"/>
  <c r="Z23" i="27"/>
  <c r="AR23" i="27"/>
  <c r="AL23" i="27"/>
  <c r="AZ23" i="27"/>
  <c r="R23" i="27"/>
  <c r="Y23" i="27"/>
  <c r="BO23" i="27"/>
  <c r="BD23" i="27"/>
  <c r="AA23" i="27"/>
  <c r="AN23" i="27"/>
  <c r="T23" i="27"/>
  <c r="AV23" i="27"/>
  <c r="BP23" i="27"/>
  <c r="BK23" i="27"/>
  <c r="Q23" i="27"/>
  <c r="BC23" i="27"/>
  <c r="AU23" i="27"/>
  <c r="AI23" i="27"/>
  <c r="O23" i="27"/>
  <c r="BR23" i="27"/>
  <c r="X23" i="27"/>
  <c r="P23" i="27"/>
  <c r="W23" i="27"/>
  <c r="V23" i="27"/>
  <c r="BS23" i="27"/>
  <c r="BT23" i="27"/>
  <c r="BU23" i="27"/>
  <c r="BV23" i="27"/>
  <c r="BW23" i="27"/>
  <c r="BX23" i="27"/>
  <c r="BY23" i="27"/>
  <c r="BZ23" i="27"/>
  <c r="CA23" i="27"/>
  <c r="CB23" i="27"/>
  <c r="CC23" i="27"/>
  <c r="CD23" i="27"/>
  <c r="CE23" i="27"/>
  <c r="CF23" i="27"/>
  <c r="CI23" i="27"/>
  <c r="CO23" i="27"/>
  <c r="CM23" i="27"/>
  <c r="CK23" i="27"/>
  <c r="CG23" i="27"/>
  <c r="CQ23" i="27"/>
  <c r="CS23" i="27"/>
  <c r="CT6" i="27"/>
  <c r="CT13" i="27" s="1"/>
  <c r="CT4" i="27"/>
  <c r="CT5" i="27" s="1"/>
  <c r="AA6" i="8"/>
  <c r="AA13" i="8" s="1"/>
  <c r="Z22" i="8"/>
  <c r="AA4" i="8"/>
  <c r="X27" i="8" l="1"/>
  <c r="CR30" i="27"/>
  <c r="X30" i="8"/>
  <c r="CS8" i="27"/>
  <c r="CS9" i="27"/>
  <c r="CS11" i="27"/>
  <c r="CS14" i="27" s="1"/>
  <c r="CT8" i="27"/>
  <c r="CT9" i="27"/>
  <c r="CT11" i="27"/>
  <c r="CT14" i="27" s="1"/>
  <c r="Z11" i="8"/>
  <c r="Z9" i="8"/>
  <c r="Z8" i="8"/>
  <c r="X33" i="8"/>
  <c r="CS20" i="27"/>
  <c r="X29" i="8"/>
  <c r="X31" i="8"/>
  <c r="Y20" i="8"/>
  <c r="Y14" i="8"/>
  <c r="CM22" i="27"/>
  <c r="CM33" i="27"/>
  <c r="CQ29" i="27"/>
  <c r="CR29" i="27"/>
  <c r="CR31" i="27"/>
  <c r="CQ31" i="27"/>
  <c r="AB36" i="8"/>
  <c r="AA5" i="8"/>
  <c r="AA9" i="8" s="1"/>
  <c r="NV48" i="8"/>
  <c r="CT23" i="27"/>
  <c r="CU6" i="27"/>
  <c r="CU13" i="27" s="1"/>
  <c r="CU4" i="27"/>
  <c r="CU5" i="27" s="1"/>
  <c r="AA22" i="8"/>
  <c r="AB4" i="8"/>
  <c r="AB6" i="8"/>
  <c r="AB13" i="8" s="1"/>
  <c r="Y27" i="8" l="1"/>
  <c r="CT30" i="27"/>
  <c r="CS30" i="27"/>
  <c r="Y30" i="8"/>
  <c r="CU8" i="27"/>
  <c r="CU9" i="27"/>
  <c r="CU11" i="27"/>
  <c r="CU14" i="27" s="1"/>
  <c r="AA8" i="8"/>
  <c r="AA11" i="8"/>
  <c r="AB5" i="8"/>
  <c r="Y33" i="8"/>
  <c r="AB26" i="17"/>
  <c r="B6" i="14"/>
  <c r="CT20" i="27"/>
  <c r="CU20" i="27"/>
  <c r="Z20" i="8"/>
  <c r="Y29" i="8"/>
  <c r="Z14" i="8"/>
  <c r="Y31" i="8"/>
  <c r="CN22" i="27"/>
  <c r="CN33" i="27"/>
  <c r="AC36" i="8"/>
  <c r="NV49" i="8"/>
  <c r="CU23" i="27"/>
  <c r="CV4" i="27"/>
  <c r="CV5" i="27" s="1"/>
  <c r="CV6" i="27"/>
  <c r="CV13" i="27" s="1"/>
  <c r="AC6" i="8"/>
  <c r="AC4" i="8"/>
  <c r="AB22" i="8"/>
  <c r="Z27" i="8" l="1"/>
  <c r="Z30" i="8"/>
  <c r="CU30" i="27"/>
  <c r="CV8" i="27"/>
  <c r="CV9" i="27"/>
  <c r="CV11" i="27"/>
  <c r="CV14" i="27" s="1"/>
  <c r="AB11" i="8"/>
  <c r="AB14" i="8" s="1"/>
  <c r="AB9" i="8"/>
  <c r="AB8" i="8"/>
  <c r="Z33" i="8"/>
  <c r="AC26" i="17"/>
  <c r="CV20" i="27"/>
  <c r="AA20" i="8"/>
  <c r="Z29" i="8"/>
  <c r="AA14" i="8"/>
  <c r="Z31" i="8"/>
  <c r="CO22" i="27"/>
  <c r="CO33" i="27"/>
  <c r="CS29" i="27"/>
  <c r="CT29" i="27"/>
  <c r="CS31" i="27"/>
  <c r="CT31" i="27"/>
  <c r="AD36" i="8"/>
  <c r="AC5" i="8"/>
  <c r="NV50" i="8"/>
  <c r="CV23" i="27"/>
  <c r="CW4" i="27"/>
  <c r="CW5" i="27" s="1"/>
  <c r="CW6" i="27"/>
  <c r="AC22" i="8"/>
  <c r="AD6" i="8"/>
  <c r="AD13" i="8" s="1"/>
  <c r="AD4" i="8"/>
  <c r="AB27" i="8" l="1"/>
  <c r="AA27" i="8"/>
  <c r="AC9" i="8"/>
  <c r="AB30" i="8"/>
  <c r="AA30" i="8"/>
  <c r="CV30" i="27"/>
  <c r="CW8" i="27"/>
  <c r="CW9" i="27"/>
  <c r="CW11" i="27"/>
  <c r="AC8" i="8"/>
  <c r="AC11" i="8"/>
  <c r="E4" i="34"/>
  <c r="E5" i="34" s="1"/>
  <c r="AA33" i="8"/>
  <c r="N9" i="14"/>
  <c r="W9" i="14"/>
  <c r="AD9" i="14"/>
  <c r="T9" i="14"/>
  <c r="Z9" i="14"/>
  <c r="AI9" i="14"/>
  <c r="G9" i="14"/>
  <c r="J9" i="14"/>
  <c r="S9" i="14"/>
  <c r="AC9" i="14"/>
  <c r="R9" i="14"/>
  <c r="AB9" i="14"/>
  <c r="Q9" i="14"/>
  <c r="AE9" i="14"/>
  <c r="AH9" i="14"/>
  <c r="M9" i="14"/>
  <c r="X9" i="14"/>
  <c r="Y9" i="14"/>
  <c r="F9" i="14"/>
  <c r="H9" i="14"/>
  <c r="K9" i="14"/>
  <c r="AG9" i="14"/>
  <c r="P9" i="14"/>
  <c r="V9" i="14"/>
  <c r="AA9" i="14"/>
  <c r="E9" i="14"/>
  <c r="L9" i="14"/>
  <c r="D9" i="14"/>
  <c r="AF9" i="14"/>
  <c r="I9" i="14"/>
  <c r="U9" i="14"/>
  <c r="O9" i="14"/>
  <c r="AD26" i="17"/>
  <c r="AF26" i="17"/>
  <c r="AE26" i="17"/>
  <c r="CW20" i="27"/>
  <c r="AA29" i="8"/>
  <c r="AA31" i="8"/>
  <c r="AB29" i="8"/>
  <c r="AC20" i="8"/>
  <c r="AB20" i="8"/>
  <c r="AB31" i="8"/>
  <c r="CP22" i="27"/>
  <c r="CP33" i="27"/>
  <c r="CU29" i="27"/>
  <c r="CU31" i="27"/>
  <c r="AE36" i="8"/>
  <c r="AD5" i="8"/>
  <c r="NV51" i="8"/>
  <c r="CW23" i="27"/>
  <c r="CX6" i="27"/>
  <c r="CX13" i="27" s="1"/>
  <c r="CX4" i="27"/>
  <c r="CX5" i="27" s="1"/>
  <c r="AD22" i="8"/>
  <c r="AE4" i="8"/>
  <c r="AE6" i="8"/>
  <c r="AE13" i="8" s="1"/>
  <c r="CX8" i="27" l="1"/>
  <c r="CX9" i="27"/>
  <c r="CX11" i="27"/>
  <c r="CX14" i="27" s="1"/>
  <c r="AD11" i="8"/>
  <c r="AD9" i="8"/>
  <c r="F11" i="14"/>
  <c r="K11" i="14"/>
  <c r="U11" i="14"/>
  <c r="H11" i="14"/>
  <c r="I11" i="14"/>
  <c r="E11" i="14"/>
  <c r="AE11" i="14"/>
  <c r="AF13" i="17" s="1"/>
  <c r="AF17" i="29" s="1"/>
  <c r="Q11" i="14"/>
  <c r="P11" i="14"/>
  <c r="D11" i="14"/>
  <c r="E13" i="17" s="1"/>
  <c r="E13" i="29" s="1"/>
  <c r="V11" i="14"/>
  <c r="S11" i="14"/>
  <c r="AB33" i="8"/>
  <c r="AC33" i="8"/>
  <c r="O11" i="14"/>
  <c r="X11" i="14"/>
  <c r="AF11" i="14"/>
  <c r="AG13" i="17" s="1"/>
  <c r="AG17" i="29" s="1"/>
  <c r="L11" i="14"/>
  <c r="M11" i="14"/>
  <c r="Z11" i="14"/>
  <c r="AA13" i="17" s="1"/>
  <c r="AA17" i="29" s="1"/>
  <c r="J11" i="14"/>
  <c r="AG11" i="14"/>
  <c r="AC11" i="14"/>
  <c r="AH11" i="14"/>
  <c r="G11" i="14"/>
  <c r="AI11" i="14"/>
  <c r="T11" i="14"/>
  <c r="AD11" i="14"/>
  <c r="Y11" i="14"/>
  <c r="W11" i="14"/>
  <c r="AA11" i="14"/>
  <c r="AB11" i="14"/>
  <c r="R11" i="14"/>
  <c r="N11" i="14"/>
  <c r="CW14" i="27"/>
  <c r="CW13" i="27"/>
  <c r="AC13" i="8"/>
  <c r="AC14" i="8"/>
  <c r="AD8" i="8"/>
  <c r="CQ22" i="27"/>
  <c r="CQ33" i="27"/>
  <c r="CV29" i="27"/>
  <c r="CV31" i="27"/>
  <c r="AF36" i="8"/>
  <c r="AE5" i="8"/>
  <c r="AE9" i="8" s="1"/>
  <c r="NV52" i="8"/>
  <c r="CX23" i="27"/>
  <c r="CY4" i="27"/>
  <c r="CY5" i="27" s="1"/>
  <c r="CY6" i="27"/>
  <c r="CY13" i="27" s="1"/>
  <c r="AE22" i="8"/>
  <c r="AF6" i="8"/>
  <c r="AF13" i="8" s="1"/>
  <c r="AF4" i="8"/>
  <c r="F13" i="17" l="1"/>
  <c r="F13" i="29" s="1"/>
  <c r="L18" i="29"/>
  <c r="K13" i="17"/>
  <c r="K17" i="29" s="1"/>
  <c r="K18" i="29"/>
  <c r="J13" i="17"/>
  <c r="J17" i="29" s="1"/>
  <c r="I13" i="17"/>
  <c r="I17" i="29" s="1"/>
  <c r="J18" i="29"/>
  <c r="O18" i="29"/>
  <c r="N13" i="17"/>
  <c r="N17" i="29" s="1"/>
  <c r="V13" i="17"/>
  <c r="V17" i="29" s="1"/>
  <c r="W18" i="29"/>
  <c r="P18" i="29"/>
  <c r="O13" i="17"/>
  <c r="O17" i="29" s="1"/>
  <c r="N18" i="29"/>
  <c r="M13" i="17"/>
  <c r="M17" i="29" s="1"/>
  <c r="L13" i="17"/>
  <c r="L17" i="29" s="1"/>
  <c r="M18" i="29"/>
  <c r="H18" i="29"/>
  <c r="G13" i="17"/>
  <c r="G13" i="29" s="1"/>
  <c r="Z18" i="29"/>
  <c r="Y13" i="17"/>
  <c r="Y17" i="29" s="1"/>
  <c r="P13" i="17"/>
  <c r="P17" i="29" s="1"/>
  <c r="Q18" i="29"/>
  <c r="U18" i="29"/>
  <c r="T13" i="17"/>
  <c r="T17" i="29" s="1"/>
  <c r="S13" i="17"/>
  <c r="S17" i="29" s="1"/>
  <c r="T18" i="29"/>
  <c r="X13" i="17"/>
  <c r="X17" i="29" s="1"/>
  <c r="Y18" i="29"/>
  <c r="V18" i="29"/>
  <c r="U13" i="17"/>
  <c r="U17" i="29" s="1"/>
  <c r="W13" i="17"/>
  <c r="W17" i="29" s="1"/>
  <c r="I18" i="29"/>
  <c r="H13" i="17"/>
  <c r="H17" i="29" s="1"/>
  <c r="Q13" i="17"/>
  <c r="Q17" i="29" s="1"/>
  <c r="R18" i="29"/>
  <c r="AA18" i="29"/>
  <c r="Z13" i="17"/>
  <c r="Z17" i="29" s="1"/>
  <c r="R13" i="17"/>
  <c r="R17" i="29" s="1"/>
  <c r="S18" i="29"/>
  <c r="AC27" i="8"/>
  <c r="H19" i="29"/>
  <c r="L19" i="29"/>
  <c r="K19" i="29"/>
  <c r="P19" i="29"/>
  <c r="X19" i="29"/>
  <c r="Q19" i="29"/>
  <c r="O19" i="29"/>
  <c r="N19" i="29"/>
  <c r="I19" i="29"/>
  <c r="U19" i="29"/>
  <c r="M19" i="29"/>
  <c r="R19" i="29"/>
  <c r="V19" i="29"/>
  <c r="W19" i="29"/>
  <c r="J19" i="29"/>
  <c r="S19" i="29"/>
  <c r="Z19" i="29"/>
  <c r="X18" i="29"/>
  <c r="Y19" i="29"/>
  <c r="T19" i="29"/>
  <c r="CX30" i="27"/>
  <c r="AC30" i="8"/>
  <c r="CW30" i="27"/>
  <c r="CY8" i="27"/>
  <c r="CY9" i="27"/>
  <c r="CY11" i="27"/>
  <c r="CY14" i="27" s="1"/>
  <c r="AE8" i="8"/>
  <c r="AE11" i="8"/>
  <c r="AG18" i="29"/>
  <c r="AH19" i="29"/>
  <c r="C13" i="14"/>
  <c r="AB18" i="29"/>
  <c r="AI19" i="29"/>
  <c r="AC19" i="29"/>
  <c r="AH18" i="29"/>
  <c r="AE13" i="17"/>
  <c r="AE17" i="29" s="1"/>
  <c r="AF18" i="29"/>
  <c r="AG19" i="29"/>
  <c r="AH13" i="17"/>
  <c r="AH17" i="29" s="1"/>
  <c r="AI18" i="29"/>
  <c r="AJ19" i="29"/>
  <c r="AI13" i="17"/>
  <c r="AI17" i="29" s="1"/>
  <c r="AJ18" i="29"/>
  <c r="AK19" i="29"/>
  <c r="AD13" i="17"/>
  <c r="AD17" i="29" s="1"/>
  <c r="AE18" i="29"/>
  <c r="AF19" i="29"/>
  <c r="AB19" i="29"/>
  <c r="AC29" i="8"/>
  <c r="AB13" i="17"/>
  <c r="AB17" i="29" s="1"/>
  <c r="AC18" i="29"/>
  <c r="AD19" i="29"/>
  <c r="AC13" i="17"/>
  <c r="AC17" i="29" s="1"/>
  <c r="AD18" i="29"/>
  <c r="AE19" i="29"/>
  <c r="AJ13" i="17"/>
  <c r="AJ17" i="29" s="1"/>
  <c r="AK18" i="29"/>
  <c r="CX20" i="27"/>
  <c r="CY20" i="27"/>
  <c r="AD20" i="8"/>
  <c r="AC31" i="8"/>
  <c r="AD14" i="8"/>
  <c r="CR22" i="27"/>
  <c r="CR33" i="27"/>
  <c r="CW29" i="27"/>
  <c r="CW31" i="27"/>
  <c r="AF5" i="8"/>
  <c r="NV53" i="8"/>
  <c r="CY23" i="27"/>
  <c r="CZ4" i="27"/>
  <c r="CZ5" i="27" s="1"/>
  <c r="CZ6" i="27"/>
  <c r="CZ13" i="27" s="1"/>
  <c r="AF22" i="8"/>
  <c r="AG6" i="8"/>
  <c r="AG13" i="8" s="1"/>
  <c r="AG4" i="8"/>
  <c r="AD27" i="8" l="1"/>
  <c r="E14" i="17"/>
  <c r="E14" i="29" s="1"/>
  <c r="AD30" i="8"/>
  <c r="CY30" i="27"/>
  <c r="CZ8" i="27"/>
  <c r="CZ9" i="27"/>
  <c r="CZ11" i="27"/>
  <c r="CZ14" i="27" s="1"/>
  <c r="AF11" i="8"/>
  <c r="AF14" i="8" s="1"/>
  <c r="AF9" i="8"/>
  <c r="F14" i="17"/>
  <c r="F14" i="29" s="1"/>
  <c r="G14" i="17"/>
  <c r="N14" i="17"/>
  <c r="AG5" i="8"/>
  <c r="AG8" i="8" s="1"/>
  <c r="R14" i="17"/>
  <c r="AD33" i="8"/>
  <c r="T14" i="17"/>
  <c r="AA14" i="17"/>
  <c r="M14" i="17"/>
  <c r="AG14" i="17"/>
  <c r="AG20" i="29" s="1"/>
  <c r="AF14" i="17"/>
  <c r="AF20" i="29" s="1"/>
  <c r="I14" i="17"/>
  <c r="Q14" i="17"/>
  <c r="P14" i="17"/>
  <c r="W14" i="17"/>
  <c r="AD14" i="17"/>
  <c r="AD20" i="29" s="1"/>
  <c r="AH14" i="17"/>
  <c r="AH20" i="29" s="1"/>
  <c r="AB14" i="17"/>
  <c r="AB20" i="29" s="1"/>
  <c r="H14" i="17"/>
  <c r="AK14" i="17"/>
  <c r="AK20" i="29" s="1"/>
  <c r="AJ14" i="17"/>
  <c r="AJ20" i="29" s="1"/>
  <c r="O14" i="17"/>
  <c r="Z14" i="17"/>
  <c r="U14" i="17"/>
  <c r="L14" i="17"/>
  <c r="V14" i="17"/>
  <c r="X14" i="17"/>
  <c r="AC14" i="17"/>
  <c r="AC20" i="29" s="1"/>
  <c r="S14" i="17"/>
  <c r="K14" i="17"/>
  <c r="Y14" i="17"/>
  <c r="J14" i="17"/>
  <c r="AI14" i="17"/>
  <c r="AI20" i="29" s="1"/>
  <c r="AE14" i="17"/>
  <c r="AE20" i="29" s="1"/>
  <c r="CZ20" i="27"/>
  <c r="AE20" i="8"/>
  <c r="AD31" i="8"/>
  <c r="AE14" i="8"/>
  <c r="AD29" i="8"/>
  <c r="AF8" i="8"/>
  <c r="CS22" i="27"/>
  <c r="CS33" i="27"/>
  <c r="CX29" i="27"/>
  <c r="CX31" i="27"/>
  <c r="NV54" i="8"/>
  <c r="CZ23" i="27"/>
  <c r="DA4" i="27"/>
  <c r="DA6" i="27"/>
  <c r="DA13" i="27" s="1"/>
  <c r="AG22" i="8"/>
  <c r="AH6" i="8"/>
  <c r="AH4" i="8"/>
  <c r="G17" i="17" l="1"/>
  <c r="G17" i="29" s="1"/>
  <c r="G14" i="29"/>
  <c r="AF27" i="8"/>
  <c r="AE27" i="8"/>
  <c r="Y20" i="29"/>
  <c r="M20" i="29"/>
  <c r="AA20" i="29"/>
  <c r="T20" i="29"/>
  <c r="H20" i="29"/>
  <c r="W20" i="29"/>
  <c r="K20" i="29"/>
  <c r="Q20" i="29"/>
  <c r="X20" i="29"/>
  <c r="V20" i="29"/>
  <c r="L20" i="29"/>
  <c r="U20" i="29"/>
  <c r="O20" i="29"/>
  <c r="N20" i="29"/>
  <c r="J20" i="29"/>
  <c r="P20" i="29"/>
  <c r="S20" i="29"/>
  <c r="I20" i="29"/>
  <c r="Z20" i="29"/>
  <c r="R20" i="29"/>
  <c r="AF30" i="8"/>
  <c r="AE30" i="8"/>
  <c r="CZ30" i="27"/>
  <c r="AG11" i="8"/>
  <c r="AG14" i="8" s="1"/>
  <c r="AG9" i="8"/>
  <c r="E9" i="13"/>
  <c r="AG17" i="17"/>
  <c r="AG29" i="29" s="1"/>
  <c r="AF17" i="17"/>
  <c r="AF29" i="29" s="1"/>
  <c r="AE33" i="8"/>
  <c r="AJ17" i="17"/>
  <c r="AJ29" i="29" s="1"/>
  <c r="AK17" i="17"/>
  <c r="AK29" i="29" s="1"/>
  <c r="AE17" i="17"/>
  <c r="AE29" i="29" s="1"/>
  <c r="AI17" i="17"/>
  <c r="AI29" i="29" s="1"/>
  <c r="AH17" i="17"/>
  <c r="AH29" i="29" s="1"/>
  <c r="AG20" i="8"/>
  <c r="DA20" i="27"/>
  <c r="AF20" i="8"/>
  <c r="AE31" i="8"/>
  <c r="AE29" i="8"/>
  <c r="AF31" i="8"/>
  <c r="AF29" i="8"/>
  <c r="CT22" i="27"/>
  <c r="CT33" i="27"/>
  <c r="CY29" i="27"/>
  <c r="CY31" i="27"/>
  <c r="NV55" i="8"/>
  <c r="DA5" i="27"/>
  <c r="AH5" i="8"/>
  <c r="DA23" i="27"/>
  <c r="DB4" i="27"/>
  <c r="DB5" i="27" s="1"/>
  <c r="DB6" i="27"/>
  <c r="AH22" i="8"/>
  <c r="AI4" i="8"/>
  <c r="AI6" i="8"/>
  <c r="AI13" i="8" s="1"/>
  <c r="AG27" i="8" l="1"/>
  <c r="AH9" i="8"/>
  <c r="AG30" i="8"/>
  <c r="DB8" i="27"/>
  <c r="DB9" i="27"/>
  <c r="DB11" i="27"/>
  <c r="DB14" i="27" s="1"/>
  <c r="DA8" i="27"/>
  <c r="DA9" i="27"/>
  <c r="DA11" i="27"/>
  <c r="DA14" i="27" s="1"/>
  <c r="AH8" i="8"/>
  <c r="AH11" i="8"/>
  <c r="AF33" i="8"/>
  <c r="AG33" i="8"/>
  <c r="AH20" i="8"/>
  <c r="AG29" i="8"/>
  <c r="AG31" i="8"/>
  <c r="CU22" i="27"/>
  <c r="CU33" i="27"/>
  <c r="CZ29" i="27"/>
  <c r="CZ31" i="27"/>
  <c r="AI5" i="8"/>
  <c r="NV57" i="8"/>
  <c r="DB23" i="27"/>
  <c r="DC6" i="27"/>
  <c r="DC13" i="27" s="1"/>
  <c r="DC4" i="27"/>
  <c r="AJ4" i="8"/>
  <c r="AI22" i="8"/>
  <c r="AJ6" i="8"/>
  <c r="AJ13" i="8" s="1"/>
  <c r="DB30" i="27" l="1"/>
  <c r="DA30" i="27"/>
  <c r="AI11" i="8"/>
  <c r="AI9" i="8"/>
  <c r="DB13" i="27"/>
  <c r="AH14" i="8"/>
  <c r="AH13" i="8"/>
  <c r="AH33" i="8"/>
  <c r="DB20" i="27"/>
  <c r="DC20" i="27"/>
  <c r="AI8" i="8"/>
  <c r="CV22" i="27"/>
  <c r="CV33" i="27"/>
  <c r="AJ5" i="8"/>
  <c r="NV58" i="8"/>
  <c r="DC5" i="27"/>
  <c r="DC23" i="27"/>
  <c r="DD4" i="27"/>
  <c r="DD5" i="27" s="1"/>
  <c r="DD6" i="27"/>
  <c r="DD13" i="27" s="1"/>
  <c r="AK6" i="8"/>
  <c r="AK13" i="8" s="1"/>
  <c r="AK4" i="8"/>
  <c r="AJ22" i="8"/>
  <c r="AH27" i="8" l="1"/>
  <c r="DD8" i="27"/>
  <c r="DD9" i="27"/>
  <c r="DD11" i="27"/>
  <c r="DD14" i="27" s="1"/>
  <c r="DC8" i="27"/>
  <c r="DC9" i="27"/>
  <c r="DC11" i="27"/>
  <c r="DC14" i="27" s="1"/>
  <c r="AJ11" i="8"/>
  <c r="AJ9" i="8"/>
  <c r="AI20" i="8"/>
  <c r="AI33" i="8" s="1"/>
  <c r="AH30" i="8"/>
  <c r="AI14" i="8"/>
  <c r="AH29" i="8"/>
  <c r="AH31" i="8"/>
  <c r="AJ8" i="8"/>
  <c r="CW22" i="27"/>
  <c r="CW33" i="27"/>
  <c r="DB29" i="27"/>
  <c r="DA29" i="27"/>
  <c r="DA31" i="27"/>
  <c r="DB31" i="27"/>
  <c r="AK5" i="8"/>
  <c r="NV59" i="8"/>
  <c r="DE6" i="27"/>
  <c r="DE13" i="27" s="1"/>
  <c r="DD23" i="27"/>
  <c r="DE4" i="27"/>
  <c r="AK22" i="8"/>
  <c r="AL4" i="8"/>
  <c r="AL6" i="8"/>
  <c r="AL13" i="8" s="1"/>
  <c r="AI27" i="8" l="1"/>
  <c r="DC30" i="27"/>
  <c r="DD30" i="27"/>
  <c r="AI30" i="8"/>
  <c r="AK11" i="8"/>
  <c r="AK9" i="8"/>
  <c r="DD20" i="27"/>
  <c r="DE20" i="27"/>
  <c r="AJ20" i="8"/>
  <c r="AJ14" i="8"/>
  <c r="AI29" i="8"/>
  <c r="AI31" i="8"/>
  <c r="AK8" i="8"/>
  <c r="CX22" i="27"/>
  <c r="CX33" i="27"/>
  <c r="AL5" i="8"/>
  <c r="NV60" i="8"/>
  <c r="DE5" i="27"/>
  <c r="DE23" i="27"/>
  <c r="DF6" i="27"/>
  <c r="DF13" i="27" s="1"/>
  <c r="DF4" i="27"/>
  <c r="DF5" i="27" s="1"/>
  <c r="AM6" i="8"/>
  <c r="AM13" i="8" s="1"/>
  <c r="AM4" i="8"/>
  <c r="AL22" i="8"/>
  <c r="AJ27" i="8" l="1"/>
  <c r="AJ30" i="8"/>
  <c r="DF8" i="27"/>
  <c r="DF9" i="27"/>
  <c r="DF11" i="27"/>
  <c r="DF14" i="27" s="1"/>
  <c r="DE8" i="27"/>
  <c r="DE9" i="27"/>
  <c r="DE11" i="27"/>
  <c r="DE14" i="27" s="1"/>
  <c r="AL11" i="8"/>
  <c r="AL9" i="8"/>
  <c r="AJ33" i="8"/>
  <c r="AK20" i="8"/>
  <c r="AK14" i="8"/>
  <c r="AJ29" i="8"/>
  <c r="AJ31" i="8"/>
  <c r="AL8" i="8"/>
  <c r="CY22" i="27"/>
  <c r="CY33" i="27"/>
  <c r="DC29" i="27"/>
  <c r="DD29" i="27"/>
  <c r="DD31" i="27"/>
  <c r="DC31" i="27"/>
  <c r="AM5" i="8"/>
  <c r="NV61" i="8"/>
  <c r="DF23" i="27"/>
  <c r="DG4" i="27"/>
  <c r="DG6" i="27"/>
  <c r="DG13" i="27" s="1"/>
  <c r="AM23" i="8"/>
  <c r="AM22" i="8"/>
  <c r="AN4" i="8"/>
  <c r="AN6" i="8"/>
  <c r="AN13" i="8" s="1"/>
  <c r="AK27" i="8" l="1"/>
  <c r="DE30" i="27"/>
  <c r="AK30" i="8"/>
  <c r="DF30" i="27"/>
  <c r="AM11" i="8"/>
  <c r="AM9" i="8"/>
  <c r="AK33" i="8"/>
  <c r="DG20" i="27"/>
  <c r="DF20" i="27"/>
  <c r="AL20" i="8"/>
  <c r="AK31" i="8"/>
  <c r="AL14" i="8"/>
  <c r="AK29" i="8"/>
  <c r="AM8" i="8"/>
  <c r="CZ22" i="27"/>
  <c r="CZ33" i="27"/>
  <c r="AN5" i="8"/>
  <c r="NV62" i="8"/>
  <c r="DG5" i="27"/>
  <c r="DG23" i="27"/>
  <c r="DH6" i="27"/>
  <c r="DH13" i="27" s="1"/>
  <c r="DH4" i="27"/>
  <c r="DH5" i="27" s="1"/>
  <c r="AO4" i="8"/>
  <c r="AN23" i="8"/>
  <c r="AO6" i="8"/>
  <c r="AN22" i="8"/>
  <c r="AL27" i="8" l="1"/>
  <c r="AL30" i="8"/>
  <c r="DG8" i="27"/>
  <c r="DG9" i="27"/>
  <c r="DG11" i="27"/>
  <c r="DG14" i="27" s="1"/>
  <c r="DH8" i="27"/>
  <c r="DH9" i="27"/>
  <c r="DH11" i="27"/>
  <c r="DH14" i="27" s="1"/>
  <c r="AN11" i="8"/>
  <c r="AN9" i="8"/>
  <c r="AL33" i="8"/>
  <c r="AM20" i="8"/>
  <c r="AM14" i="8"/>
  <c r="AL31" i="8"/>
  <c r="AL29" i="8"/>
  <c r="AN8" i="8"/>
  <c r="DA22" i="27"/>
  <c r="DA33" i="27"/>
  <c r="DF29" i="27"/>
  <c r="DE29" i="27"/>
  <c r="DF31" i="27"/>
  <c r="DE31" i="27"/>
  <c r="AO5" i="8"/>
  <c r="NV63" i="8"/>
  <c r="DH23" i="27"/>
  <c r="DI6" i="27"/>
  <c r="DI4" i="27"/>
  <c r="DI5" i="27" s="1"/>
  <c r="AO22" i="8"/>
  <c r="AP6" i="8"/>
  <c r="AP13" i="8" s="1"/>
  <c r="AP4" i="8"/>
  <c r="AO23" i="8"/>
  <c r="AM27" i="8" l="1"/>
  <c r="DH30" i="27"/>
  <c r="AM30" i="8"/>
  <c r="DG30" i="27"/>
  <c r="DI8" i="27"/>
  <c r="DI9" i="27"/>
  <c r="DI11" i="27"/>
  <c r="AO11" i="8"/>
  <c r="AO9" i="8"/>
  <c r="F4" i="34"/>
  <c r="F5" i="34" s="1"/>
  <c r="AM33" i="8"/>
  <c r="DH20" i="27"/>
  <c r="AM29" i="8"/>
  <c r="DI20" i="27"/>
  <c r="AM31" i="8"/>
  <c r="AN20" i="8"/>
  <c r="AN14" i="8"/>
  <c r="AO8" i="8"/>
  <c r="DB22" i="27"/>
  <c r="DB33" i="27"/>
  <c r="AP5" i="8"/>
  <c r="DJ4" i="27"/>
  <c r="DJ5" i="27" s="1"/>
  <c r="DI23" i="27"/>
  <c r="DJ6" i="27"/>
  <c r="DJ13" i="27" s="1"/>
  <c r="AP22" i="8"/>
  <c r="AQ6" i="8"/>
  <c r="AQ13" i="8" s="1"/>
  <c r="AQ4" i="8"/>
  <c r="AP23" i="8"/>
  <c r="AN27" i="8" l="1"/>
  <c r="AN30" i="8"/>
  <c r="DJ8" i="27"/>
  <c r="DJ9" i="27"/>
  <c r="DJ11" i="27"/>
  <c r="DJ14" i="27" s="1"/>
  <c r="AP11" i="8"/>
  <c r="AP9" i="8"/>
  <c r="AN33" i="8"/>
  <c r="AO20" i="8"/>
  <c r="AO14" i="8"/>
  <c r="AO13" i="8"/>
  <c r="AN31" i="8"/>
  <c r="AN29" i="8"/>
  <c r="DI14" i="27"/>
  <c r="DI13" i="27"/>
  <c r="AP8" i="8"/>
  <c r="DC22" i="27"/>
  <c r="DC33" i="27"/>
  <c r="DH29" i="27"/>
  <c r="DG29" i="27"/>
  <c r="DH31" i="27"/>
  <c r="DG31" i="27"/>
  <c r="AQ5" i="8"/>
  <c r="DJ23" i="27"/>
  <c r="DK6" i="27"/>
  <c r="DK13" i="27" s="1"/>
  <c r="DK4" i="27"/>
  <c r="DK5" i="27" s="1"/>
  <c r="AQ22" i="8"/>
  <c r="AR4" i="8"/>
  <c r="AR6" i="8"/>
  <c r="AR13" i="8" s="1"/>
  <c r="AQ23" i="8"/>
  <c r="AO27" i="8" l="1"/>
  <c r="DJ30" i="27"/>
  <c r="AO30" i="8"/>
  <c r="DI30" i="27"/>
  <c r="DK8" i="27"/>
  <c r="DK9" i="27"/>
  <c r="DK11" i="27"/>
  <c r="DK14" i="27" s="1"/>
  <c r="AQ11" i="8"/>
  <c r="AQ14" i="8" s="1"/>
  <c r="AQ9" i="8"/>
  <c r="AR5" i="8"/>
  <c r="AR8" i="8" s="1"/>
  <c r="AO33" i="8"/>
  <c r="DJ20" i="27"/>
  <c r="DK20" i="27"/>
  <c r="AP20" i="8"/>
  <c r="AO29" i="8"/>
  <c r="AP14" i="8"/>
  <c r="AO31" i="8"/>
  <c r="AQ8" i="8"/>
  <c r="DD22" i="27"/>
  <c r="DD33" i="27"/>
  <c r="DI29" i="27"/>
  <c r="DI31" i="27"/>
  <c r="DK23" i="27"/>
  <c r="DL4" i="27"/>
  <c r="DL6" i="27"/>
  <c r="DL13" i="27" s="1"/>
  <c r="AR22" i="8"/>
  <c r="AS6" i="8"/>
  <c r="AS13" i="8" s="1"/>
  <c r="AR23" i="8"/>
  <c r="AS4" i="8"/>
  <c r="AQ27" i="8" l="1"/>
  <c r="AP27" i="8"/>
  <c r="AQ30" i="8"/>
  <c r="AP30" i="8"/>
  <c r="DK30" i="27"/>
  <c r="AR11" i="8"/>
  <c r="AR14" i="8" s="1"/>
  <c r="AR9" i="8"/>
  <c r="AP33" i="8"/>
  <c r="AR20" i="8"/>
  <c r="DL20" i="27"/>
  <c r="AQ20" i="8"/>
  <c r="AP31" i="8"/>
  <c r="AP29" i="8"/>
  <c r="AQ29" i="8"/>
  <c r="AQ31" i="8"/>
  <c r="DE22" i="27"/>
  <c r="DE33" i="27"/>
  <c r="DJ29" i="27"/>
  <c r="DJ31" i="27"/>
  <c r="AS5" i="8"/>
  <c r="DL5" i="27"/>
  <c r="DL23" i="27"/>
  <c r="DM6" i="27"/>
  <c r="DM13" i="27" s="1"/>
  <c r="DM4" i="27"/>
  <c r="DM5" i="27" s="1"/>
  <c r="AS22" i="8"/>
  <c r="AT6" i="8"/>
  <c r="AS23" i="8"/>
  <c r="AT4" i="8"/>
  <c r="AR27" i="8" l="1"/>
  <c r="AR30" i="8"/>
  <c r="DM8" i="27"/>
  <c r="DM9" i="27"/>
  <c r="DM11" i="27"/>
  <c r="DM14" i="27" s="1"/>
  <c r="DL8" i="27"/>
  <c r="DL9" i="27"/>
  <c r="DL11" i="27"/>
  <c r="DL14" i="27" s="1"/>
  <c r="AS11" i="8"/>
  <c r="AS9" i="8"/>
  <c r="AR31" i="8"/>
  <c r="AQ33" i="8"/>
  <c r="AR33" i="8"/>
  <c r="AR29" i="8"/>
  <c r="AS20" i="8"/>
  <c r="AS8" i="8"/>
  <c r="DF22" i="27"/>
  <c r="DF33" i="27"/>
  <c r="DK29" i="27"/>
  <c r="DK31" i="27"/>
  <c r="AT5" i="8"/>
  <c r="DM23" i="27"/>
  <c r="DN6" i="27"/>
  <c r="DN4" i="27"/>
  <c r="AT22" i="8"/>
  <c r="AU4" i="8"/>
  <c r="AU6" i="8"/>
  <c r="AU13" i="8" s="1"/>
  <c r="AT23" i="8"/>
  <c r="DL30" i="27" l="1"/>
  <c r="DM30" i="27"/>
  <c r="AT11" i="8"/>
  <c r="AT9" i="8"/>
  <c r="AS33" i="8"/>
  <c r="DN20" i="27"/>
  <c r="DM20" i="27"/>
  <c r="AS14" i="8"/>
  <c r="AT8" i="8"/>
  <c r="DG22" i="27"/>
  <c r="DG33" i="27"/>
  <c r="AU5" i="8"/>
  <c r="DN5" i="27"/>
  <c r="DN23" i="27"/>
  <c r="DO4" i="27"/>
  <c r="DO5" i="27" s="1"/>
  <c r="DO6" i="27"/>
  <c r="DO13" i="27" s="1"/>
  <c r="AU22" i="8"/>
  <c r="AU23" i="8"/>
  <c r="AV4" i="8"/>
  <c r="AV6" i="8"/>
  <c r="AV13" i="8" s="1"/>
  <c r="AS27" i="8" l="1"/>
  <c r="AS30" i="8"/>
  <c r="DO8" i="27"/>
  <c r="DO9" i="27"/>
  <c r="DO11" i="27"/>
  <c r="DO14" i="27" s="1"/>
  <c r="DN8" i="27"/>
  <c r="DN9" i="27"/>
  <c r="DN11" i="27"/>
  <c r="AU11" i="8"/>
  <c r="AU14" i="8" s="1"/>
  <c r="AU9" i="8"/>
  <c r="AT14" i="8"/>
  <c r="AT13" i="8"/>
  <c r="AV5" i="8"/>
  <c r="AV8" i="8" s="1"/>
  <c r="AT20" i="8"/>
  <c r="AS29" i="8"/>
  <c r="AS31" i="8"/>
  <c r="AU8" i="8"/>
  <c r="DH22" i="27"/>
  <c r="DH33" i="27"/>
  <c r="DM29" i="27"/>
  <c r="DL29" i="27"/>
  <c r="DM31" i="27"/>
  <c r="DL31" i="27"/>
  <c r="DO23" i="27"/>
  <c r="DP4" i="27"/>
  <c r="DP6" i="27"/>
  <c r="DP13" i="27" s="1"/>
  <c r="AV23" i="8"/>
  <c r="AW6" i="8"/>
  <c r="AW13" i="8" s="1"/>
  <c r="AW4" i="8"/>
  <c r="AV22" i="8"/>
  <c r="AT27" i="8" l="1"/>
  <c r="AU27" i="8"/>
  <c r="AU30" i="8"/>
  <c r="DO30" i="27"/>
  <c r="AV11" i="8"/>
  <c r="AV14" i="8" s="1"/>
  <c r="AV9" i="8"/>
  <c r="AU20" i="8"/>
  <c r="AU33" i="8" s="1"/>
  <c r="AT30" i="8"/>
  <c r="AT29" i="8"/>
  <c r="DN14" i="27"/>
  <c r="DN13" i="27"/>
  <c r="AW5" i="8"/>
  <c r="AT33" i="8"/>
  <c r="AV20" i="8"/>
  <c r="DP20" i="27"/>
  <c r="AT31" i="8"/>
  <c r="AU31" i="8"/>
  <c r="AU29" i="8"/>
  <c r="DI22" i="27"/>
  <c r="DI33" i="27"/>
  <c r="DP5" i="27"/>
  <c r="DP23" i="27"/>
  <c r="DQ4" i="27"/>
  <c r="DQ5" i="27" s="1"/>
  <c r="DQ6" i="27"/>
  <c r="DQ13" i="27" s="1"/>
  <c r="AW22" i="8"/>
  <c r="AW23" i="8"/>
  <c r="AX6" i="8"/>
  <c r="AX13" i="8" s="1"/>
  <c r="AX4" i="8"/>
  <c r="AV27" i="8" l="1"/>
  <c r="AV30" i="8"/>
  <c r="DP8" i="27"/>
  <c r="DP9" i="27"/>
  <c r="DP11" i="27"/>
  <c r="DP14" i="27" s="1"/>
  <c r="DQ8" i="27"/>
  <c r="DQ9" i="27"/>
  <c r="DQ11" i="27"/>
  <c r="DQ14" i="27" s="1"/>
  <c r="AW11" i="8"/>
  <c r="AW14" i="8" s="1"/>
  <c r="AW9" i="8"/>
  <c r="AW8" i="8"/>
  <c r="DO20" i="27"/>
  <c r="DN30" i="27"/>
  <c r="AV33" i="8"/>
  <c r="AX5" i="8"/>
  <c r="AX9" i="8" s="1"/>
  <c r="AV31" i="8"/>
  <c r="AV29" i="8"/>
  <c r="AW20" i="8"/>
  <c r="DJ22" i="27"/>
  <c r="DJ33" i="27"/>
  <c r="DO29" i="27"/>
  <c r="DN29" i="27"/>
  <c r="DO31" i="27"/>
  <c r="DN31" i="27"/>
  <c r="DR6" i="27"/>
  <c r="DR13" i="27" s="1"/>
  <c r="DQ23" i="27"/>
  <c r="DR4" i="27"/>
  <c r="AY4" i="8"/>
  <c r="AY6" i="8"/>
  <c r="AY13" i="8" s="1"/>
  <c r="AX23" i="8"/>
  <c r="AX22" i="8"/>
  <c r="AW27" i="8" l="1"/>
  <c r="AW30" i="8"/>
  <c r="DQ30" i="27"/>
  <c r="DP30" i="27"/>
  <c r="AX8" i="8"/>
  <c r="AX11" i="8"/>
  <c r="AX14" i="8" s="1"/>
  <c r="AY5" i="8"/>
  <c r="AY8" i="8" s="1"/>
  <c r="AW33" i="8"/>
  <c r="DR20" i="27"/>
  <c r="DQ20" i="27"/>
  <c r="AX20" i="8"/>
  <c r="AW31" i="8"/>
  <c r="AW29" i="8"/>
  <c r="DK22" i="27"/>
  <c r="DK33" i="27"/>
  <c r="DR5" i="27"/>
  <c r="DR23" i="27"/>
  <c r="DS6" i="27"/>
  <c r="DS13" i="27" s="1"/>
  <c r="DS4" i="27"/>
  <c r="DS5" i="27" s="1"/>
  <c r="AY22" i="8"/>
  <c r="AZ4" i="8"/>
  <c r="AZ6" i="8"/>
  <c r="AZ13" i="8" s="1"/>
  <c r="AY23" i="8"/>
  <c r="AX27" i="8" l="1"/>
  <c r="AX30" i="8"/>
  <c r="DS8" i="27"/>
  <c r="DS9" i="27"/>
  <c r="DS11" i="27"/>
  <c r="DS14" i="27" s="1"/>
  <c r="DR8" i="27"/>
  <c r="DR9" i="27"/>
  <c r="DR11" i="27"/>
  <c r="DR14" i="27" s="1"/>
  <c r="AY11" i="8"/>
  <c r="AY14" i="8" s="1"/>
  <c r="AY9" i="8"/>
  <c r="AZ5" i="8"/>
  <c r="AZ8" i="8" s="1"/>
  <c r="AX33" i="8"/>
  <c r="AX31" i="8"/>
  <c r="AY20" i="8"/>
  <c r="AX29" i="8"/>
  <c r="DL22" i="27"/>
  <c r="DL33" i="27"/>
  <c r="DQ29" i="27"/>
  <c r="DP29" i="27"/>
  <c r="DQ31" i="27"/>
  <c r="DP31" i="27"/>
  <c r="DS23" i="27"/>
  <c r="DT4" i="27"/>
  <c r="DT5" i="27" s="1"/>
  <c r="DT6" i="27"/>
  <c r="DT13" i="27" s="1"/>
  <c r="AZ23" i="8"/>
  <c r="BA6" i="8"/>
  <c r="BA4" i="8"/>
  <c r="AZ22" i="8"/>
  <c r="AY27" i="8" l="1"/>
  <c r="DS30" i="27"/>
  <c r="AY30" i="8"/>
  <c r="DR30" i="27"/>
  <c r="DT8" i="27"/>
  <c r="DT9" i="27"/>
  <c r="DT11" i="27"/>
  <c r="DT14" i="27" s="1"/>
  <c r="AZ11" i="8"/>
  <c r="AZ14" i="8" s="1"/>
  <c r="AZ9" i="8"/>
  <c r="G4" i="34"/>
  <c r="G5" i="34" s="1"/>
  <c r="BA5" i="8"/>
  <c r="BA8" i="8" s="1"/>
  <c r="AY33" i="8"/>
  <c r="DT20" i="27"/>
  <c r="DS20" i="27"/>
  <c r="AZ20" i="8"/>
  <c r="AY29" i="8"/>
  <c r="AY31" i="8"/>
  <c r="DM22" i="27"/>
  <c r="DM33" i="27"/>
  <c r="DU6" i="27"/>
  <c r="DT23" i="27"/>
  <c r="DU4" i="27"/>
  <c r="DU5" i="27" s="1"/>
  <c r="BA22" i="8"/>
  <c r="BB4" i="8"/>
  <c r="BB6" i="8"/>
  <c r="BB13" i="8" s="1"/>
  <c r="BA23" i="8"/>
  <c r="AZ29" i="8" l="1"/>
  <c r="AZ27" i="8"/>
  <c r="BA20" i="8"/>
  <c r="BA33" i="8" s="1"/>
  <c r="AZ31" i="8"/>
  <c r="DT30" i="27"/>
  <c r="DU8" i="27"/>
  <c r="DU9" i="27"/>
  <c r="DU11" i="27"/>
  <c r="BA11" i="8"/>
  <c r="BA14" i="8" s="1"/>
  <c r="BA9" i="8"/>
  <c r="AZ30" i="8"/>
  <c r="BB5" i="8"/>
  <c r="BB8" i="8" s="1"/>
  <c r="AZ33" i="8"/>
  <c r="DU20" i="27"/>
  <c r="BA13" i="8"/>
  <c r="DN22" i="27"/>
  <c r="DN33" i="27"/>
  <c r="DS29" i="27"/>
  <c r="DR29" i="27"/>
  <c r="DS31" i="27"/>
  <c r="DR31" i="27"/>
  <c r="DU23" i="27"/>
  <c r="DV6" i="27"/>
  <c r="DV13" i="27" s="1"/>
  <c r="DV4" i="27"/>
  <c r="DV5" i="27" s="1"/>
  <c r="BB22" i="8"/>
  <c r="BC6" i="8"/>
  <c r="BC13" i="8" s="1"/>
  <c r="BC4" i="8"/>
  <c r="BB23" i="8"/>
  <c r="BA27" i="8" l="1"/>
  <c r="BA30" i="8"/>
  <c r="DV8" i="27"/>
  <c r="DV9" i="27"/>
  <c r="DV11" i="27"/>
  <c r="DV14" i="27" s="1"/>
  <c r="BB11" i="8"/>
  <c r="BB14" i="8" s="1"/>
  <c r="BB9" i="8"/>
  <c r="BC5" i="8"/>
  <c r="BC8" i="8" s="1"/>
  <c r="BA29" i="8"/>
  <c r="BB20" i="8"/>
  <c r="DU14" i="27"/>
  <c r="DU13" i="27"/>
  <c r="BA31" i="8"/>
  <c r="DO22" i="27"/>
  <c r="DO33" i="27"/>
  <c r="DT29" i="27"/>
  <c r="DT31" i="27"/>
  <c r="DV23" i="27"/>
  <c r="DW6" i="27"/>
  <c r="DW13" i="27" s="1"/>
  <c r="DW4" i="27"/>
  <c r="DW5" i="27" s="1"/>
  <c r="BC22" i="8"/>
  <c r="BD6" i="8"/>
  <c r="BD13" i="8" s="1"/>
  <c r="BC23" i="8"/>
  <c r="BD4" i="8"/>
  <c r="BB27" i="8" l="1"/>
  <c r="DV30" i="27"/>
  <c r="BB30" i="8"/>
  <c r="DU30" i="27"/>
  <c r="DW8" i="27"/>
  <c r="DW9" i="27"/>
  <c r="DW11" i="27"/>
  <c r="DW14" i="27" s="1"/>
  <c r="BC11" i="8"/>
  <c r="BC14" i="8" s="1"/>
  <c r="BC9" i="8"/>
  <c r="BD5" i="8"/>
  <c r="BB29" i="8"/>
  <c r="BB33" i="8"/>
  <c r="DV20" i="27"/>
  <c r="BB31" i="8"/>
  <c r="DW20" i="27"/>
  <c r="BC20" i="8"/>
  <c r="DP22" i="27"/>
  <c r="DP33" i="27"/>
  <c r="DU29" i="27"/>
  <c r="DU31" i="27"/>
  <c r="DW23" i="27"/>
  <c r="DX4" i="27"/>
  <c r="DX5" i="27" s="1"/>
  <c r="DX6" i="27"/>
  <c r="DX13" i="27" s="1"/>
  <c r="BD22" i="8"/>
  <c r="BE6" i="8"/>
  <c r="BE13" i="8" s="1"/>
  <c r="BE4" i="8"/>
  <c r="BD23" i="8"/>
  <c r="BC29" i="8" l="1"/>
  <c r="BC27" i="8"/>
  <c r="BC31" i="8"/>
  <c r="DW30" i="27"/>
  <c r="BC30" i="8"/>
  <c r="DX8" i="27"/>
  <c r="DX9" i="27"/>
  <c r="DX11" i="27"/>
  <c r="DX14" i="27" s="1"/>
  <c r="BD20" i="8"/>
  <c r="BD33" i="8" s="1"/>
  <c r="BD11" i="8"/>
  <c r="BD14" i="8" s="1"/>
  <c r="BD9" i="8"/>
  <c r="BD8" i="8"/>
  <c r="BE5" i="8"/>
  <c r="BE8" i="8" s="1"/>
  <c r="BC33" i="8"/>
  <c r="DX20" i="27"/>
  <c r="DQ22" i="27"/>
  <c r="DQ33" i="27"/>
  <c r="DV29" i="27"/>
  <c r="DV31" i="27"/>
  <c r="DX23" i="27"/>
  <c r="DY6" i="27"/>
  <c r="DY13" i="27" s="1"/>
  <c r="DY4" i="27"/>
  <c r="BE22" i="8"/>
  <c r="BF6" i="8"/>
  <c r="BF4" i="8"/>
  <c r="BE23" i="8"/>
  <c r="BD27" i="8" l="1"/>
  <c r="BD30" i="8"/>
  <c r="DX30" i="27"/>
  <c r="BE11" i="8"/>
  <c r="BE14" i="8" s="1"/>
  <c r="BE9" i="8"/>
  <c r="BD29" i="8"/>
  <c r="DY20" i="27"/>
  <c r="BE20" i="8"/>
  <c r="BD31" i="8"/>
  <c r="DR22" i="27"/>
  <c r="DR33" i="27"/>
  <c r="DW29" i="27"/>
  <c r="DW31" i="27"/>
  <c r="DY5" i="27"/>
  <c r="BF5" i="8"/>
  <c r="DY23" i="27"/>
  <c r="DZ6" i="27"/>
  <c r="DZ4" i="27"/>
  <c r="DZ5" i="27" s="1"/>
  <c r="BF22" i="8"/>
  <c r="BF23" i="8"/>
  <c r="BG6" i="8"/>
  <c r="BG13" i="8" s="1"/>
  <c r="BG4" i="8"/>
  <c r="BE27" i="8" l="1"/>
  <c r="BE30" i="8"/>
  <c r="DZ8" i="27"/>
  <c r="DZ9" i="27"/>
  <c r="DZ11" i="27"/>
  <c r="DZ14" i="27" s="1"/>
  <c r="DY8" i="27"/>
  <c r="DY9" i="27"/>
  <c r="DY11" i="27"/>
  <c r="DY14" i="27" s="1"/>
  <c r="BF11" i="8"/>
  <c r="BF9" i="8"/>
  <c r="BG5" i="8"/>
  <c r="BG8" i="8" s="1"/>
  <c r="BE33" i="8"/>
  <c r="BE29" i="8"/>
  <c r="BE31" i="8"/>
  <c r="BF20" i="8"/>
  <c r="BF8" i="8"/>
  <c r="DS22" i="27"/>
  <c r="DS33" i="27"/>
  <c r="DX29" i="27"/>
  <c r="DX31" i="27"/>
  <c r="DZ23" i="27"/>
  <c r="EA6" i="27"/>
  <c r="EA13" i="27" s="1"/>
  <c r="EA4" i="27"/>
  <c r="BG22" i="8"/>
  <c r="BH4" i="8"/>
  <c r="BG23" i="8"/>
  <c r="BH6" i="8"/>
  <c r="BH13" i="8" s="1"/>
  <c r="DZ30" i="27" l="1"/>
  <c r="DY30" i="27"/>
  <c r="BG11" i="8"/>
  <c r="BG14" i="8" s="1"/>
  <c r="BG9" i="8"/>
  <c r="DZ13" i="27"/>
  <c r="BF14" i="8"/>
  <c r="BF13" i="8"/>
  <c r="BF33" i="8"/>
  <c r="EA20" i="27"/>
  <c r="DZ20" i="27"/>
  <c r="DT22" i="27"/>
  <c r="DT33" i="27"/>
  <c r="EA5" i="27"/>
  <c r="BH5" i="8"/>
  <c r="EA23" i="27"/>
  <c r="EB4" i="27"/>
  <c r="EB5" i="27" s="1"/>
  <c r="EB6" i="27"/>
  <c r="EB13" i="27" s="1"/>
  <c r="BI4" i="8"/>
  <c r="BI6" i="8"/>
  <c r="BI13" i="8" s="1"/>
  <c r="BH23" i="8"/>
  <c r="BH22" i="8"/>
  <c r="BG27" i="8" l="1"/>
  <c r="BF27" i="8"/>
  <c r="BG30" i="8"/>
  <c r="BG29" i="8"/>
  <c r="EB8" i="27"/>
  <c r="EB9" i="27"/>
  <c r="EB11" i="27"/>
  <c r="EB14" i="27" s="1"/>
  <c r="EA8" i="27"/>
  <c r="EA9" i="27"/>
  <c r="EA11" i="27"/>
  <c r="EA14" i="27" s="1"/>
  <c r="BG31" i="8"/>
  <c r="BH20" i="8"/>
  <c r="BH33" i="8" s="1"/>
  <c r="BH11" i="8"/>
  <c r="BH9" i="8"/>
  <c r="BG20" i="8"/>
  <c r="BG33" i="8" s="1"/>
  <c r="BF30" i="8"/>
  <c r="BI5" i="8"/>
  <c r="BI8" i="8" s="1"/>
  <c r="BF29" i="8"/>
  <c r="BF31" i="8"/>
  <c r="BH8" i="8"/>
  <c r="DU22" i="27"/>
  <c r="DU33" i="27"/>
  <c r="DZ29" i="27"/>
  <c r="DY29" i="27"/>
  <c r="DZ31" i="27"/>
  <c r="DY31" i="27"/>
  <c r="EB23" i="27"/>
  <c r="EC4" i="27"/>
  <c r="EC6" i="27"/>
  <c r="EC13" i="27" s="1"/>
  <c r="BI23" i="8"/>
  <c r="BI22" i="8"/>
  <c r="BJ4" i="8"/>
  <c r="BJ6" i="8"/>
  <c r="BJ13" i="8" s="1"/>
  <c r="EA30" i="27" l="1"/>
  <c r="EB30" i="27"/>
  <c r="BI11" i="8"/>
  <c r="BI14" i="8" s="1"/>
  <c r="BI9" i="8"/>
  <c r="BJ5" i="8"/>
  <c r="EC20" i="27"/>
  <c r="EB20" i="27"/>
  <c r="BH14" i="8"/>
  <c r="BJ8" i="8"/>
  <c r="DV22" i="27"/>
  <c r="DV33" i="27"/>
  <c r="EC5" i="27"/>
  <c r="EC23" i="27"/>
  <c r="ED6" i="27"/>
  <c r="ED13" i="27" s="1"/>
  <c r="ED4" i="27"/>
  <c r="ED5" i="27" s="1"/>
  <c r="BJ23" i="8"/>
  <c r="BK6" i="8"/>
  <c r="BK13" i="8" s="1"/>
  <c r="BK4" i="8"/>
  <c r="BJ22" i="8"/>
  <c r="BH27" i="8" l="1"/>
  <c r="BI27" i="8"/>
  <c r="BI30" i="8"/>
  <c r="BH30" i="8"/>
  <c r="ED8" i="27"/>
  <c r="ED9" i="27"/>
  <c r="ED11" i="27"/>
  <c r="ED14" i="27" s="1"/>
  <c r="EC8" i="27"/>
  <c r="EC9" i="27"/>
  <c r="EC11" i="27"/>
  <c r="EC14" i="27" s="1"/>
  <c r="BJ11" i="8"/>
  <c r="BJ14" i="8" s="1"/>
  <c r="BJ9" i="8"/>
  <c r="BK5" i="8"/>
  <c r="BI31" i="8"/>
  <c r="BI20" i="8"/>
  <c r="BJ20" i="8"/>
  <c r="BH29" i="8"/>
  <c r="BH31" i="8"/>
  <c r="BI29" i="8"/>
  <c r="DW22" i="27"/>
  <c r="DW33" i="27"/>
  <c r="EB29" i="27"/>
  <c r="EA29" i="27"/>
  <c r="EB31" i="27"/>
  <c r="EA31" i="27"/>
  <c r="ED23" i="27"/>
  <c r="EE6" i="27"/>
  <c r="EE13" i="27" s="1"/>
  <c r="EE4" i="27"/>
  <c r="BK22" i="8"/>
  <c r="BL4" i="8"/>
  <c r="BL6" i="8"/>
  <c r="BL13" i="8" s="1"/>
  <c r="BK23" i="8"/>
  <c r="BJ31" i="8" l="1"/>
  <c r="BJ27" i="8"/>
  <c r="BJ29" i="8"/>
  <c r="EC30" i="27"/>
  <c r="ED30" i="27"/>
  <c r="BK20" i="8"/>
  <c r="H4" i="34" s="1"/>
  <c r="H5" i="34" s="1"/>
  <c r="BK11" i="8"/>
  <c r="BK14" i="8" s="1"/>
  <c r="BK9" i="8"/>
  <c r="BK8" i="8"/>
  <c r="BJ30" i="8"/>
  <c r="BL5" i="8"/>
  <c r="BL8" i="8" s="1"/>
  <c r="BJ33" i="8"/>
  <c r="BI33" i="8"/>
  <c r="ED20" i="27"/>
  <c r="EE20" i="27"/>
  <c r="DX22" i="27"/>
  <c r="DX33" i="27"/>
  <c r="EE5" i="27"/>
  <c r="EE23" i="27"/>
  <c r="EF4" i="27"/>
  <c r="EF5" i="27" s="1"/>
  <c r="EF6" i="27"/>
  <c r="EF13" i="27" s="1"/>
  <c r="BM6" i="8"/>
  <c r="BL23" i="8"/>
  <c r="BL22" i="8"/>
  <c r="BM4" i="8"/>
  <c r="BL20" i="8" l="1"/>
  <c r="BL33" i="8" s="1"/>
  <c r="BK27" i="8"/>
  <c r="BK33" i="8"/>
  <c r="BK31" i="8"/>
  <c r="BK29" i="8"/>
  <c r="BK30" i="8"/>
  <c r="EF8" i="27"/>
  <c r="EF9" i="27"/>
  <c r="EF11" i="27"/>
  <c r="EF14" i="27" s="1"/>
  <c r="EE8" i="27"/>
  <c r="EE9" i="27"/>
  <c r="EE11" i="27"/>
  <c r="EE14" i="27" s="1"/>
  <c r="BL11" i="8"/>
  <c r="BL14" i="8" s="1"/>
  <c r="BL9" i="8"/>
  <c r="BM5" i="8"/>
  <c r="BM8" i="8"/>
  <c r="DY22" i="27"/>
  <c r="DY33" i="27"/>
  <c r="ED29" i="27"/>
  <c r="EC29" i="27"/>
  <c r="ED31" i="27"/>
  <c r="EC31" i="27"/>
  <c r="EF23" i="27"/>
  <c r="EG4" i="27"/>
  <c r="EG5" i="27" s="1"/>
  <c r="EG6" i="27"/>
  <c r="BM22" i="8"/>
  <c r="BN6" i="8"/>
  <c r="BN13" i="8" s="1"/>
  <c r="BN4" i="8"/>
  <c r="BM23" i="8"/>
  <c r="BL27" i="8" l="1"/>
  <c r="EF30" i="27"/>
  <c r="EE30" i="27"/>
  <c r="BL30" i="8"/>
  <c r="EG8" i="27"/>
  <c r="EG9" i="27"/>
  <c r="EG11" i="27"/>
  <c r="BM11" i="8"/>
  <c r="BM14" i="8" s="1"/>
  <c r="BM9" i="8"/>
  <c r="BN5" i="8"/>
  <c r="BN8" i="8" s="1"/>
  <c r="EF20" i="27"/>
  <c r="EG20" i="27"/>
  <c r="BL29" i="8"/>
  <c r="BM20" i="8"/>
  <c r="BM13" i="8"/>
  <c r="BL31" i="8"/>
  <c r="DZ22" i="27"/>
  <c r="DZ33" i="27"/>
  <c r="EG23" i="27"/>
  <c r="EH6" i="27"/>
  <c r="EH13" i="27" s="1"/>
  <c r="EH4" i="27"/>
  <c r="EH5" i="27" s="1"/>
  <c r="BN22" i="8"/>
  <c r="BO6" i="8"/>
  <c r="BO13" i="8" s="1"/>
  <c r="BO4" i="8"/>
  <c r="BN23" i="8"/>
  <c r="BM27" i="8" l="1"/>
  <c r="BM30" i="8"/>
  <c r="EH8" i="27"/>
  <c r="EH9" i="27"/>
  <c r="EH11" i="27"/>
  <c r="EH14" i="27" s="1"/>
  <c r="BN11" i="8"/>
  <c r="BN14" i="8" s="1"/>
  <c r="BN9" i="8"/>
  <c r="BO5" i="8"/>
  <c r="BM31" i="8"/>
  <c r="BM33" i="8"/>
  <c r="BN20" i="8"/>
  <c r="BM29" i="8"/>
  <c r="EG13" i="27"/>
  <c r="EG14" i="27"/>
  <c r="EA22" i="27"/>
  <c r="EA33" i="27"/>
  <c r="EF29" i="27"/>
  <c r="EE29" i="27"/>
  <c r="EF31" i="27"/>
  <c r="EE31" i="27"/>
  <c r="EH23" i="27"/>
  <c r="EI4" i="27"/>
  <c r="EI5" i="27" s="1"/>
  <c r="EI6" i="27"/>
  <c r="EI13" i="27" s="1"/>
  <c r="BO22" i="8"/>
  <c r="BP6" i="8"/>
  <c r="BP13" i="8" s="1"/>
  <c r="BO23" i="8"/>
  <c r="BP4" i="8"/>
  <c r="BN27" i="8" l="1"/>
  <c r="BO20" i="8"/>
  <c r="BO33" i="8" s="1"/>
  <c r="BN31" i="8"/>
  <c r="BN29" i="8"/>
  <c r="EG30" i="27"/>
  <c r="EH30" i="27"/>
  <c r="EI8" i="27"/>
  <c r="EI9" i="27"/>
  <c r="EI11" i="27"/>
  <c r="EI14" i="27" s="1"/>
  <c r="BO11" i="8"/>
  <c r="BO14" i="8" s="1"/>
  <c r="BO9" i="8"/>
  <c r="BO8" i="8"/>
  <c r="BN30" i="8"/>
  <c r="BP5" i="8"/>
  <c r="BP8" i="8" s="1"/>
  <c r="BN33" i="8"/>
  <c r="EH20" i="27"/>
  <c r="EI20" i="27"/>
  <c r="EB22" i="27"/>
  <c r="EB33" i="27"/>
  <c r="EG29" i="27"/>
  <c r="EG31" i="27"/>
  <c r="EI23" i="27"/>
  <c r="EJ4" i="27"/>
  <c r="EJ5" i="27" s="1"/>
  <c r="EJ6" i="27"/>
  <c r="EJ13" i="27" s="1"/>
  <c r="BP22" i="8"/>
  <c r="BP23" i="8"/>
  <c r="BQ6" i="8"/>
  <c r="BQ13" i="8" s="1"/>
  <c r="BQ4" i="8"/>
  <c r="BO27" i="8" l="1"/>
  <c r="BO30" i="8"/>
  <c r="BO29" i="8"/>
  <c r="BO31" i="8"/>
  <c r="EI30" i="27"/>
  <c r="EJ8" i="27"/>
  <c r="EJ9" i="27"/>
  <c r="EJ11" i="27"/>
  <c r="EJ14" i="27" s="1"/>
  <c r="BP20" i="8"/>
  <c r="BP33" i="8" s="1"/>
  <c r="BP11" i="8"/>
  <c r="BP14" i="8" s="1"/>
  <c r="BP9" i="8"/>
  <c r="BQ5" i="8"/>
  <c r="BQ8" i="8" s="1"/>
  <c r="EJ20" i="27"/>
  <c r="EC22" i="27"/>
  <c r="EC33" i="27"/>
  <c r="EH29" i="27"/>
  <c r="EH31" i="27"/>
  <c r="EK6" i="27"/>
  <c r="EK13" i="27" s="1"/>
  <c r="EJ23" i="27"/>
  <c r="EK4" i="27"/>
  <c r="BQ22" i="8"/>
  <c r="BR6" i="8"/>
  <c r="BR4" i="8"/>
  <c r="BQ23" i="8"/>
  <c r="BP27" i="8" l="1"/>
  <c r="EJ30" i="27"/>
  <c r="BQ20" i="8"/>
  <c r="BQ33" i="8" s="1"/>
  <c r="BP29" i="8"/>
  <c r="BP31" i="8"/>
  <c r="BQ11" i="8"/>
  <c r="BQ14" i="8" s="1"/>
  <c r="BQ9" i="8"/>
  <c r="BP30" i="8"/>
  <c r="BR5" i="8"/>
  <c r="BR8" i="8" s="1"/>
  <c r="EK20" i="27"/>
  <c r="ED22" i="27"/>
  <c r="ED33" i="27"/>
  <c r="EI29" i="27"/>
  <c r="EI31" i="27"/>
  <c r="EK5" i="27"/>
  <c r="EK23" i="27"/>
  <c r="EL6" i="27"/>
  <c r="EL4" i="27"/>
  <c r="EL5" i="27" s="1"/>
  <c r="BR22" i="8"/>
  <c r="BS4" i="8"/>
  <c r="BS6" i="8"/>
  <c r="BS13" i="8" s="1"/>
  <c r="BR23" i="8"/>
  <c r="BQ27" i="8" l="1"/>
  <c r="BQ30" i="8"/>
  <c r="EL8" i="27"/>
  <c r="EL9" i="27"/>
  <c r="EL11" i="27"/>
  <c r="EL14" i="27" s="1"/>
  <c r="EK8" i="27"/>
  <c r="EK9" i="27"/>
  <c r="EK11" i="27"/>
  <c r="EK14" i="27" s="1"/>
  <c r="BR11" i="8"/>
  <c r="BR13" i="8" s="1"/>
  <c r="BR9" i="8"/>
  <c r="BQ29" i="8"/>
  <c r="BR20" i="8"/>
  <c r="BQ31" i="8"/>
  <c r="EE22" i="27"/>
  <c r="EE33" i="27"/>
  <c r="EJ29" i="27"/>
  <c r="EJ31" i="27"/>
  <c r="BS5" i="8"/>
  <c r="EL23" i="27"/>
  <c r="EM6" i="27"/>
  <c r="EM13" i="27" s="1"/>
  <c r="EM4" i="27"/>
  <c r="BS22" i="8"/>
  <c r="BT4" i="8"/>
  <c r="BS23" i="8"/>
  <c r="BT6" i="8"/>
  <c r="BT13" i="8" s="1"/>
  <c r="BR14" i="8" l="1"/>
  <c r="EL30" i="27"/>
  <c r="EK30" i="27"/>
  <c r="BS11" i="8"/>
  <c r="BS14" i="8" s="1"/>
  <c r="BS9" i="8"/>
  <c r="EL13" i="27"/>
  <c r="BT5" i="8"/>
  <c r="BR33" i="8"/>
  <c r="EM20" i="27"/>
  <c r="EL20" i="27"/>
  <c r="BS8" i="8"/>
  <c r="EF22" i="27"/>
  <c r="EF33" i="27"/>
  <c r="EM5" i="27"/>
  <c r="EM23" i="27"/>
  <c r="EN4" i="27"/>
  <c r="EN5" i="27" s="1"/>
  <c r="EN6" i="27"/>
  <c r="EN13" i="27" s="1"/>
  <c r="BU6" i="8"/>
  <c r="BU13" i="8" s="1"/>
  <c r="BT23" i="8"/>
  <c r="BT22" i="8"/>
  <c r="BU4" i="8"/>
  <c r="BS27" i="8" l="1"/>
  <c r="BR31" i="8"/>
  <c r="BR27" i="8"/>
  <c r="BR30" i="8"/>
  <c r="BS20" i="8"/>
  <c r="BS33" i="8" s="1"/>
  <c r="BR29" i="8"/>
  <c r="BS30" i="8"/>
  <c r="EN8" i="27"/>
  <c r="EN9" i="27"/>
  <c r="EN11" i="27"/>
  <c r="EN14" i="27" s="1"/>
  <c r="EM8" i="27"/>
  <c r="EM9" i="27"/>
  <c r="EM11" i="27"/>
  <c r="EM14" i="27" s="1"/>
  <c r="BT11" i="8"/>
  <c r="BT14" i="8" s="1"/>
  <c r="BT9" i="8"/>
  <c r="BT8" i="8"/>
  <c r="BU5" i="8"/>
  <c r="BU8" i="8" s="1"/>
  <c r="BT20" i="8"/>
  <c r="BS31" i="8"/>
  <c r="BS29" i="8"/>
  <c r="EG22" i="27"/>
  <c r="EG33" i="27"/>
  <c r="EL29" i="27"/>
  <c r="EK29" i="27"/>
  <c r="EK31" i="27"/>
  <c r="EL31" i="27"/>
  <c r="EN23" i="27"/>
  <c r="EO4" i="27"/>
  <c r="EO6" i="27"/>
  <c r="EO13" i="27" s="1"/>
  <c r="BU23" i="8"/>
  <c r="BU22" i="8"/>
  <c r="BV4" i="8"/>
  <c r="BV6" i="8"/>
  <c r="BV13" i="8" s="1"/>
  <c r="BT27" i="8" l="1"/>
  <c r="EN30" i="27"/>
  <c r="EM30" i="27"/>
  <c r="BT30" i="8"/>
  <c r="BU11" i="8"/>
  <c r="BU14" i="8" s="1"/>
  <c r="BU9" i="8"/>
  <c r="BT33" i="8"/>
  <c r="BV5" i="8"/>
  <c r="EO20" i="27"/>
  <c r="EN20" i="27"/>
  <c r="BU20" i="8"/>
  <c r="BT29" i="8"/>
  <c r="BT31" i="8"/>
  <c r="EH22" i="27"/>
  <c r="EH33" i="27"/>
  <c r="EO5" i="27"/>
  <c r="EP6" i="27"/>
  <c r="EP13" i="27" s="1"/>
  <c r="EO23" i="27"/>
  <c r="EP4" i="27"/>
  <c r="EP5" i="27" s="1"/>
  <c r="BW4" i="8"/>
  <c r="BW6" i="8"/>
  <c r="BW13" i="8" s="1"/>
  <c r="BV23" i="8"/>
  <c r="BV22" i="8"/>
  <c r="BV20" i="8" l="1"/>
  <c r="BV33" i="8" s="1"/>
  <c r="BU27" i="8"/>
  <c r="BU31" i="8"/>
  <c r="BU30" i="8"/>
  <c r="BU29" i="8"/>
  <c r="EP8" i="27"/>
  <c r="EP9" i="27"/>
  <c r="EP11" i="27"/>
  <c r="EP14" i="27" s="1"/>
  <c r="EO8" i="27"/>
  <c r="EO9" i="27"/>
  <c r="EO11" i="27"/>
  <c r="EO14" i="27" s="1"/>
  <c r="BV11" i="8"/>
  <c r="BV14" i="8" s="1"/>
  <c r="BV9" i="8"/>
  <c r="BV8" i="8"/>
  <c r="BW5" i="8"/>
  <c r="BU33" i="8"/>
  <c r="BW8" i="8"/>
  <c r="EI22" i="27"/>
  <c r="EI33" i="27"/>
  <c r="EN29" i="27"/>
  <c r="EM29" i="27"/>
  <c r="EN31" i="27"/>
  <c r="EM31" i="27"/>
  <c r="EP23" i="27"/>
  <c r="EQ6" i="27"/>
  <c r="EQ13" i="27" s="1"/>
  <c r="EQ4" i="27"/>
  <c r="BW22" i="8"/>
  <c r="BX6" i="8"/>
  <c r="BX13" i="8" s="1"/>
  <c r="BX4" i="8"/>
  <c r="BW23" i="8"/>
  <c r="BV27" i="8" l="1"/>
  <c r="EO30" i="27"/>
  <c r="BV29" i="8"/>
  <c r="BV31" i="8"/>
  <c r="BW20" i="8"/>
  <c r="I4" i="34" s="1"/>
  <c r="I5" i="34" s="1"/>
  <c r="EP30" i="27"/>
  <c r="BV30" i="8"/>
  <c r="BW11" i="8"/>
  <c r="BW14" i="8" s="1"/>
  <c r="BW9" i="8"/>
  <c r="BX5" i="8"/>
  <c r="BX8" i="8" s="1"/>
  <c r="EP20" i="27"/>
  <c r="EQ20" i="27"/>
  <c r="EJ22" i="27"/>
  <c r="EJ33" i="27"/>
  <c r="EQ5" i="27"/>
  <c r="EQ23" i="27"/>
  <c r="ER4" i="27"/>
  <c r="ER5" i="27" s="1"/>
  <c r="ER6" i="27"/>
  <c r="ER13" i="27" s="1"/>
  <c r="BY4" i="8"/>
  <c r="BX23" i="8"/>
  <c r="BY6" i="8"/>
  <c r="BX22" i="8"/>
  <c r="BW27" i="8" l="1"/>
  <c r="BW33" i="8"/>
  <c r="BX20" i="8"/>
  <c r="BX33" i="8" s="1"/>
  <c r="BW31" i="8"/>
  <c r="BW29" i="8"/>
  <c r="EQ8" i="27"/>
  <c r="EQ9" i="27"/>
  <c r="EQ11" i="27"/>
  <c r="EQ14" i="27" s="1"/>
  <c r="ER8" i="27"/>
  <c r="ER9" i="27"/>
  <c r="ER11" i="27"/>
  <c r="ER14" i="27" s="1"/>
  <c r="BX11" i="8"/>
  <c r="BX14" i="8" s="1"/>
  <c r="BX9" i="8"/>
  <c r="BW30" i="8"/>
  <c r="BY5" i="8"/>
  <c r="BY8" i="8" s="1"/>
  <c r="EK22" i="27"/>
  <c r="EK33" i="27"/>
  <c r="EP29" i="27"/>
  <c r="EO29" i="27"/>
  <c r="EP31" i="27"/>
  <c r="EO31" i="27"/>
  <c r="ER23" i="27"/>
  <c r="ES4" i="27"/>
  <c r="ES5" i="27" s="1"/>
  <c r="ES6" i="27"/>
  <c r="BY22" i="8"/>
  <c r="BZ6" i="8"/>
  <c r="BZ13" i="8" s="1"/>
  <c r="BZ4" i="8"/>
  <c r="BY23" i="8"/>
  <c r="BX27" i="8" l="1"/>
  <c r="EQ30" i="27"/>
  <c r="ER30" i="27"/>
  <c r="BY20" i="8"/>
  <c r="BY33" i="8" s="1"/>
  <c r="BX31" i="8"/>
  <c r="ES8" i="27"/>
  <c r="ES9" i="27"/>
  <c r="ES11" i="27"/>
  <c r="BX29" i="8"/>
  <c r="BY11" i="8"/>
  <c r="BY14" i="8" s="1"/>
  <c r="BY9" i="8"/>
  <c r="BX30" i="8"/>
  <c r="BZ5" i="8"/>
  <c r="BZ8" i="8" s="1"/>
  <c r="ER20" i="27"/>
  <c r="ES20" i="27"/>
  <c r="BY13" i="8"/>
  <c r="EL22" i="27"/>
  <c r="EL33" i="27"/>
  <c r="ES23" i="27"/>
  <c r="ET6" i="27"/>
  <c r="ET13" i="27" s="1"/>
  <c r="ET4" i="27"/>
  <c r="ET5" i="27" s="1"/>
  <c r="BZ22" i="8"/>
  <c r="BZ23" i="8"/>
  <c r="CA6" i="8"/>
  <c r="CA13" i="8" s="1"/>
  <c r="CA4" i="8"/>
  <c r="BY27" i="8" l="1"/>
  <c r="BY30" i="8"/>
  <c r="ET8" i="27"/>
  <c r="ET9" i="27"/>
  <c r="ET11" i="27"/>
  <c r="ET14" i="27" s="1"/>
  <c r="BZ11" i="8"/>
  <c r="BZ14" i="8" s="1"/>
  <c r="BZ9" i="8"/>
  <c r="CA5" i="8"/>
  <c r="CA8" i="8" s="1"/>
  <c r="BY29" i="8"/>
  <c r="BZ20" i="8"/>
  <c r="BY31" i="8"/>
  <c r="ES14" i="27"/>
  <c r="ES13" i="27"/>
  <c r="EM22" i="27"/>
  <c r="EM33" i="27"/>
  <c r="ER29" i="27"/>
  <c r="EQ29" i="27"/>
  <c r="ER31" i="27"/>
  <c r="EQ31" i="27"/>
  <c r="ET23" i="27"/>
  <c r="EU4" i="27"/>
  <c r="EU5" i="27" s="1"/>
  <c r="EU6" i="27"/>
  <c r="EU13" i="27" s="1"/>
  <c r="CA22" i="8"/>
  <c r="CB6" i="8"/>
  <c r="CB13" i="8" s="1"/>
  <c r="CB4" i="8"/>
  <c r="CA23" i="8"/>
  <c r="BZ27" i="8" l="1"/>
  <c r="ET30" i="27"/>
  <c r="BZ30" i="8"/>
  <c r="ES30" i="27"/>
  <c r="EU8" i="27"/>
  <c r="EU9" i="27"/>
  <c r="EU11" i="27"/>
  <c r="EU14" i="27" s="1"/>
  <c r="CA11" i="8"/>
  <c r="CA14" i="8" s="1"/>
  <c r="CA9" i="8"/>
  <c r="CB5" i="8"/>
  <c r="BZ33" i="8"/>
  <c r="BZ31" i="8"/>
  <c r="BZ29" i="8"/>
  <c r="EU20" i="27"/>
  <c r="ET20" i="27"/>
  <c r="CA20" i="8"/>
  <c r="EN22" i="27"/>
  <c r="EN33" i="27"/>
  <c r="ES29" i="27"/>
  <c r="ES31" i="27"/>
  <c r="EU23" i="27"/>
  <c r="EV4" i="27"/>
  <c r="EV5" i="27" s="1"/>
  <c r="EV6" i="27"/>
  <c r="EV13" i="27" s="1"/>
  <c r="CB22" i="8"/>
  <c r="CC4" i="8"/>
  <c r="CC6" i="8"/>
  <c r="CC13" i="8" s="1"/>
  <c r="CB23" i="8"/>
  <c r="CA27" i="8" l="1"/>
  <c r="CA30" i="8"/>
  <c r="EU30" i="27"/>
  <c r="EV8" i="27"/>
  <c r="EV9" i="27"/>
  <c r="EV11" i="27"/>
  <c r="EV14" i="27" s="1"/>
  <c r="CB11" i="8"/>
  <c r="CB14" i="8" s="1"/>
  <c r="CB9" i="8"/>
  <c r="CB8" i="8"/>
  <c r="CA33" i="8"/>
  <c r="EV20" i="27"/>
  <c r="CA31" i="8"/>
  <c r="CB20" i="8"/>
  <c r="CA29" i="8"/>
  <c r="EO22" i="27"/>
  <c r="EO33" i="27"/>
  <c r="ET29" i="27"/>
  <c r="ET31" i="27"/>
  <c r="CC5" i="8"/>
  <c r="EV23" i="27"/>
  <c r="EW4" i="27"/>
  <c r="EW6" i="27"/>
  <c r="EW13" i="27" s="1"/>
  <c r="CC22" i="8"/>
  <c r="CC23" i="8"/>
  <c r="CD6" i="8"/>
  <c r="CD4" i="8"/>
  <c r="CB31" i="8" l="1"/>
  <c r="CB27" i="8"/>
  <c r="EV30" i="27"/>
  <c r="CB30" i="8"/>
  <c r="CB29" i="8"/>
  <c r="CC11" i="8"/>
  <c r="CC9" i="8"/>
  <c r="CC20" i="8"/>
  <c r="CC33" i="8" s="1"/>
  <c r="CD5" i="8"/>
  <c r="CD8" i="8" s="1"/>
  <c r="CB33" i="8"/>
  <c r="EW20" i="27"/>
  <c r="CC8" i="8"/>
  <c r="EP22" i="27"/>
  <c r="EP33" i="27"/>
  <c r="EU29" i="27"/>
  <c r="EU31" i="27"/>
  <c r="EW5" i="27"/>
  <c r="EX4" i="27"/>
  <c r="EX5" i="27" s="1"/>
  <c r="EX6" i="27"/>
  <c r="EW23" i="27"/>
  <c r="CD22" i="8"/>
  <c r="CD23" i="8"/>
  <c r="CE6" i="8"/>
  <c r="CE13" i="8" s="1"/>
  <c r="CE4" i="8"/>
  <c r="EX8" i="27" l="1"/>
  <c r="EX9" i="27"/>
  <c r="EX11" i="27"/>
  <c r="EX14" i="27" s="1"/>
  <c r="EW8" i="27"/>
  <c r="EW9" i="27"/>
  <c r="EW11" i="27"/>
  <c r="EW14" i="27" s="1"/>
  <c r="CD11" i="8"/>
  <c r="CD14" i="8" s="1"/>
  <c r="CD9" i="8"/>
  <c r="CC14" i="8"/>
  <c r="EQ22" i="27"/>
  <c r="EQ33" i="27"/>
  <c r="EV29" i="27"/>
  <c r="EV31" i="27"/>
  <c r="CE5" i="8"/>
  <c r="EX23" i="27"/>
  <c r="EY4" i="27"/>
  <c r="EY6" i="27"/>
  <c r="EY13" i="27" s="1"/>
  <c r="CE22" i="8"/>
  <c r="CE23" i="8"/>
  <c r="CF4" i="8"/>
  <c r="CF6" i="8"/>
  <c r="CF13" i="8" s="1"/>
  <c r="CE20" i="8" l="1"/>
  <c r="CE33" i="8" s="1"/>
  <c r="CD27" i="8"/>
  <c r="CC27" i="8"/>
  <c r="CD30" i="8"/>
  <c r="EX30" i="27"/>
  <c r="EW30" i="27"/>
  <c r="CC30" i="8"/>
  <c r="CD13" i="8"/>
  <c r="CE11" i="8"/>
  <c r="CE9" i="8"/>
  <c r="EX13" i="27"/>
  <c r="CF5" i="8"/>
  <c r="CF8" i="8" s="1"/>
  <c r="EX20" i="27"/>
  <c r="EY20" i="27"/>
  <c r="CD20" i="8"/>
  <c r="CC29" i="8"/>
  <c r="CC31" i="8"/>
  <c r="CD29" i="8"/>
  <c r="CD31" i="8"/>
  <c r="CE8" i="8"/>
  <c r="ER22" i="27"/>
  <c r="ER33" i="27"/>
  <c r="EY5" i="27"/>
  <c r="EY23" i="27"/>
  <c r="EZ4" i="27"/>
  <c r="EZ6" i="27"/>
  <c r="EZ13" i="27" s="1"/>
  <c r="CF23" i="8"/>
  <c r="CG4" i="8"/>
  <c r="CG6" i="8"/>
  <c r="CG13" i="8" s="1"/>
  <c r="CF22" i="8"/>
  <c r="EY8" i="27" l="1"/>
  <c r="EY9" i="27"/>
  <c r="EY11" i="27"/>
  <c r="EY14" i="27" s="1"/>
  <c r="CF11" i="8"/>
  <c r="CF14" i="8" s="1"/>
  <c r="CF9" i="8"/>
  <c r="CD33" i="8"/>
  <c r="CE14" i="8"/>
  <c r="ES22" i="27"/>
  <c r="ES33" i="27"/>
  <c r="EX29" i="27"/>
  <c r="EW29" i="27"/>
  <c r="EX31" i="27"/>
  <c r="EW31" i="27"/>
  <c r="EZ5" i="27"/>
  <c r="CG5" i="8"/>
  <c r="FA6" i="27"/>
  <c r="FA13" i="27" s="1"/>
  <c r="FA4" i="27"/>
  <c r="EZ23" i="27"/>
  <c r="CG23" i="8"/>
  <c r="CH4" i="8"/>
  <c r="CG22" i="8"/>
  <c r="CH6" i="8"/>
  <c r="CH13" i="8" s="1"/>
  <c r="CF27" i="8" l="1"/>
  <c r="CE27" i="8"/>
  <c r="CE30" i="8"/>
  <c r="CF30" i="8"/>
  <c r="EY30" i="27"/>
  <c r="EZ9" i="27"/>
  <c r="EZ11" i="27"/>
  <c r="CG11" i="8"/>
  <c r="CG9" i="8"/>
  <c r="CH5" i="8"/>
  <c r="CH8" i="8" s="1"/>
  <c r="EZ20" i="27"/>
  <c r="CF20" i="8"/>
  <c r="CG20" i="8"/>
  <c r="CE31" i="8"/>
  <c r="CE29" i="8"/>
  <c r="CF29" i="8"/>
  <c r="CF31" i="8"/>
  <c r="EZ8" i="27"/>
  <c r="CG8" i="8"/>
  <c r="ET22" i="27"/>
  <c r="ET33" i="27"/>
  <c r="FA5" i="27"/>
  <c r="FA23" i="27"/>
  <c r="FB6" i="27"/>
  <c r="FB13" i="27" s="1"/>
  <c r="FB4" i="27"/>
  <c r="FB5" i="27" s="1"/>
  <c r="CH23" i="8"/>
  <c r="CI4" i="8"/>
  <c r="CI6" i="8"/>
  <c r="CI13" i="8" s="1"/>
  <c r="CH22" i="8"/>
  <c r="FB8" i="27" l="1"/>
  <c r="FB9" i="27"/>
  <c r="FB11" i="27"/>
  <c r="FB14" i="27" s="1"/>
  <c r="FA8" i="27"/>
  <c r="FA9" i="27"/>
  <c r="FA11" i="27"/>
  <c r="FA14" i="27" s="1"/>
  <c r="CH11" i="8"/>
  <c r="CH14" i="8" s="1"/>
  <c r="CH9" i="8"/>
  <c r="CI5" i="8"/>
  <c r="CI8" i="8" s="1"/>
  <c r="CG33" i="8"/>
  <c r="CF33" i="8"/>
  <c r="CG14" i="8"/>
  <c r="EZ14" i="27"/>
  <c r="EU22" i="27"/>
  <c r="EU33" i="27"/>
  <c r="EY29" i="27"/>
  <c r="EY31" i="27"/>
  <c r="FB23" i="27"/>
  <c r="FC6" i="27"/>
  <c r="FC13" i="27" s="1"/>
  <c r="FC4" i="27"/>
  <c r="CI23" i="8"/>
  <c r="CJ4" i="8"/>
  <c r="CJ6" i="8"/>
  <c r="CJ13" i="8" s="1"/>
  <c r="CI22" i="8"/>
  <c r="CH27" i="8" l="1"/>
  <c r="CG27" i="8"/>
  <c r="FB30" i="27"/>
  <c r="FA30" i="27"/>
  <c r="EZ30" i="27"/>
  <c r="CH30" i="8"/>
  <c r="CG30" i="8"/>
  <c r="CI11" i="8"/>
  <c r="CI14" i="8" s="1"/>
  <c r="CI9" i="8"/>
  <c r="CJ5" i="8"/>
  <c r="EZ31" i="27"/>
  <c r="FC20" i="27"/>
  <c r="EZ29" i="27"/>
  <c r="FB20" i="27"/>
  <c r="FA20" i="27"/>
  <c r="CI20" i="8"/>
  <c r="CH20" i="8"/>
  <c r="CH29" i="8"/>
  <c r="CG29" i="8"/>
  <c r="CH31" i="8"/>
  <c r="CG31" i="8"/>
  <c r="EV22" i="27"/>
  <c r="EV33" i="27"/>
  <c r="FC5" i="27"/>
  <c r="FC23" i="27"/>
  <c r="FD6" i="27"/>
  <c r="FD13" i="27" s="1"/>
  <c r="FD4" i="27"/>
  <c r="FD5" i="27" s="1"/>
  <c r="CJ23" i="8"/>
  <c r="CK6" i="8"/>
  <c r="CK4" i="8"/>
  <c r="CJ22" i="8"/>
  <c r="CI27" i="8" l="1"/>
  <c r="CI30" i="8"/>
  <c r="CI31" i="8"/>
  <c r="FD8" i="27"/>
  <c r="FD9" i="27"/>
  <c r="FD11" i="27"/>
  <c r="FD14" i="27" s="1"/>
  <c r="FC8" i="27"/>
  <c r="FC9" i="27"/>
  <c r="FC11" i="27"/>
  <c r="FC14" i="27" s="1"/>
  <c r="CJ20" i="8"/>
  <c r="CJ33" i="8" s="1"/>
  <c r="CJ11" i="8"/>
  <c r="CJ14" i="8" s="1"/>
  <c r="CJ9" i="8"/>
  <c r="CJ8" i="8"/>
  <c r="CI29" i="8"/>
  <c r="J4" i="34"/>
  <c r="J5" i="34" s="1"/>
  <c r="CK5" i="8"/>
  <c r="CK8" i="8" s="1"/>
  <c r="CH33" i="8"/>
  <c r="CI33" i="8"/>
  <c r="EW22" i="27"/>
  <c r="EW33" i="27"/>
  <c r="FB29" i="27"/>
  <c r="FA29" i="27"/>
  <c r="FB31" i="27"/>
  <c r="FA31" i="27"/>
  <c r="FD23" i="27"/>
  <c r="FE4" i="27"/>
  <c r="FE5" i="27" s="1"/>
  <c r="FE6" i="27"/>
  <c r="CL6" i="8"/>
  <c r="CL13" i="8" s="1"/>
  <c r="CK22" i="8"/>
  <c r="CK23" i="8"/>
  <c r="CL4" i="8"/>
  <c r="CJ31" i="8" l="1"/>
  <c r="CJ27" i="8"/>
  <c r="CJ30" i="8"/>
  <c r="CJ29" i="8"/>
  <c r="FC30" i="27"/>
  <c r="CK20" i="8"/>
  <c r="CK33" i="8" s="1"/>
  <c r="FD30" i="27"/>
  <c r="FE8" i="27"/>
  <c r="FE9" i="27"/>
  <c r="FE11" i="27"/>
  <c r="CK11" i="8"/>
  <c r="CK14" i="8" s="1"/>
  <c r="CK9" i="8"/>
  <c r="CL5" i="8"/>
  <c r="CL8" i="8" s="1"/>
  <c r="FD20" i="27"/>
  <c r="FE20" i="27"/>
  <c r="CK13" i="8"/>
  <c r="EX22" i="27"/>
  <c r="EX33" i="27"/>
  <c r="FE23" i="27"/>
  <c r="FF6" i="27"/>
  <c r="FF13" i="27" s="1"/>
  <c r="FF4" i="27"/>
  <c r="FF5" i="27" s="1"/>
  <c r="CM6" i="8"/>
  <c r="CM13" i="8" s="1"/>
  <c r="CL22" i="8"/>
  <c r="CL23" i="8"/>
  <c r="CM4" i="8"/>
  <c r="CK27" i="8" l="1"/>
  <c r="CK30" i="8"/>
  <c r="FF8" i="27"/>
  <c r="FF9" i="27"/>
  <c r="FF11" i="27"/>
  <c r="FF14" i="27" s="1"/>
  <c r="CL11" i="8"/>
  <c r="CL14" i="8" s="1"/>
  <c r="CL9" i="8"/>
  <c r="CM5" i="8"/>
  <c r="CM9" i="8" s="1"/>
  <c r="CL20" i="8"/>
  <c r="CK31" i="8"/>
  <c r="CK29" i="8"/>
  <c r="FE14" i="27"/>
  <c r="FE13" i="27"/>
  <c r="EY22" i="27"/>
  <c r="EY33" i="27"/>
  <c r="FC29" i="27"/>
  <c r="FD29" i="27"/>
  <c r="FC31" i="27"/>
  <c r="FD31" i="27"/>
  <c r="FF23" i="27"/>
  <c r="FG6" i="27"/>
  <c r="FG13" i="27" s="1"/>
  <c r="FG4" i="27"/>
  <c r="FG5" i="27" s="1"/>
  <c r="CN6" i="8"/>
  <c r="CN13" i="8" s="1"/>
  <c r="CM22" i="8"/>
  <c r="CN4" i="8"/>
  <c r="CM23" i="8"/>
  <c r="CL27" i="8" l="1"/>
  <c r="CL30" i="8"/>
  <c r="FF30" i="27"/>
  <c r="FE30" i="27"/>
  <c r="FG8" i="27"/>
  <c r="FG9" i="27"/>
  <c r="FG11" i="27"/>
  <c r="FG14" i="27" s="1"/>
  <c r="CM8" i="8"/>
  <c r="CM11" i="8"/>
  <c r="CM14" i="8" s="1"/>
  <c r="CN5" i="8"/>
  <c r="CN8" i="8" s="1"/>
  <c r="CL33" i="8"/>
  <c r="FF20" i="27"/>
  <c r="FG20" i="27"/>
  <c r="CL31" i="8"/>
  <c r="CM20" i="8"/>
  <c r="CL29" i="8"/>
  <c r="EZ22" i="27"/>
  <c r="EZ33" i="27"/>
  <c r="FE29" i="27"/>
  <c r="FE31" i="27"/>
  <c r="FG23" i="27"/>
  <c r="FH4" i="27"/>
  <c r="FH6" i="27"/>
  <c r="FH13" i="27" s="1"/>
  <c r="CO6" i="8"/>
  <c r="CO13" i="8" s="1"/>
  <c r="CN22" i="8"/>
  <c r="CO4" i="8"/>
  <c r="CN23" i="8"/>
  <c r="CM27" i="8" l="1"/>
  <c r="CM30" i="8"/>
  <c r="FG30" i="27"/>
  <c r="CN11" i="8"/>
  <c r="CN14" i="8" s="1"/>
  <c r="CN9" i="8"/>
  <c r="CO5" i="8"/>
  <c r="CO8" i="8" s="1"/>
  <c r="CM29" i="8"/>
  <c r="CM33" i="8"/>
  <c r="CM31" i="8"/>
  <c r="FH20" i="27"/>
  <c r="CN20" i="8"/>
  <c r="FA22" i="27"/>
  <c r="FA33" i="27"/>
  <c r="FF29" i="27"/>
  <c r="FF31" i="27"/>
  <c r="FH5" i="27"/>
  <c r="FH23" i="27"/>
  <c r="FI4" i="27"/>
  <c r="FI5" i="27" s="1"/>
  <c r="FI6" i="27"/>
  <c r="FI13" i="27" s="1"/>
  <c r="CP4" i="8"/>
  <c r="CP6" i="8"/>
  <c r="CO22" i="8"/>
  <c r="CO23" i="8"/>
  <c r="CN27" i="8" l="1"/>
  <c r="CN30" i="8"/>
  <c r="FH9" i="27"/>
  <c r="FH11" i="27"/>
  <c r="FI8" i="27"/>
  <c r="FI9" i="27"/>
  <c r="FI11" i="27"/>
  <c r="FI14" i="27" s="1"/>
  <c r="CO11" i="8"/>
  <c r="CO14" i="8" s="1"/>
  <c r="CO9" i="8"/>
  <c r="CP5" i="8"/>
  <c r="CP8" i="8" s="1"/>
  <c r="CN33" i="8"/>
  <c r="CN31" i="8"/>
  <c r="CO20" i="8"/>
  <c r="CN29" i="8"/>
  <c r="FH8" i="27"/>
  <c r="FB22" i="27"/>
  <c r="FB33" i="27"/>
  <c r="FG29" i="27"/>
  <c r="FG31" i="27"/>
  <c r="FI23" i="27"/>
  <c r="FJ6" i="27"/>
  <c r="FJ4" i="27"/>
  <c r="CQ6" i="8"/>
  <c r="CQ13" i="8" s="1"/>
  <c r="CQ4" i="8"/>
  <c r="CP22" i="8"/>
  <c r="CP23" i="8"/>
  <c r="CO27" i="8" l="1"/>
  <c r="FI30" i="27"/>
  <c r="CO30" i="8"/>
  <c r="CP11" i="8"/>
  <c r="CP14" i="8" s="1"/>
  <c r="CP9" i="8"/>
  <c r="CO33" i="8"/>
  <c r="FJ20" i="27"/>
  <c r="CP20" i="8"/>
  <c r="CO31" i="8"/>
  <c r="CO29" i="8"/>
  <c r="FH14" i="27"/>
  <c r="FC22" i="27"/>
  <c r="FC33" i="27"/>
  <c r="FJ5" i="27"/>
  <c r="CQ5" i="8"/>
  <c r="FJ23" i="27"/>
  <c r="FK6" i="27"/>
  <c r="FK13" i="27" s="1"/>
  <c r="FK4" i="27"/>
  <c r="FK5" i="27" s="1"/>
  <c r="CR6" i="8"/>
  <c r="CR13" i="8" s="1"/>
  <c r="CQ23" i="8"/>
  <c r="CR4" i="8"/>
  <c r="CQ22" i="8"/>
  <c r="CP29" i="8" l="1"/>
  <c r="CP27" i="8"/>
  <c r="CP30" i="8"/>
  <c r="FH30" i="27"/>
  <c r="FK9" i="27"/>
  <c r="FK11" i="27"/>
  <c r="FJ8" i="27"/>
  <c r="FJ9" i="27"/>
  <c r="FJ11" i="27"/>
  <c r="CP13" i="8"/>
  <c r="CQ20" i="8"/>
  <c r="CQ33" i="8" s="1"/>
  <c r="CQ11" i="8"/>
  <c r="CQ9" i="8"/>
  <c r="CR5" i="8"/>
  <c r="CR8" i="8" s="1"/>
  <c r="FH29" i="27"/>
  <c r="FI20" i="27"/>
  <c r="FH31" i="27"/>
  <c r="CP33" i="8"/>
  <c r="CP31" i="8"/>
  <c r="FK8" i="27"/>
  <c r="CQ8" i="8"/>
  <c r="FD22" i="27"/>
  <c r="FD33" i="27"/>
  <c r="FI29" i="27"/>
  <c r="FI31" i="27"/>
  <c r="FK23" i="27"/>
  <c r="FL4" i="27"/>
  <c r="FL6" i="27"/>
  <c r="FL13" i="27" s="1"/>
  <c r="CS6" i="8"/>
  <c r="CS13" i="8" s="1"/>
  <c r="CR23" i="8"/>
  <c r="CS4" i="8"/>
  <c r="CR22" i="8"/>
  <c r="CR11" i="8" l="1"/>
  <c r="CR14" i="8" s="1"/>
  <c r="CR9" i="8"/>
  <c r="FJ14" i="27"/>
  <c r="FJ13" i="27"/>
  <c r="CS5" i="8"/>
  <c r="CS8" i="8" s="1"/>
  <c r="CQ14" i="8"/>
  <c r="FK14" i="27"/>
  <c r="FE22" i="27"/>
  <c r="FE33" i="27"/>
  <c r="FL5" i="27"/>
  <c r="FL23" i="27"/>
  <c r="FM4" i="27"/>
  <c r="FM5" i="27" s="1"/>
  <c r="FM6" i="27"/>
  <c r="FM13" i="27" s="1"/>
  <c r="CT6" i="8"/>
  <c r="CT13" i="8" s="1"/>
  <c r="CS23" i="8"/>
  <c r="CT4" i="8"/>
  <c r="CS22" i="8"/>
  <c r="CQ27" i="8" l="1"/>
  <c r="CR27" i="8"/>
  <c r="FK30" i="27"/>
  <c r="CQ30" i="8"/>
  <c r="CR30" i="8"/>
  <c r="FM9" i="27"/>
  <c r="FM11" i="27"/>
  <c r="FL9" i="27"/>
  <c r="FL11" i="27"/>
  <c r="FL14" i="27" s="1"/>
  <c r="CS11" i="8"/>
  <c r="CS14" i="8" s="1"/>
  <c r="CS9" i="8"/>
  <c r="FK20" i="27"/>
  <c r="FJ30" i="27"/>
  <c r="CT5" i="8"/>
  <c r="FL20" i="27"/>
  <c r="CR20" i="8"/>
  <c r="CR31" i="8"/>
  <c r="CS20" i="8"/>
  <c r="FK31" i="27"/>
  <c r="CQ31" i="8"/>
  <c r="CR29" i="8"/>
  <c r="CQ29" i="8"/>
  <c r="FK29" i="27"/>
  <c r="FM8" i="27"/>
  <c r="FL8" i="27"/>
  <c r="FF22" i="27"/>
  <c r="FF33" i="27"/>
  <c r="FJ29" i="27"/>
  <c r="FJ31" i="27"/>
  <c r="FM23" i="27"/>
  <c r="FN6" i="27"/>
  <c r="FN13" i="27" s="1"/>
  <c r="FN4" i="27"/>
  <c r="CU6" i="8"/>
  <c r="CU13" i="8" s="1"/>
  <c r="CU4" i="8"/>
  <c r="CT23" i="8"/>
  <c r="CT22" i="8"/>
  <c r="CS27" i="8" l="1"/>
  <c r="CS30" i="8"/>
  <c r="FL30" i="27"/>
  <c r="CT20" i="8"/>
  <c r="CT33" i="8" s="1"/>
  <c r="CS31" i="8"/>
  <c r="CT11" i="8"/>
  <c r="CT14" i="8" s="1"/>
  <c r="CT9" i="8"/>
  <c r="CS29" i="8"/>
  <c r="CT8" i="8"/>
  <c r="CU5" i="8"/>
  <c r="CS33" i="8"/>
  <c r="CR33" i="8"/>
  <c r="FM20" i="27"/>
  <c r="FM14" i="27"/>
  <c r="FL31" i="27"/>
  <c r="FL29" i="27"/>
  <c r="FG22" i="27"/>
  <c r="FG33" i="27"/>
  <c r="FN5" i="27"/>
  <c r="FN23" i="27"/>
  <c r="FO6" i="27"/>
  <c r="FO13" i="27" s="1"/>
  <c r="FO4" i="27"/>
  <c r="CU23" i="8"/>
  <c r="CV4" i="8"/>
  <c r="CV6" i="8"/>
  <c r="CV13" i="8" s="1"/>
  <c r="CU22" i="8"/>
  <c r="CT27" i="8" l="1"/>
  <c r="CT29" i="8"/>
  <c r="CT30" i="8"/>
  <c r="FM30" i="27"/>
  <c r="FN9" i="27"/>
  <c r="FN11" i="27"/>
  <c r="CT31" i="8"/>
  <c r="CU20" i="8"/>
  <c r="CU33" i="8" s="1"/>
  <c r="CU11" i="8"/>
  <c r="CU14" i="8" s="1"/>
  <c r="CU9" i="8"/>
  <c r="CU8" i="8"/>
  <c r="CV5" i="8"/>
  <c r="CV8" i="8" s="1"/>
  <c r="FN20" i="27"/>
  <c r="FM29" i="27"/>
  <c r="FM31" i="27"/>
  <c r="FN8" i="27"/>
  <c r="FH22" i="27"/>
  <c r="FH33" i="27"/>
  <c r="FO5" i="27"/>
  <c r="FO23" i="27"/>
  <c r="FP4" i="27"/>
  <c r="FP5" i="27" s="1"/>
  <c r="FP6" i="27"/>
  <c r="FP13" i="27" s="1"/>
  <c r="CV23" i="8"/>
  <c r="CW6" i="8"/>
  <c r="CW4" i="8"/>
  <c r="CV22" i="8"/>
  <c r="CU27" i="8" l="1"/>
  <c r="CU30" i="8"/>
  <c r="FO9" i="27"/>
  <c r="FO11" i="27"/>
  <c r="FP9" i="27"/>
  <c r="FP11" i="27"/>
  <c r="K4" i="34"/>
  <c r="K5" i="34" s="1"/>
  <c r="CV11" i="8"/>
  <c r="CV14" i="8" s="1"/>
  <c r="CV9" i="8"/>
  <c r="CW5" i="8"/>
  <c r="CW8" i="8" s="1"/>
  <c r="CU29" i="8"/>
  <c r="CU31" i="8"/>
  <c r="CV20" i="8"/>
  <c r="FN14" i="27"/>
  <c r="FP8" i="27"/>
  <c r="FO8" i="27"/>
  <c r="FI22" i="27"/>
  <c r="FI33" i="27"/>
  <c r="FQ6" i="27"/>
  <c r="FP23" i="27"/>
  <c r="FQ4" i="27"/>
  <c r="FQ5" i="27" s="1"/>
  <c r="CX6" i="8"/>
  <c r="CX13" i="8" s="1"/>
  <c r="CW23" i="8"/>
  <c r="CW22" i="8"/>
  <c r="CX4" i="8"/>
  <c r="CV27" i="8" l="1"/>
  <c r="CV30" i="8"/>
  <c r="FN30" i="27"/>
  <c r="FQ9" i="27"/>
  <c r="FQ11" i="27"/>
  <c r="CW11" i="8"/>
  <c r="CW14" i="8" s="1"/>
  <c r="CW9" i="8"/>
  <c r="CX5" i="8"/>
  <c r="CX8" i="8" s="1"/>
  <c r="CV33" i="8"/>
  <c r="CW20" i="8"/>
  <c r="FO20" i="27"/>
  <c r="FN29" i="27"/>
  <c r="CW13" i="8"/>
  <c r="FP14" i="27"/>
  <c r="FO14" i="27"/>
  <c r="CV31" i="8"/>
  <c r="CV29" i="8"/>
  <c r="FN31" i="27"/>
  <c r="FQ8" i="27"/>
  <c r="FJ22" i="27"/>
  <c r="FJ33" i="27"/>
  <c r="FQ23" i="27"/>
  <c r="FR6" i="27"/>
  <c r="FR13" i="27" s="1"/>
  <c r="FR4" i="27"/>
  <c r="FR5" i="27" s="1"/>
  <c r="CY6" i="8"/>
  <c r="CY13" i="8" s="1"/>
  <c r="CY4" i="8"/>
  <c r="CX22" i="8"/>
  <c r="CX23" i="8"/>
  <c r="CW27" i="8" l="1"/>
  <c r="CW30" i="8"/>
  <c r="FO30" i="27"/>
  <c r="FP30" i="27"/>
  <c r="FR9" i="27"/>
  <c r="FR11" i="27"/>
  <c r="CX11" i="8"/>
  <c r="CX14" i="8" s="1"/>
  <c r="CX9" i="8"/>
  <c r="CY5" i="8"/>
  <c r="CY8" i="8" s="1"/>
  <c r="CW33" i="8"/>
  <c r="FP29" i="27"/>
  <c r="CX20" i="8"/>
  <c r="CW29" i="8"/>
  <c r="FO29" i="27"/>
  <c r="FP20" i="27"/>
  <c r="FP31" i="27"/>
  <c r="FQ20" i="27"/>
  <c r="CW31" i="8"/>
  <c r="FO31" i="27"/>
  <c r="FQ14" i="27"/>
  <c r="FQ13" i="27"/>
  <c r="FR8" i="27"/>
  <c r="FK22" i="27"/>
  <c r="FK33" i="27"/>
  <c r="FR23" i="27"/>
  <c r="FS4" i="27"/>
  <c r="FS6" i="27"/>
  <c r="FS13" i="27" s="1"/>
  <c r="CZ6" i="8"/>
  <c r="CZ13" i="8" s="1"/>
  <c r="CZ4" i="8"/>
  <c r="CY22" i="8"/>
  <c r="CY23" i="8"/>
  <c r="CX31" i="8" l="1"/>
  <c r="CX27" i="8"/>
  <c r="CX29" i="8"/>
  <c r="FQ30" i="27"/>
  <c r="CY20" i="8"/>
  <c r="CY33" i="8" s="1"/>
  <c r="CY11" i="8"/>
  <c r="CY14" i="8" s="1"/>
  <c r="CY9" i="8"/>
  <c r="CX30" i="8"/>
  <c r="CZ5" i="8"/>
  <c r="CZ8" i="8" s="1"/>
  <c r="CX33" i="8"/>
  <c r="FR20" i="27"/>
  <c r="FQ31" i="27"/>
  <c r="FQ29" i="27"/>
  <c r="FR14" i="27"/>
  <c r="FL22" i="27"/>
  <c r="FL33" i="27"/>
  <c r="FS5" i="27"/>
  <c r="FS23" i="27"/>
  <c r="FT6" i="27"/>
  <c r="FT13" i="27" s="1"/>
  <c r="FT4" i="27"/>
  <c r="DA4" i="8"/>
  <c r="DA6" i="8"/>
  <c r="DA13" i="8" s="1"/>
  <c r="CZ22" i="8"/>
  <c r="CZ23" i="8"/>
  <c r="CY31" i="8" l="1"/>
  <c r="CY27" i="8"/>
  <c r="FR30" i="27"/>
  <c r="CZ20" i="8"/>
  <c r="CZ33" i="8" s="1"/>
  <c r="FS9" i="27"/>
  <c r="FS11" i="27"/>
  <c r="FS14" i="27" s="1"/>
  <c r="CY30" i="8"/>
  <c r="CZ11" i="8"/>
  <c r="CZ14" i="8" s="1"/>
  <c r="CZ9" i="8"/>
  <c r="CY29" i="8"/>
  <c r="DA5" i="8"/>
  <c r="FS20" i="27"/>
  <c r="FR29" i="27"/>
  <c r="FR31" i="27"/>
  <c r="FS8" i="27"/>
  <c r="FM33" i="27"/>
  <c r="FM22" i="27"/>
  <c r="FT5" i="27"/>
  <c r="FT23" i="27"/>
  <c r="FU4" i="27"/>
  <c r="FU6" i="27"/>
  <c r="FU13" i="27" s="1"/>
  <c r="DA23" i="8"/>
  <c r="DB6" i="8"/>
  <c r="DA22" i="8"/>
  <c r="DB4" i="8"/>
  <c r="CZ27" i="8" l="1"/>
  <c r="CZ30" i="8"/>
  <c r="FS30" i="27"/>
  <c r="FT9" i="27"/>
  <c r="FT11" i="27"/>
  <c r="FT14" i="27" s="1"/>
  <c r="DA11" i="8"/>
  <c r="DA14" i="8" s="1"/>
  <c r="DA9" i="8"/>
  <c r="DA8" i="8"/>
  <c r="FT20" i="27"/>
  <c r="CZ29" i="8"/>
  <c r="CZ31" i="8"/>
  <c r="DA20" i="8"/>
  <c r="FS29" i="27"/>
  <c r="FS31" i="27"/>
  <c r="FT8" i="27"/>
  <c r="FN33" i="27"/>
  <c r="FN22" i="27"/>
  <c r="FU5" i="27"/>
  <c r="DB5" i="8"/>
  <c r="FV6" i="27"/>
  <c r="FV4" i="27"/>
  <c r="FU23" i="27"/>
  <c r="DC6" i="8"/>
  <c r="DC13" i="8" s="1"/>
  <c r="DB23" i="8"/>
  <c r="DB22" i="8"/>
  <c r="DC4" i="8"/>
  <c r="DA27" i="8" l="1"/>
  <c r="FT30" i="27"/>
  <c r="DA30" i="8"/>
  <c r="FU9" i="27"/>
  <c r="FU11" i="27"/>
  <c r="DB11" i="8"/>
  <c r="DB9" i="8"/>
  <c r="DC5" i="8"/>
  <c r="DC8" i="8" s="1"/>
  <c r="DA33" i="8"/>
  <c r="FU20" i="27"/>
  <c r="DB20" i="8"/>
  <c r="DA29" i="8"/>
  <c r="DA31" i="8"/>
  <c r="FT31" i="27"/>
  <c r="FU8" i="27"/>
  <c r="FT29" i="27"/>
  <c r="DB8" i="8"/>
  <c r="FO22" i="27"/>
  <c r="FO33" i="27"/>
  <c r="FV5" i="27"/>
  <c r="FV23" i="27"/>
  <c r="FW6" i="27"/>
  <c r="FW13" i="27" s="1"/>
  <c r="FW4" i="27"/>
  <c r="DD6" i="8"/>
  <c r="DD13" i="8" s="1"/>
  <c r="DC22" i="8"/>
  <c r="DD4" i="8"/>
  <c r="DC23" i="8"/>
  <c r="FV9" i="27" l="1"/>
  <c r="FV11" i="27"/>
  <c r="DC11" i="8"/>
  <c r="DC14" i="8" s="1"/>
  <c r="DC9" i="8"/>
  <c r="DB14" i="8"/>
  <c r="DB13" i="8"/>
  <c r="DB33" i="8"/>
  <c r="FU14" i="27"/>
  <c r="FV8" i="27"/>
  <c r="FP22" i="27"/>
  <c r="FP33" i="27"/>
  <c r="FW5" i="27"/>
  <c r="DD5" i="8"/>
  <c r="FW23" i="27"/>
  <c r="FX4" i="27"/>
  <c r="FX6" i="27"/>
  <c r="FX13" i="27" s="1"/>
  <c r="DE6" i="8"/>
  <c r="DE13" i="8" s="1"/>
  <c r="DD22" i="8"/>
  <c r="DD23" i="8"/>
  <c r="DE4" i="8"/>
  <c r="DB27" i="8" l="1"/>
  <c r="DC27" i="8"/>
  <c r="FU30" i="27"/>
  <c r="DC30" i="8"/>
  <c r="FW9" i="27"/>
  <c r="FW11" i="27"/>
  <c r="DC31" i="8"/>
  <c r="DD20" i="8"/>
  <c r="DD33" i="8" s="1"/>
  <c r="DC29" i="8"/>
  <c r="DD11" i="8"/>
  <c r="DD14" i="8" s="1"/>
  <c r="DD9" i="8"/>
  <c r="DC20" i="8"/>
  <c r="DC33" i="8" s="1"/>
  <c r="DB30" i="8"/>
  <c r="DB31" i="8"/>
  <c r="FV14" i="27"/>
  <c r="FV13" i="27"/>
  <c r="DE5" i="8"/>
  <c r="DE9" i="8" s="1"/>
  <c r="FU31" i="27"/>
  <c r="FU29" i="27"/>
  <c r="FV20" i="27"/>
  <c r="DB29" i="8"/>
  <c r="FW8" i="27"/>
  <c r="DD8" i="8"/>
  <c r="FQ33" i="27"/>
  <c r="FQ22" i="27"/>
  <c r="FX5" i="27"/>
  <c r="FX23" i="27"/>
  <c r="FY4" i="27"/>
  <c r="FY6" i="27"/>
  <c r="FY13" i="27" s="1"/>
  <c r="DF6" i="8"/>
  <c r="DF13" i="8" s="1"/>
  <c r="DE22" i="8"/>
  <c r="DE23" i="8"/>
  <c r="DF4" i="8"/>
  <c r="DD27" i="8" l="1"/>
  <c r="DD30" i="8"/>
  <c r="FX9" i="27"/>
  <c r="FX11" i="27"/>
  <c r="FX14" i="27" s="1"/>
  <c r="DE8" i="8"/>
  <c r="DE11" i="8"/>
  <c r="DE14" i="8" s="1"/>
  <c r="FV29" i="27"/>
  <c r="FV30" i="27"/>
  <c r="FW20" i="27"/>
  <c r="FV31" i="27"/>
  <c r="DF5" i="8"/>
  <c r="DE20" i="8"/>
  <c r="FW14" i="27"/>
  <c r="DD29" i="8"/>
  <c r="FX8" i="27"/>
  <c r="DD31" i="8"/>
  <c r="FR22" i="27"/>
  <c r="FR33" i="27"/>
  <c r="FY5" i="27"/>
  <c r="FY23" i="27"/>
  <c r="FZ6" i="27"/>
  <c r="FZ13" i="27" s="1"/>
  <c r="FZ4" i="27"/>
  <c r="DF22" i="8"/>
  <c r="DG6" i="8"/>
  <c r="DG13" i="8" s="1"/>
  <c r="DF23" i="8"/>
  <c r="DG4" i="8"/>
  <c r="DE27" i="8" l="1"/>
  <c r="DE30" i="8"/>
  <c r="FX30" i="27"/>
  <c r="FW30" i="27"/>
  <c r="FY9" i="27"/>
  <c r="FY11" i="27"/>
  <c r="DF11" i="8"/>
  <c r="DF14" i="8" s="1"/>
  <c r="DF9" i="8"/>
  <c r="DF8" i="8"/>
  <c r="DG5" i="8"/>
  <c r="DG8" i="8" s="1"/>
  <c r="FW29" i="27"/>
  <c r="DE33" i="8"/>
  <c r="DE29" i="8"/>
  <c r="DE31" i="8"/>
  <c r="FY20" i="27"/>
  <c r="FX20" i="27"/>
  <c r="DF20" i="8"/>
  <c r="FW31" i="27"/>
  <c r="FX29" i="27"/>
  <c r="FX31" i="27"/>
  <c r="FY8" i="27"/>
  <c r="FS22" i="27"/>
  <c r="FS33" i="27"/>
  <c r="FZ5" i="27"/>
  <c r="FZ23" i="27"/>
  <c r="GA6" i="27"/>
  <c r="GA13" i="27" s="1"/>
  <c r="GA4" i="27"/>
  <c r="DH6" i="8"/>
  <c r="DH13" i="8" s="1"/>
  <c r="DG22" i="8"/>
  <c r="DG23" i="8"/>
  <c r="DH4" i="8"/>
  <c r="DF27" i="8" l="1"/>
  <c r="FZ8" i="27"/>
  <c r="FZ9" i="27"/>
  <c r="FZ11" i="27"/>
  <c r="FZ14" i="27" s="1"/>
  <c r="DG11" i="8"/>
  <c r="DG14" i="8" s="1"/>
  <c r="DG9" i="8"/>
  <c r="DG20" i="8"/>
  <c r="DG33" i="8" s="1"/>
  <c r="DF30" i="8"/>
  <c r="DF29" i="8"/>
  <c r="DF31" i="8"/>
  <c r="DH5" i="8"/>
  <c r="DH9" i="8" s="1"/>
  <c r="DF33" i="8"/>
  <c r="FY14" i="27"/>
  <c r="FT22" i="27"/>
  <c r="FT33" i="27"/>
  <c r="GA5" i="27"/>
  <c r="GA23" i="27"/>
  <c r="GB4" i="27"/>
  <c r="GB6" i="27"/>
  <c r="GB13" i="27" s="1"/>
  <c r="DH22" i="8"/>
  <c r="DH23" i="8"/>
  <c r="DI4" i="8"/>
  <c r="DI6" i="8"/>
  <c r="DG27" i="8" l="1"/>
  <c r="L4" i="34"/>
  <c r="L5" i="34" s="1"/>
  <c r="DG30" i="8"/>
  <c r="FZ30" i="27"/>
  <c r="FY30" i="27"/>
  <c r="GA9" i="27"/>
  <c r="GA11" i="27"/>
  <c r="DH8" i="8"/>
  <c r="DH11" i="8"/>
  <c r="DH14" i="8" s="1"/>
  <c r="DI5" i="8"/>
  <c r="DI8" i="8" s="1"/>
  <c r="GA20" i="27"/>
  <c r="DH20" i="8"/>
  <c r="FZ20" i="27"/>
  <c r="FY29" i="27"/>
  <c r="DG31" i="8"/>
  <c r="FY31" i="27"/>
  <c r="DG29" i="8"/>
  <c r="GA8" i="27"/>
  <c r="FU22" i="27"/>
  <c r="FU33" i="27"/>
  <c r="GB5" i="27"/>
  <c r="GB23" i="27"/>
  <c r="GC4" i="27"/>
  <c r="GC6" i="27"/>
  <c r="DJ4" i="8"/>
  <c r="DI23" i="8"/>
  <c r="DJ6" i="8"/>
  <c r="DJ13" i="8" s="1"/>
  <c r="DI22" i="8"/>
  <c r="DH27" i="8" l="1"/>
  <c r="DH30" i="8"/>
  <c r="GB9" i="27"/>
  <c r="GB11" i="27"/>
  <c r="DI11" i="8"/>
  <c r="DI14" i="8" s="1"/>
  <c r="DI9" i="8"/>
  <c r="DJ5" i="8"/>
  <c r="DH33" i="8"/>
  <c r="DH29" i="8"/>
  <c r="DI20" i="8"/>
  <c r="GA14" i="27"/>
  <c r="DI13" i="8"/>
  <c r="DH31" i="8"/>
  <c r="GB8" i="27"/>
  <c r="FV22" i="27"/>
  <c r="FV33" i="27"/>
  <c r="FZ29" i="27"/>
  <c r="FZ31" i="27"/>
  <c r="GC5" i="27"/>
  <c r="GD4" i="27"/>
  <c r="GD6" i="27"/>
  <c r="GD13" i="27" s="1"/>
  <c r="GC23" i="27"/>
  <c r="DK4" i="8"/>
  <c r="DJ23" i="8"/>
  <c r="DK6" i="8"/>
  <c r="DK13" i="8" s="1"/>
  <c r="DJ22" i="8"/>
  <c r="DI27" i="8" l="1"/>
  <c r="GA30" i="27"/>
  <c r="GC9" i="27"/>
  <c r="GC11" i="27"/>
  <c r="DJ11" i="8"/>
  <c r="DJ14" i="8" s="1"/>
  <c r="DJ9" i="8"/>
  <c r="DJ8" i="8"/>
  <c r="DI30" i="8"/>
  <c r="DK5" i="8"/>
  <c r="DK8" i="8" s="1"/>
  <c r="DI33" i="8"/>
  <c r="GA31" i="27"/>
  <c r="DI29" i="8"/>
  <c r="DJ20" i="8"/>
  <c r="GB20" i="27"/>
  <c r="GA29" i="27"/>
  <c r="DI31" i="8"/>
  <c r="GB14" i="27"/>
  <c r="GC8" i="27"/>
  <c r="FW22" i="27"/>
  <c r="FW33" i="27"/>
  <c r="GD5" i="27"/>
  <c r="GD23" i="27"/>
  <c r="GE4" i="27"/>
  <c r="GE6" i="27"/>
  <c r="GE13" i="27" s="1"/>
  <c r="DK23" i="8"/>
  <c r="DL4" i="8"/>
  <c r="DL6" i="8"/>
  <c r="DL13" i="8" s="1"/>
  <c r="DK22" i="8"/>
  <c r="DJ27" i="8" l="1"/>
  <c r="GB30" i="27"/>
  <c r="DJ30" i="8"/>
  <c r="GD9" i="27"/>
  <c r="GD11" i="27"/>
  <c r="DK11" i="8"/>
  <c r="DK14" i="8" s="1"/>
  <c r="DK9" i="8"/>
  <c r="DL5" i="8"/>
  <c r="DL8" i="8" s="1"/>
  <c r="DJ33" i="8"/>
  <c r="GC20" i="27"/>
  <c r="DK20" i="8"/>
  <c r="GB31" i="27"/>
  <c r="GC13" i="27"/>
  <c r="GC14" i="27"/>
  <c r="DJ31" i="8"/>
  <c r="DJ29" i="8"/>
  <c r="GB29" i="27"/>
  <c r="GD8" i="27"/>
  <c r="FX22" i="27"/>
  <c r="FX33" i="27"/>
  <c r="GE5" i="27"/>
  <c r="GE23" i="27"/>
  <c r="GF4" i="27"/>
  <c r="GF6" i="27"/>
  <c r="GF13" i="27" s="1"/>
  <c r="DL23" i="8"/>
  <c r="DM4" i="8"/>
  <c r="DM6" i="8"/>
  <c r="DM13" i="8" s="1"/>
  <c r="DL22" i="8"/>
  <c r="DK31" i="8" l="1"/>
  <c r="DK27" i="8"/>
  <c r="DK29" i="8"/>
  <c r="GC30" i="27"/>
  <c r="DL20" i="8"/>
  <c r="DL33" i="8" s="1"/>
  <c r="GE9" i="27"/>
  <c r="GE11" i="27"/>
  <c r="DL11" i="8"/>
  <c r="DL14" i="8" s="1"/>
  <c r="DL9" i="8"/>
  <c r="DK30" i="8"/>
  <c r="DM5" i="8"/>
  <c r="DM8" i="8" s="1"/>
  <c r="DK33" i="8"/>
  <c r="GD20" i="27"/>
  <c r="GD14" i="27"/>
  <c r="GC29" i="27"/>
  <c r="GC31" i="27"/>
  <c r="GE8" i="27"/>
  <c r="FY22" i="27"/>
  <c r="FY33" i="27"/>
  <c r="GF5" i="27"/>
  <c r="GG6" i="27"/>
  <c r="GG13" i="27" s="1"/>
  <c r="GG4" i="27"/>
  <c r="GF23" i="27"/>
  <c r="DN4" i="8"/>
  <c r="DN6" i="8"/>
  <c r="DM23" i="8"/>
  <c r="DM22" i="8"/>
  <c r="DL27" i="8" l="1"/>
  <c r="DL30" i="8"/>
  <c r="GD30" i="27"/>
  <c r="GF8" i="27"/>
  <c r="GF9" i="27"/>
  <c r="GF11" i="27"/>
  <c r="GF14" i="27" s="1"/>
  <c r="DM11" i="8"/>
  <c r="DM14" i="8" s="1"/>
  <c r="DM9" i="8"/>
  <c r="DL29" i="8"/>
  <c r="GD31" i="27"/>
  <c r="DL31" i="8"/>
  <c r="GD29" i="27"/>
  <c r="DM20" i="8"/>
  <c r="GE20" i="27"/>
  <c r="GE14" i="27"/>
  <c r="FZ22" i="27"/>
  <c r="FZ33" i="27"/>
  <c r="GG5" i="27"/>
  <c r="GH4" i="27"/>
  <c r="GH6" i="27"/>
  <c r="DN5" i="8"/>
  <c r="GG23" i="27"/>
  <c r="DN23" i="8"/>
  <c r="DO6" i="8"/>
  <c r="DO13" i="8" s="1"/>
  <c r="DN22" i="8"/>
  <c r="DO4" i="8"/>
  <c r="DM27" i="8" l="1"/>
  <c r="GF30" i="27"/>
  <c r="GE30" i="27"/>
  <c r="DM30" i="8"/>
  <c r="GG8" i="27"/>
  <c r="GG9" i="27"/>
  <c r="GG11" i="27"/>
  <c r="GG14" i="27" s="1"/>
  <c r="DN11" i="8"/>
  <c r="DN9" i="8"/>
  <c r="DO5" i="8"/>
  <c r="DO8" i="8" s="1"/>
  <c r="DM33" i="8"/>
  <c r="GG20" i="27"/>
  <c r="DM31" i="8"/>
  <c r="GF20" i="27"/>
  <c r="DN20" i="8"/>
  <c r="GE29" i="27"/>
  <c r="DM29" i="8"/>
  <c r="GE31" i="27"/>
  <c r="DN8" i="8"/>
  <c r="GA22" i="27"/>
  <c r="GA33" i="27"/>
  <c r="GI4" i="27"/>
  <c r="GH23" i="27"/>
  <c r="GI6" i="27"/>
  <c r="GI13" i="27" s="1"/>
  <c r="GH5" i="27"/>
  <c r="DP6" i="8"/>
  <c r="DP13" i="8" s="1"/>
  <c r="DP4" i="8"/>
  <c r="DO23" i="8"/>
  <c r="DO22" i="8"/>
  <c r="GG30" i="27" l="1"/>
  <c r="GH8" i="27"/>
  <c r="GH9" i="27"/>
  <c r="GH11" i="27"/>
  <c r="DO11" i="8"/>
  <c r="DO14" i="8" s="1"/>
  <c r="DO9" i="8"/>
  <c r="DN14" i="8"/>
  <c r="DN13" i="8"/>
  <c r="DP5" i="8"/>
  <c r="DP8" i="8" s="1"/>
  <c r="DN33" i="8"/>
  <c r="GH20" i="27"/>
  <c r="GB22" i="27"/>
  <c r="GB33" i="27"/>
  <c r="GF29" i="27"/>
  <c r="GF31" i="27"/>
  <c r="GJ4" i="27"/>
  <c r="GJ6" i="27"/>
  <c r="GJ13" i="27" s="1"/>
  <c r="GI23" i="27"/>
  <c r="GI5" i="27"/>
  <c r="DQ6" i="8"/>
  <c r="DQ13" i="8" s="1"/>
  <c r="DP22" i="8"/>
  <c r="DQ4" i="8"/>
  <c r="DP23" i="8"/>
  <c r="DN27" i="8" l="1"/>
  <c r="DP20" i="8"/>
  <c r="DP33" i="8" s="1"/>
  <c r="DO27" i="8"/>
  <c r="DO29" i="8"/>
  <c r="DO31" i="8"/>
  <c r="DO30" i="8"/>
  <c r="GI9" i="27"/>
  <c r="GI11" i="27"/>
  <c r="DP11" i="8"/>
  <c r="DP14" i="8" s="1"/>
  <c r="DP9" i="8"/>
  <c r="DO20" i="8"/>
  <c r="DO33" i="8" s="1"/>
  <c r="DN30" i="8"/>
  <c r="GH14" i="27"/>
  <c r="GH13" i="27"/>
  <c r="DQ5" i="8"/>
  <c r="DN31" i="8"/>
  <c r="DN29" i="8"/>
  <c r="GI8" i="27"/>
  <c r="GC22" i="27"/>
  <c r="GC33" i="27"/>
  <c r="GG29" i="27"/>
  <c r="GG31" i="27"/>
  <c r="GK4" i="27"/>
  <c r="GK6" i="27"/>
  <c r="GK13" i="27" s="1"/>
  <c r="GJ23" i="27"/>
  <c r="GJ5" i="27"/>
  <c r="DR6" i="8"/>
  <c r="DR13" i="8" s="1"/>
  <c r="DQ23" i="8"/>
  <c r="DR4" i="8"/>
  <c r="DQ22" i="8"/>
  <c r="DP31" i="8" l="1"/>
  <c r="DP27" i="8"/>
  <c r="DP29" i="8"/>
  <c r="DQ20" i="8"/>
  <c r="DQ33" i="8" s="1"/>
  <c r="GJ8" i="27"/>
  <c r="GJ9" i="27"/>
  <c r="GJ11" i="27"/>
  <c r="GJ14" i="27" s="1"/>
  <c r="DQ11" i="8"/>
  <c r="DQ14" i="8" s="1"/>
  <c r="DQ9" i="8"/>
  <c r="DQ8" i="8"/>
  <c r="DP30" i="8"/>
  <c r="GI20" i="27"/>
  <c r="GH30" i="27"/>
  <c r="DR5" i="8"/>
  <c r="DR9" i="8" s="1"/>
  <c r="GI14" i="27"/>
  <c r="GD22" i="27"/>
  <c r="GD33" i="27"/>
  <c r="GH29" i="27"/>
  <c r="GH31" i="27"/>
  <c r="GL4" i="27"/>
  <c r="GL6" i="27"/>
  <c r="GL13" i="27" s="1"/>
  <c r="GK23" i="27"/>
  <c r="GK5" i="27"/>
  <c r="DS6" i="8"/>
  <c r="DS13" i="8" s="1"/>
  <c r="DS4" i="8"/>
  <c r="DR23" i="8"/>
  <c r="DR22" i="8"/>
  <c r="DR20" i="8" l="1"/>
  <c r="DR33" i="8" s="1"/>
  <c r="DQ27" i="8"/>
  <c r="DQ31" i="8"/>
  <c r="DQ29" i="8"/>
  <c r="DQ30" i="8"/>
  <c r="GI30" i="27"/>
  <c r="GJ30" i="27"/>
  <c r="GK8" i="27"/>
  <c r="GK9" i="27"/>
  <c r="GK11" i="27"/>
  <c r="GK14" i="27" s="1"/>
  <c r="DR11" i="8"/>
  <c r="DR14" i="8" s="1"/>
  <c r="DR8" i="8"/>
  <c r="DS5" i="8"/>
  <c r="GI29" i="27"/>
  <c r="GI31" i="27"/>
  <c r="GK20" i="27"/>
  <c r="GJ20" i="27"/>
  <c r="GE33" i="27"/>
  <c r="GE22" i="27"/>
  <c r="GM6" i="27"/>
  <c r="GM13" i="27" s="1"/>
  <c r="GL23" i="27"/>
  <c r="GM4" i="27"/>
  <c r="GL5" i="27"/>
  <c r="DT4" i="8"/>
  <c r="DT6" i="8"/>
  <c r="DT13" i="8" s="1"/>
  <c r="DS23" i="8"/>
  <c r="DS22" i="8"/>
  <c r="DR27" i="8" l="1"/>
  <c r="GK30" i="27"/>
  <c r="GL8" i="27"/>
  <c r="GL9" i="27"/>
  <c r="GL11" i="27"/>
  <c r="GL14" i="27" s="1"/>
  <c r="DS11" i="8"/>
  <c r="DS14" i="8" s="1"/>
  <c r="DS9" i="8"/>
  <c r="DR30" i="8"/>
  <c r="DS20" i="8"/>
  <c r="DS33" i="8" s="1"/>
  <c r="DR31" i="8"/>
  <c r="DR29" i="8"/>
  <c r="DS8" i="8"/>
  <c r="DT5" i="8"/>
  <c r="DT9" i="8" s="1"/>
  <c r="GL20" i="27"/>
  <c r="GF22" i="27"/>
  <c r="GF33" i="27"/>
  <c r="GJ29" i="27"/>
  <c r="GJ31" i="27"/>
  <c r="GM5" i="27"/>
  <c r="GN6" i="27"/>
  <c r="GN13" i="27" s="1"/>
  <c r="GN4" i="27"/>
  <c r="GM23" i="27"/>
  <c r="DU6" i="8"/>
  <c r="DT22" i="8"/>
  <c r="DU4" i="8"/>
  <c r="DT23" i="8"/>
  <c r="DS27" i="8" l="1"/>
  <c r="DS30" i="8"/>
  <c r="GL30" i="27"/>
  <c r="GM9" i="27"/>
  <c r="GM11" i="27"/>
  <c r="GM14" i="27" s="1"/>
  <c r="M4" i="34"/>
  <c r="M5" i="34" s="1"/>
  <c r="DT8" i="8"/>
  <c r="DT11" i="8"/>
  <c r="DT14" i="8" s="1"/>
  <c r="DU5" i="8"/>
  <c r="DU8" i="8" s="1"/>
  <c r="GM20" i="27"/>
  <c r="DS31" i="8"/>
  <c r="DT20" i="8"/>
  <c r="DS29" i="8"/>
  <c r="GM8" i="27"/>
  <c r="GG22" i="27"/>
  <c r="GG33" i="27"/>
  <c r="GK29" i="27"/>
  <c r="GK31" i="27"/>
  <c r="GN5" i="27"/>
  <c r="GO4" i="27"/>
  <c r="GO6" i="27"/>
  <c r="GN23" i="27"/>
  <c r="DV6" i="8"/>
  <c r="DV13" i="8" s="1"/>
  <c r="DV4" i="8"/>
  <c r="DU22" i="8"/>
  <c r="DU23" i="8"/>
  <c r="DT27" i="8" l="1"/>
  <c r="GM30" i="27"/>
  <c r="DT30" i="8"/>
  <c r="GN8" i="27"/>
  <c r="GN9" i="27"/>
  <c r="GN11" i="27"/>
  <c r="GN14" i="27" s="1"/>
  <c r="DU11" i="8"/>
  <c r="DU14" i="8" s="1"/>
  <c r="DU9" i="8"/>
  <c r="DV5" i="8"/>
  <c r="DV8" i="8" s="1"/>
  <c r="DT33" i="8"/>
  <c r="DT31" i="8"/>
  <c r="GN20" i="27"/>
  <c r="DU20" i="8"/>
  <c r="DU13" i="8"/>
  <c r="DT29" i="8"/>
  <c r="GH22" i="27"/>
  <c r="GH33" i="27"/>
  <c r="GL29" i="27"/>
  <c r="GL31" i="27"/>
  <c r="GP4" i="27"/>
  <c r="GO23" i="27"/>
  <c r="GP6" i="27"/>
  <c r="GP13" i="27" s="1"/>
  <c r="GO5" i="27"/>
  <c r="DV22" i="8"/>
  <c r="DW6" i="8"/>
  <c r="DW13" i="8" s="1"/>
  <c r="DV23" i="8"/>
  <c r="DW4" i="8"/>
  <c r="DU27" i="8" l="1"/>
  <c r="GN30" i="27"/>
  <c r="DU30" i="8"/>
  <c r="GO9" i="27"/>
  <c r="GO11" i="27"/>
  <c r="DV11" i="8"/>
  <c r="DV14" i="8" s="1"/>
  <c r="DV9" i="8"/>
  <c r="DU33" i="8"/>
  <c r="GO20" i="27"/>
  <c r="DV20" i="8"/>
  <c r="DU31" i="8"/>
  <c r="DU29" i="8"/>
  <c r="GO8" i="27"/>
  <c r="GI22" i="27"/>
  <c r="GI33" i="27"/>
  <c r="GM29" i="27"/>
  <c r="GM31" i="27"/>
  <c r="GQ4" i="27"/>
  <c r="GQ6" i="27"/>
  <c r="GQ13" i="27" s="1"/>
  <c r="GP23" i="27"/>
  <c r="GP5" i="27"/>
  <c r="DW5" i="8"/>
  <c r="DX4" i="8"/>
  <c r="DW22" i="8"/>
  <c r="DW23" i="8"/>
  <c r="DX6" i="8"/>
  <c r="DX13" i="8" s="1"/>
  <c r="DV27" i="8" l="1"/>
  <c r="DV30" i="8"/>
  <c r="GP8" i="27"/>
  <c r="GP9" i="27"/>
  <c r="GP11" i="27"/>
  <c r="GP14" i="27" s="1"/>
  <c r="DW11" i="8"/>
  <c r="DW9" i="8"/>
  <c r="DV33" i="8"/>
  <c r="DV31" i="8"/>
  <c r="DW20" i="8"/>
  <c r="DV29" i="8"/>
  <c r="GO14" i="27"/>
  <c r="GO13" i="27"/>
  <c r="DW8" i="8"/>
  <c r="GJ22" i="27"/>
  <c r="GJ33" i="27"/>
  <c r="GN29" i="27"/>
  <c r="GN31" i="27"/>
  <c r="GQ5" i="27"/>
  <c r="GQ23" i="27"/>
  <c r="GR4" i="27"/>
  <c r="GR6" i="27"/>
  <c r="GR13" i="27" s="1"/>
  <c r="DX5" i="8"/>
  <c r="DX22" i="8"/>
  <c r="DY6" i="8"/>
  <c r="DY13" i="8" s="1"/>
  <c r="DX23" i="8"/>
  <c r="DY4" i="8"/>
  <c r="GP30" i="27" l="1"/>
  <c r="GO30" i="27"/>
  <c r="GQ9" i="27"/>
  <c r="GQ11" i="27"/>
  <c r="DX11" i="8"/>
  <c r="DX9" i="8"/>
  <c r="DW33" i="8"/>
  <c r="GQ20" i="27"/>
  <c r="GP20" i="27"/>
  <c r="DW14" i="8"/>
  <c r="GQ8" i="27"/>
  <c r="DX8" i="8"/>
  <c r="GK22" i="27"/>
  <c r="GK33" i="27"/>
  <c r="GO29" i="27"/>
  <c r="GO31" i="27"/>
  <c r="GS4" i="27"/>
  <c r="GR23" i="27"/>
  <c r="GS6" i="27"/>
  <c r="GS13" i="27" s="1"/>
  <c r="GR5" i="27"/>
  <c r="DY5" i="8"/>
  <c r="DZ6" i="8"/>
  <c r="DZ4" i="8"/>
  <c r="DY22" i="8"/>
  <c r="DY23" i="8"/>
  <c r="DW27" i="8" l="1"/>
  <c r="DW30" i="8"/>
  <c r="GR9" i="27"/>
  <c r="GR11" i="27"/>
  <c r="DY11" i="8"/>
  <c r="DY9" i="8"/>
  <c r="DW31" i="8"/>
  <c r="DX20" i="8"/>
  <c r="DW29" i="8"/>
  <c r="DX14" i="8"/>
  <c r="GQ14" i="27"/>
  <c r="GR8" i="27"/>
  <c r="DY8" i="8"/>
  <c r="GL22" i="27"/>
  <c r="GL33" i="27"/>
  <c r="GP29" i="27"/>
  <c r="GP31" i="27"/>
  <c r="GS23" i="27"/>
  <c r="GT6" i="27"/>
  <c r="GT4" i="27"/>
  <c r="GS5" i="27"/>
  <c r="DZ5" i="8"/>
  <c r="EA6" i="8"/>
  <c r="EA13" i="8" s="1"/>
  <c r="DZ22" i="8"/>
  <c r="EA4" i="8"/>
  <c r="DZ23" i="8"/>
  <c r="DX27" i="8" l="1"/>
  <c r="GQ30" i="27"/>
  <c r="DX30" i="8"/>
  <c r="GS9" i="27"/>
  <c r="GS11" i="27"/>
  <c r="DZ11" i="8"/>
  <c r="DZ9" i="8"/>
  <c r="DX33" i="8"/>
  <c r="GQ29" i="27"/>
  <c r="GR20" i="27"/>
  <c r="DX31" i="8"/>
  <c r="DY20" i="8"/>
  <c r="DX29" i="8"/>
  <c r="DY14" i="8"/>
  <c r="GR14" i="27"/>
  <c r="GQ31" i="27"/>
  <c r="GS8" i="27"/>
  <c r="DZ8" i="8"/>
  <c r="GM22" i="27"/>
  <c r="GM33" i="27"/>
  <c r="GT5" i="27"/>
  <c r="GU6" i="27"/>
  <c r="GU13" i="27" s="1"/>
  <c r="GT23" i="27"/>
  <c r="GU4" i="27"/>
  <c r="EA5" i="8"/>
  <c r="EA22" i="8"/>
  <c r="EA23" i="8"/>
  <c r="EB4" i="8"/>
  <c r="EB6" i="8"/>
  <c r="EB13" i="8" s="1"/>
  <c r="DY27" i="8" l="1"/>
  <c r="DY30" i="8"/>
  <c r="GR30" i="27"/>
  <c r="GT9" i="27"/>
  <c r="GT11" i="27"/>
  <c r="GT13" i="27" s="1"/>
  <c r="EA11" i="8"/>
  <c r="EA9" i="8"/>
  <c r="DZ14" i="8"/>
  <c r="DZ13" i="8"/>
  <c r="DY33" i="8"/>
  <c r="GR31" i="27"/>
  <c r="GS20" i="27"/>
  <c r="DZ20" i="8"/>
  <c r="GS14" i="27"/>
  <c r="DY31" i="8"/>
  <c r="DY29" i="8"/>
  <c r="GR29" i="27"/>
  <c r="GT8" i="27"/>
  <c r="EA8" i="8"/>
  <c r="GN22" i="27"/>
  <c r="GN33" i="27"/>
  <c r="GU5" i="27"/>
  <c r="GV4" i="27"/>
  <c r="GV6" i="27"/>
  <c r="GV13" i="27" s="1"/>
  <c r="GU23" i="27"/>
  <c r="EB5" i="8"/>
  <c r="EC6" i="8"/>
  <c r="EC13" i="8" s="1"/>
  <c r="EC4" i="8"/>
  <c r="EB23" i="8"/>
  <c r="EB22" i="8"/>
  <c r="DZ27" i="8" l="1"/>
  <c r="DZ31" i="8"/>
  <c r="GS30" i="27"/>
  <c r="GU9" i="27"/>
  <c r="GU11" i="27"/>
  <c r="EB11" i="8"/>
  <c r="EB14" i="8" s="1"/>
  <c r="EB9" i="8"/>
  <c r="EA20" i="8"/>
  <c r="EA33" i="8" s="1"/>
  <c r="DZ30" i="8"/>
  <c r="DZ33" i="8"/>
  <c r="GS31" i="27"/>
  <c r="GT20" i="27"/>
  <c r="EA14" i="8"/>
  <c r="GT14" i="27"/>
  <c r="GS29" i="27"/>
  <c r="DZ29" i="8"/>
  <c r="GU8" i="27"/>
  <c r="EB8" i="8"/>
  <c r="GO22" i="27"/>
  <c r="GO33" i="27"/>
  <c r="GV5" i="27"/>
  <c r="GW6" i="27"/>
  <c r="GW13" i="27" s="1"/>
  <c r="GV23" i="27"/>
  <c r="GW4" i="27"/>
  <c r="EC5" i="8"/>
  <c r="EC22" i="8"/>
  <c r="EC23" i="8"/>
  <c r="ED4" i="8"/>
  <c r="ED6" i="8"/>
  <c r="ED13" i="8" s="1"/>
  <c r="EB27" i="8" l="1"/>
  <c r="EA27" i="8"/>
  <c r="GT30" i="27"/>
  <c r="EA30" i="8"/>
  <c r="GV9" i="27"/>
  <c r="GV11" i="27"/>
  <c r="EB30" i="8"/>
  <c r="EC11" i="8"/>
  <c r="EC9" i="8"/>
  <c r="EA29" i="8"/>
  <c r="EC20" i="8"/>
  <c r="EA31" i="8"/>
  <c r="GT31" i="27"/>
  <c r="GU20" i="27"/>
  <c r="EB20" i="8"/>
  <c r="GU14" i="27"/>
  <c r="GT29" i="27"/>
  <c r="EB29" i="8"/>
  <c r="EB31" i="8"/>
  <c r="GV8" i="27"/>
  <c r="EC8" i="8"/>
  <c r="GP22" i="27"/>
  <c r="GP33" i="27"/>
  <c r="GW5" i="27"/>
  <c r="GX4" i="27"/>
  <c r="GW23" i="27"/>
  <c r="GX6" i="27"/>
  <c r="GX13" i="27" s="1"/>
  <c r="ED5" i="8"/>
  <c r="EE6" i="8"/>
  <c r="EE13" i="8" s="1"/>
  <c r="ED23" i="8"/>
  <c r="ED22" i="8"/>
  <c r="EE4" i="8"/>
  <c r="GU30" i="27" l="1"/>
  <c r="GW9" i="27"/>
  <c r="GW11" i="27"/>
  <c r="ED11" i="8"/>
  <c r="ED14" i="8" s="1"/>
  <c r="ED9" i="8"/>
  <c r="EE5" i="8"/>
  <c r="EE8" i="8" s="1"/>
  <c r="EB33" i="8"/>
  <c r="EC33" i="8"/>
  <c r="GU31" i="27"/>
  <c r="GU29" i="27"/>
  <c r="GV20" i="27"/>
  <c r="EC14" i="8"/>
  <c r="GV14" i="27"/>
  <c r="GW8" i="27"/>
  <c r="ED8" i="8"/>
  <c r="GQ22" i="27"/>
  <c r="GQ33" i="27"/>
  <c r="GY6" i="27"/>
  <c r="GY13" i="27" s="1"/>
  <c r="GX23" i="27"/>
  <c r="GY4" i="27"/>
  <c r="GX5" i="27"/>
  <c r="EE23" i="8"/>
  <c r="EE22" i="8"/>
  <c r="EF6" i="8"/>
  <c r="EF13" i="8" s="1"/>
  <c r="EF4" i="8"/>
  <c r="ED27" i="8" l="1"/>
  <c r="EC27" i="8"/>
  <c r="ED30" i="8"/>
  <c r="GV30" i="27"/>
  <c r="EC30" i="8"/>
  <c r="GX9" i="27"/>
  <c r="GX11" i="27"/>
  <c r="EE11" i="8"/>
  <c r="EE14" i="8" s="1"/>
  <c r="EE9" i="8"/>
  <c r="EF5" i="8"/>
  <c r="EF8" i="8" s="1"/>
  <c r="GV31" i="27"/>
  <c r="EE20" i="8"/>
  <c r="GW20" i="27"/>
  <c r="EC31" i="8"/>
  <c r="ED20" i="8"/>
  <c r="GV29" i="27"/>
  <c r="GW14" i="27"/>
  <c r="EC29" i="8"/>
  <c r="ED29" i="8"/>
  <c r="ED31" i="8"/>
  <c r="GX8" i="27"/>
  <c r="GR22" i="27"/>
  <c r="GR33" i="27"/>
  <c r="GY5" i="27"/>
  <c r="GZ4" i="27"/>
  <c r="GY23" i="27"/>
  <c r="GZ6" i="27"/>
  <c r="GZ13" i="27" s="1"/>
  <c r="EF23" i="8"/>
  <c r="EG4" i="8"/>
  <c r="EF22" i="8"/>
  <c r="EG6" i="8"/>
  <c r="EE27" i="8" l="1"/>
  <c r="EE30" i="8"/>
  <c r="GW30" i="27"/>
  <c r="GY9" i="27"/>
  <c r="GY11" i="27"/>
  <c r="EE29" i="8"/>
  <c r="EF20" i="8"/>
  <c r="EF33" i="8" s="1"/>
  <c r="EE31" i="8"/>
  <c r="EF11" i="8"/>
  <c r="EF14" i="8" s="1"/>
  <c r="EF9" i="8"/>
  <c r="N4" i="34"/>
  <c r="N5" i="34" s="1"/>
  <c r="EG5" i="8"/>
  <c r="EG8" i="8" s="1"/>
  <c r="ED33" i="8"/>
  <c r="EE33" i="8"/>
  <c r="GW31" i="27"/>
  <c r="GW29" i="27"/>
  <c r="GX20" i="27"/>
  <c r="GX14" i="27"/>
  <c r="GY8" i="27"/>
  <c r="GS22" i="27"/>
  <c r="GS33" i="27"/>
  <c r="HA6" i="27"/>
  <c r="HA4" i="27"/>
  <c r="GZ23" i="27"/>
  <c r="GZ5" i="27"/>
  <c r="EH4" i="8"/>
  <c r="EG23" i="8"/>
  <c r="EH6" i="8"/>
  <c r="EH13" i="8" s="1"/>
  <c r="EG22" i="8"/>
  <c r="EF27" i="8" l="1"/>
  <c r="EF30" i="8"/>
  <c r="GX30" i="27"/>
  <c r="GZ9" i="27"/>
  <c r="GZ11" i="27"/>
  <c r="EG11" i="8"/>
  <c r="EG14" i="8" s="1"/>
  <c r="EG9" i="8"/>
  <c r="EH5" i="8"/>
  <c r="EH8" i="8" s="1"/>
  <c r="GX31" i="27"/>
  <c r="EG20" i="8"/>
  <c r="GY20" i="27"/>
  <c r="GX29" i="27"/>
  <c r="EG13" i="8"/>
  <c r="GY14" i="27"/>
  <c r="EF29" i="8"/>
  <c r="EF31" i="8"/>
  <c r="GZ8" i="27"/>
  <c r="GT22" i="27"/>
  <c r="GT33" i="27"/>
  <c r="HB6" i="27"/>
  <c r="HB13" i="27" s="1"/>
  <c r="HB4" i="27"/>
  <c r="HA23" i="27"/>
  <c r="HA5" i="27"/>
  <c r="EH23" i="8"/>
  <c r="EI6" i="8"/>
  <c r="EI13" i="8" s="1"/>
  <c r="EI4" i="8"/>
  <c r="EH22" i="8"/>
  <c r="EG27" i="8" l="1"/>
  <c r="GY30" i="27"/>
  <c r="EG30" i="8"/>
  <c r="HA9" i="27"/>
  <c r="HA11" i="27"/>
  <c r="EH11" i="8"/>
  <c r="EH14" i="8" s="1"/>
  <c r="EH9" i="8"/>
  <c r="EI5" i="8"/>
  <c r="EI8" i="8" s="1"/>
  <c r="EG33" i="8"/>
  <c r="GZ20" i="27"/>
  <c r="EH20" i="8"/>
  <c r="GY31" i="27"/>
  <c r="EG31" i="8"/>
  <c r="GZ14" i="27"/>
  <c r="EG29" i="8"/>
  <c r="GY29" i="27"/>
  <c r="HA8" i="27"/>
  <c r="GU22" i="27"/>
  <c r="GU33" i="27"/>
  <c r="HB5" i="27"/>
  <c r="HB23" i="27"/>
  <c r="HC6" i="27"/>
  <c r="HC13" i="27" s="1"/>
  <c r="HC4" i="27"/>
  <c r="EJ4" i="8"/>
  <c r="EI22" i="8"/>
  <c r="EI23" i="8"/>
  <c r="EJ6" i="8"/>
  <c r="EJ13" i="8" s="1"/>
  <c r="EH27" i="8" l="1"/>
  <c r="EH30" i="8"/>
  <c r="GZ30" i="27"/>
  <c r="HB9" i="27"/>
  <c r="HB11" i="27"/>
  <c r="EI11" i="8"/>
  <c r="EI14" i="8" s="1"/>
  <c r="EI9" i="8"/>
  <c r="EH33" i="8"/>
  <c r="GZ29" i="27"/>
  <c r="GZ31" i="27"/>
  <c r="HA20" i="27"/>
  <c r="EH31" i="8"/>
  <c r="EI20" i="8"/>
  <c r="HA13" i="27"/>
  <c r="HA14" i="27"/>
  <c r="EH29" i="8"/>
  <c r="HB8" i="27"/>
  <c r="GV22" i="27"/>
  <c r="GV33" i="27"/>
  <c r="HC5" i="27"/>
  <c r="HD4" i="27"/>
  <c r="HC23" i="27"/>
  <c r="HD6" i="27"/>
  <c r="HD13" i="27" s="1"/>
  <c r="EJ5" i="8"/>
  <c r="EK4" i="8"/>
  <c r="EJ22" i="8"/>
  <c r="EJ23" i="8"/>
  <c r="EK6" i="8"/>
  <c r="EK13" i="8" s="1"/>
  <c r="EI27" i="8" l="1"/>
  <c r="EI30" i="8"/>
  <c r="HA30" i="27"/>
  <c r="HC9" i="27"/>
  <c r="HC11" i="27"/>
  <c r="EJ11" i="8"/>
  <c r="EJ9" i="8"/>
  <c r="EI33" i="8"/>
  <c r="HB20" i="27"/>
  <c r="EJ20" i="8"/>
  <c r="EI31" i="8"/>
  <c r="EI29" i="8"/>
  <c r="HB14" i="27"/>
  <c r="HA31" i="27"/>
  <c r="HA29" i="27"/>
  <c r="HC8" i="27"/>
  <c r="EJ8" i="8"/>
  <c r="GW22" i="27"/>
  <c r="GW33" i="27"/>
  <c r="HE6" i="27"/>
  <c r="HE13" i="27" s="1"/>
  <c r="HD23" i="27"/>
  <c r="HE4" i="27"/>
  <c r="HD5" i="27"/>
  <c r="EK5" i="8"/>
  <c r="EL6" i="8"/>
  <c r="EK22" i="8"/>
  <c r="EL4" i="8"/>
  <c r="EK23" i="8"/>
  <c r="HB30" i="27" l="1"/>
  <c r="HD9" i="27"/>
  <c r="HD11" i="27"/>
  <c r="EK11" i="8"/>
  <c r="EK9" i="8"/>
  <c r="EJ33" i="8"/>
  <c r="HC20" i="27"/>
  <c r="HC14" i="27"/>
  <c r="HB31" i="27"/>
  <c r="HB29" i="27"/>
  <c r="EJ14" i="8"/>
  <c r="HD8" i="27"/>
  <c r="EK8" i="8"/>
  <c r="GX22" i="27"/>
  <c r="GX33" i="27"/>
  <c r="HE5" i="27"/>
  <c r="HF6" i="27"/>
  <c r="HF4" i="27"/>
  <c r="HE23" i="27"/>
  <c r="EL5" i="8"/>
  <c r="EM6" i="8"/>
  <c r="EM13" i="8" s="1"/>
  <c r="EL23" i="8"/>
  <c r="EL22" i="8"/>
  <c r="EM4" i="8"/>
  <c r="EJ27" i="8" l="1"/>
  <c r="HC30" i="27"/>
  <c r="EJ30" i="8"/>
  <c r="HE9" i="27"/>
  <c r="HE11" i="27"/>
  <c r="EL11" i="8"/>
  <c r="EL9" i="8"/>
  <c r="HC31" i="27"/>
  <c r="EJ31" i="8"/>
  <c r="EK20" i="8"/>
  <c r="HD20" i="27"/>
  <c r="HC29" i="27"/>
  <c r="EJ29" i="8"/>
  <c r="HD14" i="27"/>
  <c r="EK14" i="8"/>
  <c r="HE8" i="27"/>
  <c r="EL8" i="8"/>
  <c r="GY22" i="27"/>
  <c r="GY33" i="27"/>
  <c r="HF5" i="27"/>
  <c r="HG4" i="27"/>
  <c r="HG6" i="27"/>
  <c r="HG13" i="27" s="1"/>
  <c r="HF23" i="27"/>
  <c r="EM5" i="8"/>
  <c r="EN6" i="8"/>
  <c r="EN13" i="8" s="1"/>
  <c r="EM22" i="8"/>
  <c r="EM23" i="8"/>
  <c r="EN4" i="8"/>
  <c r="EK27" i="8" l="1"/>
  <c r="EK30" i="8"/>
  <c r="HD30" i="27"/>
  <c r="HF9" i="27"/>
  <c r="HF11" i="27"/>
  <c r="HF13" i="27" s="1"/>
  <c r="EM11" i="8"/>
  <c r="EM14" i="8" s="1"/>
  <c r="EM9" i="8"/>
  <c r="EL14" i="8"/>
  <c r="EL13" i="8"/>
  <c r="EK33" i="8"/>
  <c r="EL20" i="8"/>
  <c r="HD31" i="27"/>
  <c r="HE20" i="27"/>
  <c r="HD29" i="27"/>
  <c r="EK31" i="8"/>
  <c r="EK29" i="8"/>
  <c r="HE14" i="27"/>
  <c r="HF8" i="27"/>
  <c r="EM8" i="8"/>
  <c r="GZ22" i="27"/>
  <c r="GZ33" i="27"/>
  <c r="HH4" i="27"/>
  <c r="HH6" i="27"/>
  <c r="HH13" i="27" s="1"/>
  <c r="HG23" i="27"/>
  <c r="HG5" i="27"/>
  <c r="EN5" i="8"/>
  <c r="EN22" i="8"/>
  <c r="EO4" i="8"/>
  <c r="EO6" i="8"/>
  <c r="EO13" i="8" s="1"/>
  <c r="EN23" i="8"/>
  <c r="EL27" i="8" l="1"/>
  <c r="EM27" i="8"/>
  <c r="EM30" i="8"/>
  <c r="HE30" i="27"/>
  <c r="HG9" i="27"/>
  <c r="HG11" i="27"/>
  <c r="EN11" i="8"/>
  <c r="EN9" i="8"/>
  <c r="EM20" i="8"/>
  <c r="EM33" i="8" s="1"/>
  <c r="EL30" i="8"/>
  <c r="EL33" i="8"/>
  <c r="EN20" i="8"/>
  <c r="HF20" i="27"/>
  <c r="HE31" i="27"/>
  <c r="HE29" i="27"/>
  <c r="HF14" i="27"/>
  <c r="EL29" i="8"/>
  <c r="EL31" i="8"/>
  <c r="EM29" i="8"/>
  <c r="EM31" i="8"/>
  <c r="HG8" i="27"/>
  <c r="EN8" i="8"/>
  <c r="HA22" i="27"/>
  <c r="HA33" i="27"/>
  <c r="HI4" i="27"/>
  <c r="HI6" i="27"/>
  <c r="HI13" i="27" s="1"/>
  <c r="HH23" i="27"/>
  <c r="HH5" i="27"/>
  <c r="EO5" i="8"/>
  <c r="EP6" i="8"/>
  <c r="EP13" i="8" s="1"/>
  <c r="EO23" i="8"/>
  <c r="EO22" i="8"/>
  <c r="EP4" i="8"/>
  <c r="HF30" i="27" l="1"/>
  <c r="HH9" i="27"/>
  <c r="HH11" i="27"/>
  <c r="EO11" i="8"/>
  <c r="EO9" i="8"/>
  <c r="EN33" i="8"/>
  <c r="HF29" i="27"/>
  <c r="HF31" i="27"/>
  <c r="HG20" i="27"/>
  <c r="HG14" i="27"/>
  <c r="EN14" i="8"/>
  <c r="HH8" i="27"/>
  <c r="EO8" i="8"/>
  <c r="HB22" i="27"/>
  <c r="HB33" i="27"/>
  <c r="HJ4" i="27"/>
  <c r="HJ6" i="27"/>
  <c r="HJ13" i="27" s="1"/>
  <c r="HI23" i="27"/>
  <c r="HI5" i="27"/>
  <c r="EP5" i="8"/>
  <c r="EP23" i="8"/>
  <c r="EQ6" i="8"/>
  <c r="EQ13" i="8" s="1"/>
  <c r="EP22" i="8"/>
  <c r="EQ4" i="8"/>
  <c r="EN27" i="8" l="1"/>
  <c r="EN30" i="8"/>
  <c r="HG30" i="27"/>
  <c r="HI9" i="27"/>
  <c r="HI11" i="27"/>
  <c r="EP11" i="8"/>
  <c r="EP9" i="8"/>
  <c r="EQ5" i="8"/>
  <c r="EQ8" i="8" s="1"/>
  <c r="EO20" i="8"/>
  <c r="HH20" i="27"/>
  <c r="HG31" i="27"/>
  <c r="HG29" i="27"/>
  <c r="EO14" i="8"/>
  <c r="HH14" i="27"/>
  <c r="EN31" i="8"/>
  <c r="EN29" i="8"/>
  <c r="HI8" i="27"/>
  <c r="EP8" i="8"/>
  <c r="HC22" i="27"/>
  <c r="HC33" i="27"/>
  <c r="HK6" i="27"/>
  <c r="HK13" i="27" s="1"/>
  <c r="HK4" i="27"/>
  <c r="HJ23" i="27"/>
  <c r="HJ5" i="27"/>
  <c r="ER4" i="8"/>
  <c r="EQ22" i="8"/>
  <c r="EQ23" i="8"/>
  <c r="ER6" i="8"/>
  <c r="ER13" i="8" s="1"/>
  <c r="EO27" i="8" l="1"/>
  <c r="HH30" i="27"/>
  <c r="EO30" i="8"/>
  <c r="HJ9" i="27"/>
  <c r="HJ11" i="27"/>
  <c r="EQ11" i="8"/>
  <c r="EQ14" i="8" s="1"/>
  <c r="EQ9" i="8"/>
  <c r="ER5" i="8"/>
  <c r="ER8" i="8" s="1"/>
  <c r="EO31" i="8"/>
  <c r="EO33" i="8"/>
  <c r="HH29" i="27"/>
  <c r="EO29" i="8"/>
  <c r="HH31" i="27"/>
  <c r="HI20" i="27"/>
  <c r="EP20" i="8"/>
  <c r="HI14" i="27"/>
  <c r="EP14" i="8"/>
  <c r="HJ8" i="27"/>
  <c r="HD22" i="27"/>
  <c r="HD33" i="27"/>
  <c r="HK5" i="27"/>
  <c r="HL6" i="27"/>
  <c r="HL13" i="27" s="1"/>
  <c r="HL4" i="27"/>
  <c r="HK23" i="27"/>
  <c r="ER23" i="8"/>
  <c r="ER22" i="8"/>
  <c r="ES6" i="8"/>
  <c r="ES4" i="8"/>
  <c r="ER20" i="8" l="1"/>
  <c r="ER33" i="8" s="1"/>
  <c r="EQ27" i="8"/>
  <c r="EP27" i="8"/>
  <c r="EP30" i="8"/>
  <c r="HI30" i="27"/>
  <c r="EQ30" i="8"/>
  <c r="HK9" i="27"/>
  <c r="HK11" i="27"/>
  <c r="EQ29" i="8"/>
  <c r="EQ31" i="8"/>
  <c r="ER11" i="8"/>
  <c r="ER14" i="8" s="1"/>
  <c r="ER9" i="8"/>
  <c r="ES5" i="8"/>
  <c r="ES8" i="8" s="1"/>
  <c r="EP33" i="8"/>
  <c r="EP31" i="8"/>
  <c r="HI29" i="27"/>
  <c r="EQ20" i="8"/>
  <c r="HJ20" i="27"/>
  <c r="EP29" i="8"/>
  <c r="HJ14" i="27"/>
  <c r="HI31" i="27"/>
  <c r="HK8" i="27"/>
  <c r="HE22" i="27"/>
  <c r="HE33" i="27"/>
  <c r="HL5" i="27"/>
  <c r="HM6" i="27"/>
  <c r="HM4" i="27"/>
  <c r="HL23" i="27"/>
  <c r="ET6" i="8"/>
  <c r="ET13" i="8" s="1"/>
  <c r="ES23" i="8"/>
  <c r="ES22" i="8"/>
  <c r="ET4" i="8"/>
  <c r="ER27" i="8" l="1"/>
  <c r="ER30" i="8"/>
  <c r="HJ30" i="27"/>
  <c r="HL9" i="27"/>
  <c r="HL11" i="27"/>
  <c r="ES20" i="8"/>
  <c r="ES33" i="8" s="1"/>
  <c r="ER31" i="8"/>
  <c r="ER29" i="8"/>
  <c r="ES11" i="8"/>
  <c r="ES14" i="8" s="1"/>
  <c r="ES9" i="8"/>
  <c r="O4" i="34"/>
  <c r="O5" i="34" s="1"/>
  <c r="ET5" i="8"/>
  <c r="EQ33" i="8"/>
  <c r="HK20" i="27"/>
  <c r="HJ31" i="27"/>
  <c r="ES13" i="8"/>
  <c r="HJ29" i="27"/>
  <c r="HK14" i="27"/>
  <c r="HL8" i="27"/>
  <c r="HF22" i="27"/>
  <c r="HF33" i="27"/>
  <c r="HM5" i="27"/>
  <c r="HN4" i="27"/>
  <c r="HN6" i="27"/>
  <c r="HN13" i="27" s="1"/>
  <c r="HM23" i="27"/>
  <c r="EU6" i="8"/>
  <c r="EU13" i="8" s="1"/>
  <c r="ET23" i="8"/>
  <c r="ET22" i="8"/>
  <c r="EU4" i="8"/>
  <c r="ES27" i="8" l="1"/>
  <c r="ES30" i="8"/>
  <c r="HK30" i="27"/>
  <c r="HM9" i="27"/>
  <c r="HM11" i="27"/>
  <c r="ET11" i="8"/>
  <c r="ET14" i="8" s="1"/>
  <c r="ET9" i="8"/>
  <c r="ET8" i="8"/>
  <c r="EU5" i="8"/>
  <c r="EU8" i="8" s="1"/>
  <c r="ES29" i="8"/>
  <c r="HK29" i="27"/>
  <c r="HL20" i="27"/>
  <c r="ET20" i="8"/>
  <c r="HK31" i="27"/>
  <c r="HL14" i="27"/>
  <c r="ES31" i="8"/>
  <c r="HM8" i="27"/>
  <c r="HG22" i="27"/>
  <c r="HG33" i="27"/>
  <c r="HO4" i="27"/>
  <c r="HN23" i="27"/>
  <c r="HO6" i="27"/>
  <c r="HO13" i="27" s="1"/>
  <c r="HN5" i="27"/>
  <c r="EU23" i="8"/>
  <c r="EV4" i="8"/>
  <c r="EV6" i="8"/>
  <c r="EV13" i="8" s="1"/>
  <c r="EU22" i="8"/>
  <c r="ET27" i="8" l="1"/>
  <c r="HL30" i="27"/>
  <c r="ET30" i="8"/>
  <c r="HN9" i="27"/>
  <c r="HN11" i="27"/>
  <c r="EU11" i="8"/>
  <c r="EU14" i="8" s="1"/>
  <c r="EU9" i="8"/>
  <c r="ET33" i="8"/>
  <c r="HM20" i="27"/>
  <c r="EU20" i="8"/>
  <c r="HL29" i="27"/>
  <c r="HL31" i="27"/>
  <c r="ET31" i="8"/>
  <c r="HM14" i="27"/>
  <c r="HM13" i="27"/>
  <c r="ET29" i="8"/>
  <c r="HN8" i="27"/>
  <c r="HH22" i="27"/>
  <c r="HH33" i="27"/>
  <c r="HO23" i="27"/>
  <c r="HP6" i="27"/>
  <c r="HP13" i="27" s="1"/>
  <c r="HP4" i="27"/>
  <c r="HO5" i="27"/>
  <c r="EV5" i="8"/>
  <c r="EW6" i="8"/>
  <c r="EW13" i="8" s="1"/>
  <c r="EV22" i="8"/>
  <c r="EW4" i="8"/>
  <c r="EV23" i="8"/>
  <c r="EU27" i="8" l="1"/>
  <c r="EU30" i="8"/>
  <c r="HM30" i="27"/>
  <c r="HO9" i="27"/>
  <c r="HO11" i="27"/>
  <c r="EV11" i="8"/>
  <c r="EV9" i="8"/>
  <c r="EU33" i="8"/>
  <c r="EV20" i="8"/>
  <c r="HN20" i="27"/>
  <c r="EU31" i="8"/>
  <c r="EU29" i="8"/>
  <c r="HN14" i="27"/>
  <c r="HM31" i="27"/>
  <c r="HM29" i="27"/>
  <c r="HO8" i="27"/>
  <c r="EV8" i="8"/>
  <c r="HI22" i="27"/>
  <c r="HI33" i="27"/>
  <c r="HP5" i="27"/>
  <c r="HQ4" i="27"/>
  <c r="HP23" i="27"/>
  <c r="HQ6" i="27"/>
  <c r="HQ13" i="27" s="1"/>
  <c r="EW5" i="8"/>
  <c r="EW23" i="8"/>
  <c r="EW22" i="8"/>
  <c r="EX6" i="8"/>
  <c r="EX4" i="8"/>
  <c r="HN30" i="27" l="1"/>
  <c r="HP9" i="27"/>
  <c r="HP11" i="27"/>
  <c r="EW11" i="8"/>
  <c r="EW14" i="8" s="1"/>
  <c r="EW9" i="8"/>
  <c r="EV33" i="8"/>
  <c r="HN29" i="27"/>
  <c r="HN31" i="27"/>
  <c r="HO20" i="27"/>
  <c r="EV14" i="8"/>
  <c r="HO14" i="27"/>
  <c r="HP8" i="27"/>
  <c r="EW8" i="8"/>
  <c r="HJ22" i="27"/>
  <c r="HJ33" i="27"/>
  <c r="HR4" i="27"/>
  <c r="HR6" i="27"/>
  <c r="HQ23" i="27"/>
  <c r="HQ5" i="27"/>
  <c r="EX5" i="8"/>
  <c r="EX23" i="8"/>
  <c r="EY4" i="8"/>
  <c r="EX22" i="8"/>
  <c r="EY6" i="8"/>
  <c r="EY13" i="8" s="1"/>
  <c r="EW27" i="8" l="1"/>
  <c r="EV27" i="8"/>
  <c r="EW30" i="8"/>
  <c r="HO30" i="27"/>
  <c r="EV30" i="8"/>
  <c r="HQ9" i="27"/>
  <c r="HQ11" i="27"/>
  <c r="EX11" i="8"/>
  <c r="EX9" i="8"/>
  <c r="EX20" i="8"/>
  <c r="EV29" i="8"/>
  <c r="HP20" i="27"/>
  <c r="HO29" i="27"/>
  <c r="EW20" i="8"/>
  <c r="HP14" i="27"/>
  <c r="EV31" i="8"/>
  <c r="HO31" i="27"/>
  <c r="EW29" i="8"/>
  <c r="EW31" i="8"/>
  <c r="HQ8" i="27"/>
  <c r="EX8" i="8"/>
  <c r="HK22" i="27"/>
  <c r="HK33" i="27"/>
  <c r="HS4" i="27"/>
  <c r="HS6" i="27"/>
  <c r="HS13" i="27" s="1"/>
  <c r="HR23" i="27"/>
  <c r="HR5" i="27"/>
  <c r="EY5" i="8"/>
  <c r="EY22" i="8"/>
  <c r="EY23" i="8"/>
  <c r="EZ6" i="8"/>
  <c r="EZ13" i="8" s="1"/>
  <c r="EZ4" i="8"/>
  <c r="HP30" i="27" l="1"/>
  <c r="HR9" i="27"/>
  <c r="HR11" i="27"/>
  <c r="HR13" i="27" s="1"/>
  <c r="EY11" i="8"/>
  <c r="EY9" i="8"/>
  <c r="EX14" i="8"/>
  <c r="EX13" i="8"/>
  <c r="EW33" i="8"/>
  <c r="HQ20" i="27"/>
  <c r="HP31" i="27"/>
  <c r="HP29" i="27"/>
  <c r="HQ14" i="27"/>
  <c r="EX33" i="8"/>
  <c r="HR8" i="27"/>
  <c r="EY8" i="8"/>
  <c r="HL22" i="27"/>
  <c r="HL33" i="27"/>
  <c r="HS5" i="27"/>
  <c r="HT6" i="27"/>
  <c r="HT13" i="27" s="1"/>
  <c r="HS23" i="27"/>
  <c r="HT4" i="27"/>
  <c r="EZ5" i="8"/>
  <c r="EZ23" i="8"/>
  <c r="FA6" i="8"/>
  <c r="FA13" i="8" s="1"/>
  <c r="FA4" i="8"/>
  <c r="EZ22" i="8"/>
  <c r="EX27" i="8" l="1"/>
  <c r="HQ30" i="27"/>
  <c r="HS9" i="27"/>
  <c r="HS11" i="27"/>
  <c r="EZ11" i="8"/>
  <c r="EZ9" i="8"/>
  <c r="EY20" i="8"/>
  <c r="EY33" i="8" s="1"/>
  <c r="EX30" i="8"/>
  <c r="HQ29" i="27"/>
  <c r="HR20" i="27"/>
  <c r="HR14" i="27"/>
  <c r="EY14" i="8"/>
  <c r="HQ31" i="27"/>
  <c r="EX31" i="8"/>
  <c r="EX29" i="8"/>
  <c r="HS8" i="27"/>
  <c r="EZ8" i="8"/>
  <c r="HM22" i="27"/>
  <c r="HM33" i="27"/>
  <c r="HT5" i="27"/>
  <c r="HU6" i="27"/>
  <c r="HU13" i="27" s="1"/>
  <c r="HU4" i="27"/>
  <c r="HT23" i="27"/>
  <c r="FA5" i="8"/>
  <c r="FB4" i="8"/>
  <c r="FA23" i="8"/>
  <c r="FB6" i="8"/>
  <c r="FB13" i="8" s="1"/>
  <c r="FA22" i="8"/>
  <c r="EY27" i="8" l="1"/>
  <c r="EY30" i="8"/>
  <c r="HR30" i="27"/>
  <c r="HT9" i="27"/>
  <c r="HT11" i="27"/>
  <c r="FA11" i="8"/>
  <c r="FA9" i="8"/>
  <c r="EY31" i="8"/>
  <c r="EY29" i="8"/>
  <c r="EZ20" i="8"/>
  <c r="HS20" i="27"/>
  <c r="HR29" i="27"/>
  <c r="HS14" i="27"/>
  <c r="HR31" i="27"/>
  <c r="EZ14" i="8"/>
  <c r="HT8" i="27"/>
  <c r="FA8" i="8"/>
  <c r="HN22" i="27"/>
  <c r="HN33" i="27"/>
  <c r="HU5" i="27"/>
  <c r="HV6" i="27"/>
  <c r="HV13" i="27" s="1"/>
  <c r="HU23" i="27"/>
  <c r="HV4" i="27"/>
  <c r="FB5" i="8"/>
  <c r="FC4" i="8"/>
  <c r="FB23" i="8"/>
  <c r="FC6" i="8"/>
  <c r="FC13" i="8" s="1"/>
  <c r="FB22" i="8"/>
  <c r="EZ27" i="8" l="1"/>
  <c r="EZ30" i="8"/>
  <c r="HS30" i="27"/>
  <c r="HU8" i="27"/>
  <c r="HU9" i="27"/>
  <c r="HU11" i="27"/>
  <c r="FB11" i="8"/>
  <c r="FB9" i="8"/>
  <c r="FC5" i="8"/>
  <c r="FC8" i="8" s="1"/>
  <c r="EZ33" i="8"/>
  <c r="HS29" i="27"/>
  <c r="FA20" i="8"/>
  <c r="HT20" i="27"/>
  <c r="EZ29" i="8"/>
  <c r="EZ31" i="8"/>
  <c r="HT14" i="27"/>
  <c r="HS31" i="27"/>
  <c r="FA14" i="8"/>
  <c r="FB8" i="8"/>
  <c r="HO22" i="27"/>
  <c r="HO33" i="27"/>
  <c r="HV5" i="27"/>
  <c r="HW4" i="27"/>
  <c r="HW6" i="27"/>
  <c r="HW13" i="27" s="1"/>
  <c r="HV23" i="27"/>
  <c r="FD4" i="8"/>
  <c r="FC22" i="8"/>
  <c r="FC23" i="8"/>
  <c r="FD6" i="8"/>
  <c r="FD13" i="8" s="1"/>
  <c r="FA27" i="8" l="1"/>
  <c r="FA30" i="8"/>
  <c r="HT30" i="27"/>
  <c r="HV9" i="27"/>
  <c r="HV11" i="27"/>
  <c r="FC11" i="8"/>
  <c r="FC14" i="8" s="1"/>
  <c r="FC9" i="8"/>
  <c r="FD5" i="8"/>
  <c r="FD8" i="8" s="1"/>
  <c r="FA33" i="8"/>
  <c r="HU20" i="27"/>
  <c r="HT31" i="27"/>
  <c r="HT29" i="27"/>
  <c r="FA29" i="8"/>
  <c r="FB20" i="8"/>
  <c r="FA31" i="8"/>
  <c r="FB14" i="8"/>
  <c r="HU14" i="27"/>
  <c r="HV8" i="27"/>
  <c r="HP22" i="27"/>
  <c r="HP33" i="27"/>
  <c r="HX4" i="27"/>
  <c r="HX6" i="27"/>
  <c r="HX13" i="27" s="1"/>
  <c r="HW23" i="27"/>
  <c r="HW5" i="27"/>
  <c r="FD23" i="8"/>
  <c r="FE6" i="8"/>
  <c r="FE4" i="8"/>
  <c r="FD22" i="8"/>
  <c r="FC27" i="8" l="1"/>
  <c r="FB27" i="8"/>
  <c r="FC30" i="8"/>
  <c r="HU30" i="27"/>
  <c r="FB30" i="8"/>
  <c r="HW8" i="27"/>
  <c r="HW9" i="27"/>
  <c r="HW11" i="27"/>
  <c r="FC29" i="8"/>
  <c r="FD20" i="8"/>
  <c r="FD33" i="8" s="1"/>
  <c r="FC31" i="8"/>
  <c r="FD11" i="8"/>
  <c r="FD14" i="8" s="1"/>
  <c r="FD9" i="8"/>
  <c r="FE5" i="8"/>
  <c r="FE8" i="8" s="1"/>
  <c r="FB33" i="8"/>
  <c r="HV20" i="27"/>
  <c r="FB31" i="8"/>
  <c r="FC20" i="8"/>
  <c r="FB29" i="8"/>
  <c r="HU29" i="27"/>
  <c r="HV14" i="27"/>
  <c r="HU31" i="27"/>
  <c r="HQ22" i="27"/>
  <c r="HQ33" i="27"/>
  <c r="HY4" i="27"/>
  <c r="HY6" i="27"/>
  <c r="HX23" i="27"/>
  <c r="HX5" i="27"/>
  <c r="FE23" i="8"/>
  <c r="FE22" i="8"/>
  <c r="FF6" i="8"/>
  <c r="FF13" i="8" s="1"/>
  <c r="FF4" i="8"/>
  <c r="FD27" i="8" l="1"/>
  <c r="HV30" i="27"/>
  <c r="FD30" i="8"/>
  <c r="HX9" i="27"/>
  <c r="HX11" i="27"/>
  <c r="FE11" i="8"/>
  <c r="FE14" i="8" s="1"/>
  <c r="FE9" i="8"/>
  <c r="P4" i="34"/>
  <c r="P5" i="34" s="1"/>
  <c r="FF5" i="8"/>
  <c r="FF8" i="8" s="1"/>
  <c r="FC33" i="8"/>
  <c r="HV31" i="27"/>
  <c r="HV29" i="27"/>
  <c r="FE20" i="8"/>
  <c r="HW20" i="27"/>
  <c r="FD29" i="8"/>
  <c r="FD31" i="8"/>
  <c r="HW14" i="27"/>
  <c r="FE13" i="8"/>
  <c r="HX8" i="27"/>
  <c r="HR22" i="27"/>
  <c r="HR33" i="27"/>
  <c r="HZ4" i="27"/>
  <c r="HZ6" i="27"/>
  <c r="HZ13" i="27" s="1"/>
  <c r="HY23" i="27"/>
  <c r="HY5" i="27"/>
  <c r="FG4" i="8"/>
  <c r="FF22" i="8"/>
  <c r="FF23" i="8"/>
  <c r="FG6" i="8"/>
  <c r="FG13" i="8" s="1"/>
  <c r="FE27" i="8" l="1"/>
  <c r="HW30" i="27"/>
  <c r="FE30" i="8"/>
  <c r="HY8" i="27"/>
  <c r="HY9" i="27"/>
  <c r="HY11" i="27"/>
  <c r="FF11" i="8"/>
  <c r="FF14" i="8" s="1"/>
  <c r="FF9" i="8"/>
  <c r="FE33" i="8"/>
  <c r="FE31" i="8"/>
  <c r="HW31" i="27"/>
  <c r="FF20" i="8"/>
  <c r="HX20" i="27"/>
  <c r="FE29" i="8"/>
  <c r="HX14" i="27"/>
  <c r="HW29" i="27"/>
  <c r="HS22" i="27"/>
  <c r="HS33" i="27"/>
  <c r="IA4" i="27"/>
  <c r="HZ23" i="27"/>
  <c r="IA6" i="27"/>
  <c r="IA13" i="27" s="1"/>
  <c r="HZ5" i="27"/>
  <c r="FG5" i="8"/>
  <c r="FH4" i="8"/>
  <c r="FH6" i="8"/>
  <c r="FH13" i="8" s="1"/>
  <c r="FG22" i="8"/>
  <c r="FG23" i="8"/>
  <c r="FF29" i="8" l="1"/>
  <c r="FF27" i="8"/>
  <c r="FF31" i="8"/>
  <c r="HX30" i="27"/>
  <c r="HZ9" i="27"/>
  <c r="HZ11" i="27"/>
  <c r="FG20" i="8"/>
  <c r="FG33" i="8" s="1"/>
  <c r="FG11" i="8"/>
  <c r="FG9" i="8"/>
  <c r="FF30" i="8"/>
  <c r="FF33" i="8"/>
  <c r="HX31" i="27"/>
  <c r="HY20" i="27"/>
  <c r="HX29" i="27"/>
  <c r="HY13" i="27"/>
  <c r="HY14" i="27"/>
  <c r="HZ8" i="27"/>
  <c r="FG8" i="8"/>
  <c r="HT22" i="27"/>
  <c r="HT33" i="27"/>
  <c r="IB6" i="27"/>
  <c r="IB13" i="27" s="1"/>
  <c r="IA23" i="27"/>
  <c r="IB4" i="27"/>
  <c r="IA5" i="27"/>
  <c r="FH5" i="8"/>
  <c r="FI6" i="8"/>
  <c r="FI13" i="8" s="1"/>
  <c r="FI4" i="8"/>
  <c r="FH22" i="8"/>
  <c r="FH23" i="8"/>
  <c r="HY30" i="27" l="1"/>
  <c r="IA8" i="27"/>
  <c r="IA9" i="27"/>
  <c r="IA11" i="27"/>
  <c r="FH11" i="8"/>
  <c r="FH9" i="8"/>
  <c r="HY31" i="27"/>
  <c r="HZ20" i="27"/>
  <c r="HY29" i="27"/>
  <c r="HZ14" i="27"/>
  <c r="FG14" i="8"/>
  <c r="FH8" i="8"/>
  <c r="HU22" i="27"/>
  <c r="HU33" i="27"/>
  <c r="IB5" i="27"/>
  <c r="IC4" i="27"/>
  <c r="IB23" i="27"/>
  <c r="IC6" i="27"/>
  <c r="IC13" i="27" s="1"/>
  <c r="FI5" i="8"/>
  <c r="FJ4" i="8"/>
  <c r="FJ6" i="8"/>
  <c r="FI23" i="8"/>
  <c r="FI22" i="8"/>
  <c r="FG27" i="8" l="1"/>
  <c r="FG30" i="8"/>
  <c r="HZ30" i="27"/>
  <c r="IB9" i="27"/>
  <c r="IB11" i="27"/>
  <c r="FI11" i="8"/>
  <c r="FI9" i="8"/>
  <c r="FH20" i="8"/>
  <c r="IA20" i="27"/>
  <c r="HZ31" i="27"/>
  <c r="FH14" i="8"/>
  <c r="FG31" i="8"/>
  <c r="FG29" i="8"/>
  <c r="IA14" i="27"/>
  <c r="HZ29" i="27"/>
  <c r="IB8" i="27"/>
  <c r="FI8" i="8"/>
  <c r="HV22" i="27"/>
  <c r="HV33" i="27"/>
  <c r="ID4" i="27"/>
  <c r="IC23" i="27"/>
  <c r="ID6" i="27"/>
  <c r="IC5" i="27"/>
  <c r="FJ23" i="8"/>
  <c r="FJ5" i="8"/>
  <c r="FJ22" i="8"/>
  <c r="FK6" i="8"/>
  <c r="FK13" i="8" s="1"/>
  <c r="FK4" i="8"/>
  <c r="FH27" i="8" l="1"/>
  <c r="IA30" i="27"/>
  <c r="FH30" i="8"/>
  <c r="IC9" i="27"/>
  <c r="IC11" i="27"/>
  <c r="FJ11" i="8"/>
  <c r="FJ9" i="8"/>
  <c r="FH33" i="8"/>
  <c r="IB20" i="27"/>
  <c r="FI20" i="8"/>
  <c r="IA31" i="27"/>
  <c r="IA29" i="27"/>
  <c r="IB14" i="27"/>
  <c r="FH31" i="8"/>
  <c r="FI14" i="8"/>
  <c r="FH29" i="8"/>
  <c r="IC8" i="27"/>
  <c r="FJ8" i="8"/>
  <c r="HW22" i="27"/>
  <c r="HW33" i="27"/>
  <c r="ID23" i="27"/>
  <c r="IE4" i="27"/>
  <c r="IE6" i="27"/>
  <c r="IE13" i="27" s="1"/>
  <c r="ID5" i="27"/>
  <c r="FK5" i="8"/>
  <c r="FL4" i="8"/>
  <c r="FK23" i="8"/>
  <c r="FL6" i="8"/>
  <c r="FL13" i="8" s="1"/>
  <c r="FK22" i="8"/>
  <c r="FI27" i="8" l="1"/>
  <c r="FI30" i="8"/>
  <c r="IB30" i="27"/>
  <c r="ID9" i="27"/>
  <c r="ID11" i="27"/>
  <c r="ID13" i="27" s="1"/>
  <c r="FK11" i="8"/>
  <c r="FK14" i="8" s="1"/>
  <c r="FK9" i="8"/>
  <c r="FJ14" i="8"/>
  <c r="FJ13" i="8"/>
  <c r="FI33" i="8"/>
  <c r="FJ20" i="8"/>
  <c r="IB31" i="27"/>
  <c r="IB29" i="27"/>
  <c r="FI31" i="8"/>
  <c r="IC20" i="27"/>
  <c r="FI29" i="8"/>
  <c r="IC14" i="27"/>
  <c r="ID8" i="27"/>
  <c r="FK8" i="8"/>
  <c r="HX22" i="27"/>
  <c r="HX33" i="27"/>
  <c r="IF6" i="27"/>
  <c r="IF13" i="27" s="1"/>
  <c r="IE23" i="27"/>
  <c r="IF4" i="27"/>
  <c r="IE5" i="27"/>
  <c r="FL5" i="8"/>
  <c r="FL23" i="8"/>
  <c r="FM6" i="8"/>
  <c r="FM13" i="8" s="1"/>
  <c r="FL22" i="8"/>
  <c r="FM4" i="8"/>
  <c r="FJ27" i="8" l="1"/>
  <c r="FK27" i="8"/>
  <c r="FK30" i="8"/>
  <c r="IC30" i="27"/>
  <c r="IE9" i="27"/>
  <c r="IE11" i="27"/>
  <c r="FL11" i="8"/>
  <c r="FL14" i="8" s="1"/>
  <c r="FL9" i="8"/>
  <c r="FK20" i="8"/>
  <c r="FK33" i="8" s="1"/>
  <c r="FJ30" i="8"/>
  <c r="FJ33" i="8"/>
  <c r="FL20" i="8"/>
  <c r="IC29" i="27"/>
  <c r="ID20" i="27"/>
  <c r="IC31" i="27"/>
  <c r="ID14" i="27"/>
  <c r="FJ29" i="8"/>
  <c r="FJ31" i="8"/>
  <c r="FK29" i="8"/>
  <c r="IE8" i="27"/>
  <c r="FK31" i="8"/>
  <c r="FL8" i="8"/>
  <c r="HY22" i="27"/>
  <c r="HY33" i="27"/>
  <c r="IF5" i="27"/>
  <c r="IG4" i="27"/>
  <c r="IG6" i="27"/>
  <c r="IG13" i="27" s="1"/>
  <c r="IF23" i="27"/>
  <c r="FM5" i="8"/>
  <c r="FN4" i="8"/>
  <c r="FN6" i="8"/>
  <c r="FN13" i="8" s="1"/>
  <c r="FM23" i="8"/>
  <c r="FM22" i="8"/>
  <c r="FL27" i="8" l="1"/>
  <c r="ID30" i="27"/>
  <c r="FL30" i="8"/>
  <c r="IF9" i="27"/>
  <c r="IF11" i="27"/>
  <c r="FM11" i="8"/>
  <c r="FM9" i="8"/>
  <c r="FL33" i="8"/>
  <c r="ID31" i="27"/>
  <c r="FM20" i="8"/>
  <c r="IE20" i="27"/>
  <c r="IE14" i="27"/>
  <c r="ID29" i="27"/>
  <c r="IF8" i="27"/>
  <c r="FL31" i="8"/>
  <c r="FL29" i="8"/>
  <c r="FM8" i="8"/>
  <c r="HZ22" i="27"/>
  <c r="HZ33" i="27"/>
  <c r="IH6" i="27"/>
  <c r="IH13" i="27" s="1"/>
  <c r="IH4" i="27"/>
  <c r="IG23" i="27"/>
  <c r="IG5" i="27"/>
  <c r="FN5" i="8"/>
  <c r="FN23" i="8"/>
  <c r="FO4" i="8"/>
  <c r="FN22" i="8"/>
  <c r="FO6" i="8"/>
  <c r="FO13" i="8" s="1"/>
  <c r="IE30" i="27" l="1"/>
  <c r="IG9" i="27"/>
  <c r="IG11" i="27"/>
  <c r="FN11" i="8"/>
  <c r="FN9" i="8"/>
  <c r="FM33" i="8"/>
  <c r="IE31" i="27"/>
  <c r="IF20" i="27"/>
  <c r="IE29" i="27"/>
  <c r="FM14" i="8"/>
  <c r="IF14" i="27"/>
  <c r="IG8" i="27"/>
  <c r="FN8" i="8"/>
  <c r="IA22" i="27"/>
  <c r="IA33" i="27"/>
  <c r="IH5" i="27"/>
  <c r="IH23" i="27"/>
  <c r="II4" i="27"/>
  <c r="II6" i="27"/>
  <c r="II13" i="27" s="1"/>
  <c r="FO5" i="8"/>
  <c r="FP6" i="8"/>
  <c r="FP13" i="8" s="1"/>
  <c r="FO22" i="8"/>
  <c r="FP4" i="8"/>
  <c r="FO23" i="8"/>
  <c r="FM27" i="8" l="1"/>
  <c r="IF30" i="27"/>
  <c r="FM30" i="8"/>
  <c r="IH9" i="27"/>
  <c r="IH11" i="27"/>
  <c r="FO11" i="8"/>
  <c r="FO9" i="8"/>
  <c r="FP5" i="8"/>
  <c r="FP8" i="8" s="1"/>
  <c r="FM31" i="8"/>
  <c r="IF29" i="27"/>
  <c r="IG20" i="27"/>
  <c r="FN20" i="8"/>
  <c r="FM29" i="8"/>
  <c r="IG14" i="27"/>
  <c r="IF31" i="27"/>
  <c r="FN14" i="8"/>
  <c r="IH8" i="27"/>
  <c r="FO8" i="8"/>
  <c r="IB22" i="27"/>
  <c r="IB33" i="27"/>
  <c r="IJ4" i="27"/>
  <c r="II23" i="27"/>
  <c r="IJ6" i="27"/>
  <c r="IJ13" i="27" s="1"/>
  <c r="II5" i="27"/>
  <c r="FP22" i="8"/>
  <c r="FQ6" i="8"/>
  <c r="FP23" i="8"/>
  <c r="FQ4" i="8"/>
  <c r="FN27" i="8" l="1"/>
  <c r="FN30" i="8"/>
  <c r="IG30" i="27"/>
  <c r="II9" i="27"/>
  <c r="II11" i="27"/>
  <c r="FP11" i="8"/>
  <c r="FP14" i="8" s="1"/>
  <c r="FP9" i="8"/>
  <c r="FQ5" i="8"/>
  <c r="FQ8" i="8" s="1"/>
  <c r="FN33" i="8"/>
  <c r="IG31" i="27"/>
  <c r="FO20" i="8"/>
  <c r="IH20" i="27"/>
  <c r="IG29" i="27"/>
  <c r="FO14" i="8"/>
  <c r="IH14" i="27"/>
  <c r="FN31" i="8"/>
  <c r="FN29" i="8"/>
  <c r="II8" i="27"/>
  <c r="IC22" i="27"/>
  <c r="IC33" i="27"/>
  <c r="IK6" i="27"/>
  <c r="IK4" i="27"/>
  <c r="IJ23" i="27"/>
  <c r="IJ5" i="27"/>
  <c r="FQ22" i="8"/>
  <c r="FR6" i="8"/>
  <c r="FR13" i="8" s="1"/>
  <c r="FQ23" i="8"/>
  <c r="FR4" i="8"/>
  <c r="FP27" i="8" l="1"/>
  <c r="FO27" i="8"/>
  <c r="FQ20" i="8"/>
  <c r="FQ33" i="8" s="1"/>
  <c r="IH30" i="27"/>
  <c r="FO30" i="8"/>
  <c r="IJ9" i="27"/>
  <c r="IJ11" i="27"/>
  <c r="FP30" i="8"/>
  <c r="FP29" i="8"/>
  <c r="FP31" i="8"/>
  <c r="FQ11" i="8"/>
  <c r="FQ14" i="8" s="1"/>
  <c r="FQ9" i="8"/>
  <c r="Q4" i="34"/>
  <c r="Q5" i="34" s="1"/>
  <c r="FR5" i="8"/>
  <c r="FR8" i="8" s="1"/>
  <c r="FO33" i="8"/>
  <c r="IH29" i="27"/>
  <c r="FO29" i="8"/>
  <c r="IH31" i="27"/>
  <c r="II20" i="27"/>
  <c r="FP20" i="8"/>
  <c r="FO31" i="8"/>
  <c r="II14" i="27"/>
  <c r="FQ13" i="8"/>
  <c r="IJ8" i="27"/>
  <c r="ID22" i="27"/>
  <c r="ID33" i="27"/>
  <c r="IK5" i="27"/>
  <c r="IL6" i="27"/>
  <c r="IL13" i="27" s="1"/>
  <c r="IK23" i="27"/>
  <c r="IL4" i="27"/>
  <c r="FS6" i="8"/>
  <c r="FS13" i="8" s="1"/>
  <c r="FR22" i="8"/>
  <c r="FS4" i="8"/>
  <c r="FR23" i="8"/>
  <c r="FQ27" i="8" l="1"/>
  <c r="II30" i="27"/>
  <c r="FQ30" i="8"/>
  <c r="IK9" i="27"/>
  <c r="IK11" i="27"/>
  <c r="FR11" i="8"/>
  <c r="FR14" i="8" s="1"/>
  <c r="FR9" i="8"/>
  <c r="FP33" i="8"/>
  <c r="FQ31" i="8"/>
  <c r="FQ29" i="8"/>
  <c r="FR20" i="8"/>
  <c r="IJ20" i="27"/>
  <c r="II31" i="27"/>
  <c r="II29" i="27"/>
  <c r="IJ14" i="27"/>
  <c r="IK8" i="27"/>
  <c r="IE22" i="27"/>
  <c r="IE33" i="27"/>
  <c r="IL5" i="27"/>
  <c r="IM4" i="27"/>
  <c r="IM6" i="27"/>
  <c r="IM13" i="27" s="1"/>
  <c r="IL23" i="27"/>
  <c r="FS5" i="8"/>
  <c r="FS22" i="8"/>
  <c r="FT4" i="8"/>
  <c r="FS23" i="8"/>
  <c r="FT6" i="8"/>
  <c r="FT13" i="8" s="1"/>
  <c r="FR27" i="8" l="1"/>
  <c r="IJ30" i="27"/>
  <c r="FR30" i="8"/>
  <c r="IL9" i="27"/>
  <c r="IL11" i="27"/>
  <c r="FS11" i="8"/>
  <c r="FS9" i="8"/>
  <c r="FR33" i="8"/>
  <c r="FR29" i="8"/>
  <c r="IK20" i="27"/>
  <c r="FS20" i="8"/>
  <c r="FR31" i="8"/>
  <c r="IK14" i="27"/>
  <c r="IK13" i="27"/>
  <c r="IJ31" i="27"/>
  <c r="IJ29" i="27"/>
  <c r="IL8" i="27"/>
  <c r="FS8" i="8"/>
  <c r="IF22" i="27"/>
  <c r="IF33" i="27"/>
  <c r="IN6" i="27"/>
  <c r="IN13" i="27" s="1"/>
  <c r="IM23" i="27"/>
  <c r="IN4" i="27"/>
  <c r="IM5" i="27"/>
  <c r="FT5" i="8"/>
  <c r="FU6" i="8"/>
  <c r="FU13" i="8" s="1"/>
  <c r="FT23" i="8"/>
  <c r="FT22" i="8"/>
  <c r="FU4" i="8"/>
  <c r="IK30" i="27" l="1"/>
  <c r="IM9" i="27"/>
  <c r="IM11" i="27"/>
  <c r="FT11" i="8"/>
  <c r="FT9" i="8"/>
  <c r="FS33" i="8"/>
  <c r="IL20" i="27"/>
  <c r="IK29" i="27"/>
  <c r="FS14" i="8"/>
  <c r="IL14" i="27"/>
  <c r="IK31" i="27"/>
  <c r="IM8" i="27"/>
  <c r="FT8" i="8"/>
  <c r="IG22" i="27"/>
  <c r="IG33" i="27"/>
  <c r="IN5" i="27"/>
  <c r="IO4" i="27"/>
  <c r="IO6" i="27"/>
  <c r="IO13" i="27" s="1"/>
  <c r="IN23" i="27"/>
  <c r="FU5" i="8"/>
  <c r="FV4" i="8"/>
  <c r="FV6" i="8"/>
  <c r="FU23" i="8"/>
  <c r="FU22" i="8"/>
  <c r="FS27" i="8" l="1"/>
  <c r="IL30" i="27"/>
  <c r="FS30" i="8"/>
  <c r="IN9" i="27"/>
  <c r="IN11" i="27"/>
  <c r="FU11" i="8"/>
  <c r="FU9" i="8"/>
  <c r="IL29" i="27"/>
  <c r="FS29" i="8"/>
  <c r="FS31" i="8"/>
  <c r="IM20" i="27"/>
  <c r="FT20" i="8"/>
  <c r="IM14" i="27"/>
  <c r="IL31" i="27"/>
  <c r="FT14" i="8"/>
  <c r="IN8" i="27"/>
  <c r="FU8" i="8"/>
  <c r="IH22" i="27"/>
  <c r="IH33" i="27"/>
  <c r="IP4" i="27"/>
  <c r="IO23" i="27"/>
  <c r="IP6" i="27"/>
  <c r="IO5" i="27"/>
  <c r="FV5" i="8"/>
  <c r="FW6" i="8"/>
  <c r="FW13" i="8" s="1"/>
  <c r="FV23" i="8"/>
  <c r="FV22" i="8"/>
  <c r="FW4" i="8"/>
  <c r="FT27" i="8" l="1"/>
  <c r="FT30" i="8"/>
  <c r="IM30" i="27"/>
  <c r="IO9" i="27"/>
  <c r="IO11" i="27"/>
  <c r="FV11" i="8"/>
  <c r="FV9" i="8"/>
  <c r="FT33" i="8"/>
  <c r="FT29" i="8"/>
  <c r="IM31" i="27"/>
  <c r="FU20" i="8"/>
  <c r="IN20" i="27"/>
  <c r="IM29" i="27"/>
  <c r="FT31" i="8"/>
  <c r="FU14" i="8"/>
  <c r="IN14" i="27"/>
  <c r="IO8" i="27"/>
  <c r="FV8" i="8"/>
  <c r="II22" i="27"/>
  <c r="II33" i="27"/>
  <c r="IQ4" i="27"/>
  <c r="IQ6" i="27"/>
  <c r="IQ13" i="27" s="1"/>
  <c r="IP23" i="27"/>
  <c r="IP5" i="27"/>
  <c r="FW5" i="8"/>
  <c r="FX6" i="8"/>
  <c r="FX13" i="8" s="1"/>
  <c r="FW23" i="8"/>
  <c r="FW22" i="8"/>
  <c r="FX4" i="8"/>
  <c r="FU27" i="8" l="1"/>
  <c r="IN30" i="27"/>
  <c r="FU30" i="8"/>
  <c r="IP9" i="27"/>
  <c r="IP11" i="27"/>
  <c r="IP13" i="27" s="1"/>
  <c r="FW11" i="8"/>
  <c r="FW9" i="8"/>
  <c r="FV14" i="8"/>
  <c r="FV13" i="8"/>
  <c r="FU33" i="8"/>
  <c r="IN29" i="27"/>
  <c r="IN31" i="27"/>
  <c r="IO20" i="27"/>
  <c r="FV20" i="8"/>
  <c r="IO14" i="27"/>
  <c r="FU31" i="8"/>
  <c r="FU29" i="8"/>
  <c r="IP8" i="27"/>
  <c r="FW8" i="8"/>
  <c r="IJ22" i="27"/>
  <c r="IJ33" i="27"/>
  <c r="IR6" i="27"/>
  <c r="IR13" i="27" s="1"/>
  <c r="IQ23" i="27"/>
  <c r="IR4" i="27"/>
  <c r="IQ5" i="27"/>
  <c r="FY6" i="8"/>
  <c r="FY13" i="8" s="1"/>
  <c r="FX5" i="8"/>
  <c r="FY4" i="8"/>
  <c r="FX22" i="8"/>
  <c r="FX23" i="8"/>
  <c r="FV27" i="8" l="1"/>
  <c r="IO30" i="27"/>
  <c r="IQ9" i="27"/>
  <c r="IQ11" i="27"/>
  <c r="FX11" i="8"/>
  <c r="FX9" i="8"/>
  <c r="FW20" i="8"/>
  <c r="FW33" i="8" s="1"/>
  <c r="FV30" i="8"/>
  <c r="FV33" i="8"/>
  <c r="IO29" i="27"/>
  <c r="IP20" i="27"/>
  <c r="FW14" i="8"/>
  <c r="IP14" i="27"/>
  <c r="IO31" i="27"/>
  <c r="FV29" i="8"/>
  <c r="FV31" i="8"/>
  <c r="IQ8" i="27"/>
  <c r="FX8" i="8"/>
  <c r="IK22" i="27"/>
  <c r="IK33" i="27"/>
  <c r="IR5" i="27"/>
  <c r="IR23" i="27"/>
  <c r="IS6" i="27"/>
  <c r="IS13" i="27" s="1"/>
  <c r="IS4" i="27"/>
  <c r="FY5" i="8"/>
  <c r="FZ6" i="8"/>
  <c r="FZ13" i="8" s="1"/>
  <c r="FY23" i="8"/>
  <c r="FY22" i="8"/>
  <c r="FZ4" i="8"/>
  <c r="FW27" i="8" l="1"/>
  <c r="IP30" i="27"/>
  <c r="FW30" i="8"/>
  <c r="IR9" i="27"/>
  <c r="IR11" i="27"/>
  <c r="FY11" i="8"/>
  <c r="FY9" i="8"/>
  <c r="IP31" i="27"/>
  <c r="FW29" i="8"/>
  <c r="IQ20" i="27"/>
  <c r="FX20" i="8"/>
  <c r="FW31" i="8"/>
  <c r="IQ14" i="27"/>
  <c r="IP29" i="27"/>
  <c r="FX14" i="8"/>
  <c r="IR8" i="27"/>
  <c r="FY8" i="8"/>
  <c r="IL22" i="27"/>
  <c r="IL33" i="27"/>
  <c r="IS5" i="27"/>
  <c r="IT4" i="27"/>
  <c r="IT6" i="27"/>
  <c r="IT13" i="27" s="1"/>
  <c r="IS23" i="27"/>
  <c r="GA6" i="8"/>
  <c r="GA13" i="8" s="1"/>
  <c r="FZ5" i="8"/>
  <c r="GA4" i="8"/>
  <c r="FZ23" i="8"/>
  <c r="FZ22" i="8"/>
  <c r="FX27" i="8" l="1"/>
  <c r="IQ30" i="27"/>
  <c r="FX30" i="8"/>
  <c r="IS9" i="27"/>
  <c r="IS11" i="27"/>
  <c r="FZ11" i="8"/>
  <c r="FZ9" i="8"/>
  <c r="FX33" i="8"/>
  <c r="FX31" i="8"/>
  <c r="FY20" i="8"/>
  <c r="IR20" i="27"/>
  <c r="IQ31" i="27"/>
  <c r="IQ29" i="27"/>
  <c r="FX29" i="8"/>
  <c r="IR14" i="27"/>
  <c r="FY14" i="8"/>
  <c r="IS8" i="27"/>
  <c r="FZ8" i="8"/>
  <c r="IM22" i="27"/>
  <c r="IM33" i="27"/>
  <c r="IU4" i="27"/>
  <c r="IU6" i="27"/>
  <c r="IU13" i="27" s="1"/>
  <c r="IT23" i="27"/>
  <c r="IT5" i="27"/>
  <c r="GA5" i="8"/>
  <c r="GB6" i="8"/>
  <c r="GB13" i="8" s="1"/>
  <c r="GB4" i="8"/>
  <c r="GA23" i="8"/>
  <c r="GA22" i="8"/>
  <c r="FY27" i="8" l="1"/>
  <c r="IR30" i="27"/>
  <c r="FY30" i="8"/>
  <c r="IT9" i="27"/>
  <c r="IT11" i="27"/>
  <c r="GA11" i="8"/>
  <c r="GA9" i="8"/>
  <c r="FY33" i="8"/>
  <c r="IR29" i="27"/>
  <c r="IS20" i="27"/>
  <c r="FZ20" i="8"/>
  <c r="FY31" i="8"/>
  <c r="FY29" i="8"/>
  <c r="IR31" i="27"/>
  <c r="IS14" i="27"/>
  <c r="FZ14" i="8"/>
  <c r="IT8" i="27"/>
  <c r="GA8" i="8"/>
  <c r="IN22" i="27"/>
  <c r="IN33" i="27"/>
  <c r="IV4" i="27"/>
  <c r="IU23" i="27"/>
  <c r="IV6" i="27"/>
  <c r="IV13" i="27" s="1"/>
  <c r="IU5" i="27"/>
  <c r="GB5" i="8"/>
  <c r="GC6" i="8"/>
  <c r="GB22" i="8"/>
  <c r="GC4" i="8"/>
  <c r="GB23" i="8"/>
  <c r="FZ27" i="8" l="1"/>
  <c r="FZ30" i="8"/>
  <c r="IS30" i="27"/>
  <c r="IU9" i="27"/>
  <c r="IU11" i="27"/>
  <c r="GB11" i="8"/>
  <c r="GB9" i="8"/>
  <c r="FZ33" i="8"/>
  <c r="FZ29" i="8"/>
  <c r="IT20" i="27"/>
  <c r="FZ31" i="8"/>
  <c r="GA20" i="8"/>
  <c r="IT14" i="27"/>
  <c r="IS31" i="27"/>
  <c r="IS29" i="27"/>
  <c r="GA14" i="8"/>
  <c r="IU8" i="27"/>
  <c r="GB8" i="8"/>
  <c r="IO22" i="27"/>
  <c r="IO33" i="27"/>
  <c r="IV23" i="27"/>
  <c r="IW4" i="27"/>
  <c r="IW6" i="27"/>
  <c r="IV5" i="27"/>
  <c r="GC5" i="8"/>
  <c r="GD6" i="8"/>
  <c r="GD13" i="8" s="1"/>
  <c r="GD4" i="8"/>
  <c r="GC22" i="8"/>
  <c r="GC23" i="8"/>
  <c r="GA27" i="8" l="1"/>
  <c r="IT30" i="27"/>
  <c r="GA30" i="8"/>
  <c r="IV9" i="27"/>
  <c r="IV11" i="27"/>
  <c r="GC11" i="8"/>
  <c r="GC9" i="8"/>
  <c r="R4" i="34"/>
  <c r="R5" i="34" s="1"/>
  <c r="GA33" i="8"/>
  <c r="GB20" i="8"/>
  <c r="IU20" i="27"/>
  <c r="IT29" i="27"/>
  <c r="IT31" i="27"/>
  <c r="GB14" i="8"/>
  <c r="IU14" i="27"/>
  <c r="GA31" i="8"/>
  <c r="GA29" i="8"/>
  <c r="IV8" i="27"/>
  <c r="GC8" i="8"/>
  <c r="IP22" i="27"/>
  <c r="IP33" i="27"/>
  <c r="IX4" i="27"/>
  <c r="IW23" i="27"/>
  <c r="IX6" i="27"/>
  <c r="IX13" i="27" s="1"/>
  <c r="IW5" i="27"/>
  <c r="GD5" i="8"/>
  <c r="GE6" i="8"/>
  <c r="GE13" i="8" s="1"/>
  <c r="GD22" i="8"/>
  <c r="GE4" i="8"/>
  <c r="GD23" i="8"/>
  <c r="GB27" i="8" l="1"/>
  <c r="IU30" i="27"/>
  <c r="GB30" i="8"/>
  <c r="IW9" i="27"/>
  <c r="IW11" i="27"/>
  <c r="GD11" i="8"/>
  <c r="GD9" i="8"/>
  <c r="GB33" i="8"/>
  <c r="GC20" i="8"/>
  <c r="IV20" i="27"/>
  <c r="GB31" i="8"/>
  <c r="IV14" i="27"/>
  <c r="IU31" i="27"/>
  <c r="IU29" i="27"/>
  <c r="GC14" i="8"/>
  <c r="GC13" i="8"/>
  <c r="GB29" i="8"/>
  <c r="IW8" i="27"/>
  <c r="GD8" i="8"/>
  <c r="IQ22" i="27"/>
  <c r="IQ33" i="27"/>
  <c r="IY4" i="27"/>
  <c r="IY6" i="27"/>
  <c r="IY13" i="27" s="1"/>
  <c r="IX23" i="27"/>
  <c r="IX5" i="27"/>
  <c r="GE5" i="8"/>
  <c r="GF6" i="8"/>
  <c r="GF13" i="8" s="1"/>
  <c r="GE23" i="8"/>
  <c r="GE22" i="8"/>
  <c r="GF4" i="8"/>
  <c r="GC27" i="8" l="1"/>
  <c r="GC30" i="8"/>
  <c r="IV30" i="27"/>
  <c r="IX9" i="27"/>
  <c r="IX11" i="27"/>
  <c r="GE11" i="8"/>
  <c r="GE9" i="8"/>
  <c r="GC33" i="8"/>
  <c r="GD20" i="8"/>
  <c r="IW20" i="27"/>
  <c r="GC29" i="8"/>
  <c r="IV31" i="27"/>
  <c r="IV29" i="27"/>
  <c r="GD14" i="8"/>
  <c r="GC31" i="8"/>
  <c r="IW13" i="27"/>
  <c r="IW14" i="27"/>
  <c r="IX8" i="27"/>
  <c r="GE8" i="8"/>
  <c r="IR22" i="27"/>
  <c r="IR33" i="27"/>
  <c r="IY5" i="27"/>
  <c r="IZ6" i="27"/>
  <c r="IZ13" i="27" s="1"/>
  <c r="IZ4" i="27"/>
  <c r="IY23" i="27"/>
  <c r="GF5" i="8"/>
  <c r="GG6" i="8"/>
  <c r="GG13" i="8" s="1"/>
  <c r="GF23" i="8"/>
  <c r="GF22" i="8"/>
  <c r="GG4" i="8"/>
  <c r="GD27" i="8" l="1"/>
  <c r="IW30" i="27"/>
  <c r="GD30" i="8"/>
  <c r="IY9" i="27"/>
  <c r="IY11" i="27"/>
  <c r="GF11" i="8"/>
  <c r="GF9" i="8"/>
  <c r="GD33" i="8"/>
  <c r="GD29" i="8"/>
  <c r="GD31" i="8"/>
  <c r="IX20" i="27"/>
  <c r="IW31" i="27"/>
  <c r="IW29" i="27"/>
  <c r="GE20" i="8"/>
  <c r="IX14" i="27"/>
  <c r="GE14" i="8"/>
  <c r="IY8" i="27"/>
  <c r="GF8" i="8"/>
  <c r="IS22" i="27"/>
  <c r="IS33" i="27"/>
  <c r="IZ5" i="27"/>
  <c r="JA6" i="27"/>
  <c r="JA13" i="27" s="1"/>
  <c r="IZ23" i="27"/>
  <c r="JA4" i="27"/>
  <c r="GG5" i="8"/>
  <c r="GH6" i="8"/>
  <c r="GH4" i="8"/>
  <c r="GG22" i="8"/>
  <c r="GG23" i="8"/>
  <c r="GE27" i="8" l="1"/>
  <c r="GE30" i="8"/>
  <c r="IX30" i="27"/>
  <c r="IZ9" i="27"/>
  <c r="IZ11" i="27"/>
  <c r="GG11" i="8"/>
  <c r="GG14" i="8" s="1"/>
  <c r="GG9" i="8"/>
  <c r="GE33" i="8"/>
  <c r="GF20" i="8"/>
  <c r="IX29" i="27"/>
  <c r="IY20" i="27"/>
  <c r="GE29" i="8"/>
  <c r="GF14" i="8"/>
  <c r="IY14" i="27"/>
  <c r="GE31" i="8"/>
  <c r="IX31" i="27"/>
  <c r="IZ8" i="27"/>
  <c r="GG8" i="8"/>
  <c r="IT22" i="27"/>
  <c r="IT33" i="27"/>
  <c r="JB6" i="27"/>
  <c r="JB4" i="27"/>
  <c r="JA23" i="27"/>
  <c r="JA5" i="27"/>
  <c r="GH5" i="8"/>
  <c r="GI6" i="8"/>
  <c r="GI13" i="8" s="1"/>
  <c r="GH23" i="8"/>
  <c r="GH22" i="8"/>
  <c r="GI4" i="8"/>
  <c r="GG27" i="8" l="1"/>
  <c r="GF27" i="8"/>
  <c r="GG30" i="8"/>
  <c r="IY30" i="27"/>
  <c r="GF30" i="8"/>
  <c r="JA9" i="27"/>
  <c r="JA11" i="27"/>
  <c r="GH11" i="8"/>
  <c r="GH9" i="8"/>
  <c r="GF33" i="8"/>
  <c r="IY31" i="27"/>
  <c r="GH20" i="8"/>
  <c r="IZ20" i="27"/>
  <c r="GG20" i="8"/>
  <c r="GF31" i="8"/>
  <c r="GF29" i="8"/>
  <c r="IZ14" i="27"/>
  <c r="IY29" i="27"/>
  <c r="GG29" i="8"/>
  <c r="JA8" i="27"/>
  <c r="GG31" i="8"/>
  <c r="GH8" i="8"/>
  <c r="IU22" i="27"/>
  <c r="IU33" i="27"/>
  <c r="JB5" i="27"/>
  <c r="JC4" i="27"/>
  <c r="JC6" i="27"/>
  <c r="JC13" i="27" s="1"/>
  <c r="JB23" i="27"/>
  <c r="GI5" i="8"/>
  <c r="GJ4" i="8"/>
  <c r="GJ6" i="8"/>
  <c r="GJ13" i="8" s="1"/>
  <c r="GI23" i="8"/>
  <c r="GI22" i="8"/>
  <c r="IZ30" i="27" l="1"/>
  <c r="JB9" i="27"/>
  <c r="JB11" i="27"/>
  <c r="JB13" i="27" s="1"/>
  <c r="GI11" i="8"/>
  <c r="GI14" i="8" s="1"/>
  <c r="GI9" i="8"/>
  <c r="GH14" i="8"/>
  <c r="GH13" i="8"/>
  <c r="GG33" i="8"/>
  <c r="IZ31" i="27"/>
  <c r="IZ29" i="27"/>
  <c r="JA20" i="27"/>
  <c r="JA14" i="27"/>
  <c r="GH33" i="8"/>
  <c r="JB8" i="27"/>
  <c r="GI8" i="8"/>
  <c r="IV22" i="27"/>
  <c r="IV33" i="27"/>
  <c r="JD4" i="27"/>
  <c r="JD6" i="27"/>
  <c r="JD13" i="27" s="1"/>
  <c r="JC23" i="27"/>
  <c r="JC5" i="27"/>
  <c r="GK4" i="8"/>
  <c r="GK6" i="8"/>
  <c r="GK13" i="8" s="1"/>
  <c r="GJ22" i="8"/>
  <c r="GJ23" i="8"/>
  <c r="GJ5" i="8"/>
  <c r="GH27" i="8" l="1"/>
  <c r="GI27" i="8"/>
  <c r="JA30" i="27"/>
  <c r="GI30" i="8"/>
  <c r="JC9" i="27"/>
  <c r="JC11" i="27"/>
  <c r="GJ11" i="8"/>
  <c r="GJ14" i="8" s="1"/>
  <c r="GJ9" i="8"/>
  <c r="GH31" i="8"/>
  <c r="GH30" i="8"/>
  <c r="GI20" i="8"/>
  <c r="GI33" i="8" s="1"/>
  <c r="GJ20" i="8"/>
  <c r="JA29" i="27"/>
  <c r="JB20" i="27"/>
  <c r="JB14" i="27"/>
  <c r="JA31" i="27"/>
  <c r="GH29" i="8"/>
  <c r="GI29" i="8"/>
  <c r="GI31" i="8"/>
  <c r="JC8" i="27"/>
  <c r="GJ8" i="8"/>
  <c r="IW22" i="27"/>
  <c r="IW33" i="27"/>
  <c r="JE4" i="27"/>
  <c r="JD23" i="27"/>
  <c r="JE6" i="27"/>
  <c r="JE13" i="27" s="1"/>
  <c r="JD5" i="27"/>
  <c r="GK22" i="8"/>
  <c r="GK23" i="8"/>
  <c r="GL4" i="8"/>
  <c r="GL6" i="8"/>
  <c r="GL13" i="8" s="1"/>
  <c r="GK5" i="8"/>
  <c r="GJ27" i="8" l="1"/>
  <c r="GJ30" i="8"/>
  <c r="JB30" i="27"/>
  <c r="JD9" i="27"/>
  <c r="JD11" i="27"/>
  <c r="GK11" i="8"/>
  <c r="GK14" i="8" s="1"/>
  <c r="GK9" i="8"/>
  <c r="GJ33" i="8"/>
  <c r="JB29" i="27"/>
  <c r="GK20" i="8"/>
  <c r="JB31" i="27"/>
  <c r="JC20" i="27"/>
  <c r="JC14" i="27"/>
  <c r="GJ29" i="8"/>
  <c r="JD8" i="27"/>
  <c r="GJ31" i="8"/>
  <c r="GK8" i="8"/>
  <c r="IX22" i="27"/>
  <c r="IX33" i="27"/>
  <c r="JF6" i="27"/>
  <c r="JF13" i="27" s="1"/>
  <c r="JF4" i="27"/>
  <c r="JE23" i="27"/>
  <c r="JE5" i="27"/>
  <c r="GM6" i="8"/>
  <c r="GM13" i="8" s="1"/>
  <c r="GM4" i="8"/>
  <c r="GL22" i="8"/>
  <c r="GL23" i="8"/>
  <c r="GL5" i="8"/>
  <c r="GK27" i="8" l="1"/>
  <c r="GK30" i="8"/>
  <c r="JC30" i="27"/>
  <c r="JE9" i="27"/>
  <c r="JE11" i="27"/>
  <c r="GL11" i="8"/>
  <c r="GL9" i="8"/>
  <c r="GK33" i="8"/>
  <c r="GL20" i="8"/>
  <c r="JD20" i="27"/>
  <c r="JC31" i="27"/>
  <c r="JD14" i="27"/>
  <c r="JC29" i="27"/>
  <c r="GK29" i="8"/>
  <c r="JE8" i="27"/>
  <c r="GK31" i="8"/>
  <c r="GL8" i="8"/>
  <c r="IY22" i="27"/>
  <c r="IY33" i="27"/>
  <c r="JF5" i="27"/>
  <c r="JG4" i="27"/>
  <c r="JG6" i="27"/>
  <c r="JG13" i="27" s="1"/>
  <c r="JF23" i="27"/>
  <c r="GM5" i="8"/>
  <c r="GM22" i="8"/>
  <c r="GN4" i="8"/>
  <c r="GN6" i="8"/>
  <c r="GN13" i="8" s="1"/>
  <c r="GM23" i="8"/>
  <c r="JD30" i="27" l="1"/>
  <c r="JF9" i="27"/>
  <c r="JF11" i="27"/>
  <c r="GM11" i="8"/>
  <c r="GM9" i="8"/>
  <c r="GL33" i="8"/>
  <c r="JD31" i="27"/>
  <c r="JE20" i="27"/>
  <c r="JE14" i="27"/>
  <c r="JD29" i="27"/>
  <c r="GL14" i="8"/>
  <c r="JF8" i="27"/>
  <c r="GM8" i="8"/>
  <c r="IZ22" i="27"/>
  <c r="IZ33" i="27"/>
  <c r="JG5" i="27"/>
  <c r="JH6" i="27"/>
  <c r="JH13" i="27" s="1"/>
  <c r="JG23" i="27"/>
  <c r="JH4" i="27"/>
  <c r="GN23" i="8"/>
  <c r="GO4" i="8"/>
  <c r="GN22" i="8"/>
  <c r="GO6" i="8"/>
  <c r="GN5" i="8"/>
  <c r="GL27" i="8" l="1"/>
  <c r="GL30" i="8"/>
  <c r="JE30" i="27"/>
  <c r="JG9" i="27"/>
  <c r="JG11" i="27"/>
  <c r="GN11" i="8"/>
  <c r="GN9" i="8"/>
  <c r="GM20" i="8"/>
  <c r="JF20" i="27"/>
  <c r="JE31" i="27"/>
  <c r="JE29" i="27"/>
  <c r="JF14" i="27"/>
  <c r="GL31" i="8"/>
  <c r="GL29" i="8"/>
  <c r="GM14" i="8"/>
  <c r="JG8" i="27"/>
  <c r="GN8" i="8"/>
  <c r="JA22" i="27"/>
  <c r="JA33" i="27"/>
  <c r="JH5" i="27"/>
  <c r="JH23" i="27"/>
  <c r="JI6" i="27"/>
  <c r="JI4" i="27"/>
  <c r="GO23" i="8"/>
  <c r="GP4" i="8"/>
  <c r="GP6" i="8"/>
  <c r="GP13" i="8" s="1"/>
  <c r="GO22" i="8"/>
  <c r="GO5" i="8"/>
  <c r="GM27" i="8" l="1"/>
  <c r="GM30" i="8"/>
  <c r="JF30" i="27"/>
  <c r="JH9" i="27"/>
  <c r="JH11" i="27"/>
  <c r="GO11" i="8"/>
  <c r="GO9" i="8"/>
  <c r="S4" i="34"/>
  <c r="S5" i="34" s="1"/>
  <c r="GM33" i="8"/>
  <c r="GN20" i="8"/>
  <c r="JG20" i="27"/>
  <c r="JF29" i="27"/>
  <c r="JF31" i="27"/>
  <c r="GM31" i="8"/>
  <c r="JG14" i="27"/>
  <c r="GM29" i="8"/>
  <c r="GN14" i="8"/>
  <c r="JH8" i="27"/>
  <c r="GO8" i="8"/>
  <c r="JB22" i="27"/>
  <c r="JB33" i="27"/>
  <c r="JI5" i="27"/>
  <c r="JJ4" i="27"/>
  <c r="JI23" i="27"/>
  <c r="JJ6" i="27"/>
  <c r="JJ13" i="27" s="1"/>
  <c r="GP23" i="8"/>
  <c r="GP22" i="8"/>
  <c r="GQ6" i="8"/>
  <c r="GQ13" i="8" s="1"/>
  <c r="GQ4" i="8"/>
  <c r="GP5" i="8"/>
  <c r="H10" i="29"/>
  <c r="I10" i="29"/>
  <c r="GN27" i="8" l="1"/>
  <c r="GN30" i="8"/>
  <c r="JG30" i="27"/>
  <c r="JI9" i="27"/>
  <c r="JI11" i="27"/>
  <c r="GP11" i="8"/>
  <c r="GP9" i="8"/>
  <c r="GN33" i="8"/>
  <c r="JG31" i="27"/>
  <c r="GO20" i="8"/>
  <c r="JH20" i="27"/>
  <c r="JG29" i="27"/>
  <c r="GO14" i="8"/>
  <c r="GO13" i="8"/>
  <c r="JH14" i="27"/>
  <c r="GN31" i="8"/>
  <c r="GN29" i="8"/>
  <c r="JI8" i="27"/>
  <c r="GP8" i="8"/>
  <c r="JC22" i="27"/>
  <c r="JC33" i="27"/>
  <c r="JK6" i="27"/>
  <c r="JK13" i="27" s="1"/>
  <c r="JJ23" i="27"/>
  <c r="JK4" i="27"/>
  <c r="JJ5" i="27"/>
  <c r="GQ23" i="8"/>
  <c r="GR4" i="8"/>
  <c r="GQ22" i="8"/>
  <c r="GR6" i="8"/>
  <c r="GR13" i="8" s="1"/>
  <c r="GQ5" i="8"/>
  <c r="GO27" i="8" l="1"/>
  <c r="JH30" i="27"/>
  <c r="GO30" i="8"/>
  <c r="JJ9" i="27"/>
  <c r="JJ11" i="27"/>
  <c r="GQ11" i="8"/>
  <c r="GQ9" i="8"/>
  <c r="GO33" i="8"/>
  <c r="JH31" i="27"/>
  <c r="GO31" i="8"/>
  <c r="JI20" i="27"/>
  <c r="JH29" i="27"/>
  <c r="GP20" i="8"/>
  <c r="JI14" i="27"/>
  <c r="JI13" i="27"/>
  <c r="GO29" i="8"/>
  <c r="GP14" i="8"/>
  <c r="JJ8" i="27"/>
  <c r="GQ8" i="8"/>
  <c r="JD22" i="27"/>
  <c r="JD33" i="27"/>
  <c r="JK5" i="27"/>
  <c r="JL4" i="27"/>
  <c r="JL6" i="27"/>
  <c r="JL13" i="27" s="1"/>
  <c r="JK23" i="27"/>
  <c r="GS4" i="8"/>
  <c r="GS6" i="8"/>
  <c r="GS13" i="8" s="1"/>
  <c r="GR22" i="8"/>
  <c r="GR23" i="8"/>
  <c r="GR5" i="8"/>
  <c r="K10" i="29"/>
  <c r="GP27" i="8" l="1"/>
  <c r="GP30" i="8"/>
  <c r="JI30" i="27"/>
  <c r="JK9" i="27"/>
  <c r="JK11" i="27"/>
  <c r="GR11" i="8"/>
  <c r="GR9" i="8"/>
  <c r="GP33" i="8"/>
  <c r="GP31" i="8"/>
  <c r="JI31" i="27"/>
  <c r="JI29" i="27"/>
  <c r="GP29" i="8"/>
  <c r="GQ20" i="8"/>
  <c r="JJ20" i="27"/>
  <c r="JJ14" i="27"/>
  <c r="GQ14" i="8"/>
  <c r="JK8" i="27"/>
  <c r="GR8" i="8"/>
  <c r="JE22" i="27"/>
  <c r="JE33" i="27"/>
  <c r="S10" i="17"/>
  <c r="S17" i="17" s="1"/>
  <c r="T10" i="17"/>
  <c r="T17" i="17" s="1"/>
  <c r="JL5" i="27"/>
  <c r="JM6" i="27"/>
  <c r="JM13" i="27" s="1"/>
  <c r="JM4" i="27"/>
  <c r="JL23" i="27"/>
  <c r="GS23" i="8"/>
  <c r="GS22" i="8"/>
  <c r="GT6" i="8"/>
  <c r="GT4" i="8"/>
  <c r="GS5" i="8"/>
  <c r="L10" i="29"/>
  <c r="GQ27" i="8" l="1"/>
  <c r="S12" i="29"/>
  <c r="T12" i="29"/>
  <c r="GQ30" i="8"/>
  <c r="JJ30" i="27"/>
  <c r="JL9" i="27"/>
  <c r="JL11" i="27"/>
  <c r="GS11" i="8"/>
  <c r="GS9" i="8"/>
  <c r="GQ33" i="8"/>
  <c r="GR20" i="8"/>
  <c r="JK20" i="27"/>
  <c r="JJ31" i="27"/>
  <c r="JJ29" i="27"/>
  <c r="GR14" i="8"/>
  <c r="JK14" i="27"/>
  <c r="GQ31" i="8"/>
  <c r="GQ29" i="8"/>
  <c r="JL8" i="27"/>
  <c r="GS8" i="8"/>
  <c r="JF22" i="27"/>
  <c r="JF33" i="27"/>
  <c r="U10" i="17"/>
  <c r="U17" i="17" s="1"/>
  <c r="J10" i="29"/>
  <c r="JM5" i="27"/>
  <c r="JN6" i="27"/>
  <c r="JM23" i="27"/>
  <c r="JN4" i="27"/>
  <c r="GT5" i="8"/>
  <c r="GT22" i="8"/>
  <c r="GT23" i="8"/>
  <c r="GU6" i="8"/>
  <c r="GU13" i="8" s="1"/>
  <c r="GU4" i="8"/>
  <c r="M10" i="29"/>
  <c r="GR27" i="8" l="1"/>
  <c r="U12" i="29"/>
  <c r="JK30" i="27"/>
  <c r="GR30" i="8"/>
  <c r="JM9" i="27"/>
  <c r="JM11" i="27"/>
  <c r="GT11" i="8"/>
  <c r="GT9" i="8"/>
  <c r="GR33" i="8"/>
  <c r="JK29" i="27"/>
  <c r="JK31" i="27"/>
  <c r="JL20" i="27"/>
  <c r="GS20" i="8"/>
  <c r="GR29" i="8"/>
  <c r="GR31" i="8"/>
  <c r="JL14" i="27"/>
  <c r="GS14" i="8"/>
  <c r="JM8" i="27"/>
  <c r="GT8" i="8"/>
  <c r="JG22" i="27"/>
  <c r="JG33" i="27"/>
  <c r="V10" i="17"/>
  <c r="V17" i="17" s="1"/>
  <c r="JN5" i="27"/>
  <c r="JO4" i="27"/>
  <c r="JO6" i="27"/>
  <c r="JO13" i="27" s="1"/>
  <c r="JN23" i="27"/>
  <c r="GV6" i="8"/>
  <c r="GV13" i="8" s="1"/>
  <c r="GU22" i="8"/>
  <c r="GV4" i="8"/>
  <c r="GU23" i="8"/>
  <c r="GU5" i="8"/>
  <c r="GS27" i="8" l="1"/>
  <c r="V12" i="29"/>
  <c r="GS30" i="8"/>
  <c r="JL30" i="27"/>
  <c r="JN9" i="27"/>
  <c r="JN11" i="27"/>
  <c r="JN13" i="27" s="1"/>
  <c r="GU11" i="8"/>
  <c r="GU14" i="8" s="1"/>
  <c r="GU9" i="8"/>
  <c r="GT14" i="8"/>
  <c r="GT13" i="8"/>
  <c r="GS33" i="8"/>
  <c r="JL29" i="27"/>
  <c r="JL31" i="27"/>
  <c r="GT20" i="8"/>
  <c r="JM20" i="27"/>
  <c r="GS29" i="8"/>
  <c r="GS31" i="8"/>
  <c r="JM14" i="27"/>
  <c r="JN8" i="27"/>
  <c r="GU8" i="8"/>
  <c r="JH22" i="27"/>
  <c r="JH33" i="27"/>
  <c r="W10" i="17"/>
  <c r="W17" i="17" s="1"/>
  <c r="JO23" i="27"/>
  <c r="JP4" i="27"/>
  <c r="JP6" i="27"/>
  <c r="JP13" i="27" s="1"/>
  <c r="JO5" i="27"/>
  <c r="GV5" i="8"/>
  <c r="GV22" i="8"/>
  <c r="GW6" i="8"/>
  <c r="GW13" i="8" s="1"/>
  <c r="GW4" i="8"/>
  <c r="GV23" i="8"/>
  <c r="N10" i="29"/>
  <c r="GT27" i="8" l="1"/>
  <c r="GU27" i="8"/>
  <c r="W12" i="29"/>
  <c r="GU30" i="8"/>
  <c r="JM30" i="27"/>
  <c r="JO9" i="27"/>
  <c r="JO11" i="27"/>
  <c r="GV11" i="8"/>
  <c r="GV9" i="8"/>
  <c r="GU20" i="8"/>
  <c r="GU33" i="8" s="1"/>
  <c r="GT30" i="8"/>
  <c r="GT33" i="8"/>
  <c r="JM31" i="27"/>
  <c r="GV20" i="8"/>
  <c r="JN20" i="27"/>
  <c r="JM29" i="27"/>
  <c r="JN14" i="27"/>
  <c r="GT31" i="8"/>
  <c r="GT29" i="8"/>
  <c r="GU31" i="8"/>
  <c r="GU29" i="8"/>
  <c r="JO8" i="27"/>
  <c r="GV8" i="8"/>
  <c r="JI22" i="27"/>
  <c r="JI33" i="27"/>
  <c r="JP5" i="27"/>
  <c r="JQ6" i="27"/>
  <c r="JQ13" i="27" s="1"/>
  <c r="JQ4" i="27"/>
  <c r="JP23" i="27"/>
  <c r="GW5" i="8"/>
  <c r="GX4" i="8"/>
  <c r="GW22" i="8"/>
  <c r="GX6" i="8"/>
  <c r="GX13" i="8" s="1"/>
  <c r="GW23" i="8"/>
  <c r="JN30" i="27" l="1"/>
  <c r="JP9" i="27"/>
  <c r="JP11" i="27"/>
  <c r="GW11" i="8"/>
  <c r="GW9" i="8"/>
  <c r="JN29" i="27"/>
  <c r="GV33" i="8"/>
  <c r="JN31" i="27"/>
  <c r="JO20" i="27"/>
  <c r="GV14" i="8"/>
  <c r="JO14" i="27"/>
  <c r="JP8" i="27"/>
  <c r="GW8" i="8"/>
  <c r="JJ22" i="27"/>
  <c r="JJ33" i="27"/>
  <c r="JQ5" i="27"/>
  <c r="JQ23" i="27"/>
  <c r="JR6" i="27"/>
  <c r="JR13" i="27" s="1"/>
  <c r="JR4" i="27"/>
  <c r="GX23" i="8"/>
  <c r="GX22" i="8"/>
  <c r="GY4" i="8"/>
  <c r="GY6" i="8"/>
  <c r="GY13" i="8" s="1"/>
  <c r="GX5" i="8"/>
  <c r="GV27" i="8" l="1"/>
  <c r="JO30" i="27"/>
  <c r="GV30" i="8"/>
  <c r="JQ9" i="27"/>
  <c r="JQ11" i="27"/>
  <c r="GX11" i="8"/>
  <c r="GX9" i="8"/>
  <c r="JP20" i="27"/>
  <c r="GW20" i="8"/>
  <c r="JO29" i="27"/>
  <c r="GV31" i="8"/>
  <c r="GV29" i="8"/>
  <c r="GW14" i="8"/>
  <c r="JP14" i="27"/>
  <c r="JO31" i="27"/>
  <c r="JQ8" i="27"/>
  <c r="GX8" i="8"/>
  <c r="JK22" i="27"/>
  <c r="JK33" i="27"/>
  <c r="AD10" i="17"/>
  <c r="AD12" i="29" s="1"/>
  <c r="X10" i="17"/>
  <c r="X17" i="17" s="1"/>
  <c r="O10" i="29"/>
  <c r="AB10" i="17"/>
  <c r="AB12" i="29" s="1"/>
  <c r="Y10" i="17"/>
  <c r="Y17" i="17" s="1"/>
  <c r="Z10" i="17"/>
  <c r="Z17" i="17" s="1"/>
  <c r="AC10" i="17"/>
  <c r="AC12" i="29" s="1"/>
  <c r="AA10" i="17"/>
  <c r="AA17" i="17" s="1"/>
  <c r="JR5" i="27"/>
  <c r="JS4" i="27"/>
  <c r="JS6" i="27"/>
  <c r="JS13" i="27" s="1"/>
  <c r="JR23" i="27"/>
  <c r="GY23" i="8"/>
  <c r="GZ4" i="8"/>
  <c r="GY22" i="8"/>
  <c r="GZ6" i="8"/>
  <c r="GZ13" i="8" s="1"/>
  <c r="GY5" i="8"/>
  <c r="GW27" i="8" l="1"/>
  <c r="Y12" i="29"/>
  <c r="X12" i="29"/>
  <c r="AA12" i="29"/>
  <c r="Z12" i="29"/>
  <c r="JP30" i="27"/>
  <c r="GW30" i="8"/>
  <c r="JR9" i="27"/>
  <c r="JR11" i="27"/>
  <c r="GY11" i="8"/>
  <c r="GY9" i="8"/>
  <c r="GW33" i="8"/>
  <c r="JP29" i="27"/>
  <c r="JP31" i="27"/>
  <c r="JQ20" i="27"/>
  <c r="GX20" i="8"/>
  <c r="GW29" i="8"/>
  <c r="GX14" i="8"/>
  <c r="JQ14" i="27"/>
  <c r="GW31" i="8"/>
  <c r="JR8" i="27"/>
  <c r="GY8" i="8"/>
  <c r="JL22" i="27"/>
  <c r="JL33" i="27"/>
  <c r="AB17" i="17"/>
  <c r="AB29" i="29" s="1"/>
  <c r="AC17" i="17"/>
  <c r="AC29" i="29" s="1"/>
  <c r="AD17" i="17"/>
  <c r="AD29" i="29" s="1"/>
  <c r="JT4" i="27"/>
  <c r="JS23" i="27"/>
  <c r="JT6" i="27"/>
  <c r="JT13" i="27" s="1"/>
  <c r="JS5" i="27"/>
  <c r="GZ23" i="8"/>
  <c r="GZ22" i="8"/>
  <c r="HA4" i="8"/>
  <c r="HA6" i="8"/>
  <c r="GZ5" i="8"/>
  <c r="GX27" i="8" l="1"/>
  <c r="JQ30" i="27"/>
  <c r="GX30" i="8"/>
  <c r="JS9" i="27"/>
  <c r="JS11" i="27"/>
  <c r="GZ11" i="8"/>
  <c r="GZ9" i="8"/>
  <c r="GX33" i="8"/>
  <c r="GX31" i="8"/>
  <c r="GX29" i="8"/>
  <c r="JQ29" i="27"/>
  <c r="JR20" i="27"/>
  <c r="GY20" i="8"/>
  <c r="JQ31" i="27"/>
  <c r="GY14" i="8"/>
  <c r="JR14" i="27"/>
  <c r="JS8" i="27"/>
  <c r="GZ8" i="8"/>
  <c r="JM22" i="27"/>
  <c r="JM33" i="27"/>
  <c r="JU4" i="27"/>
  <c r="JU6" i="27"/>
  <c r="JT23" i="27"/>
  <c r="JT5" i="27"/>
  <c r="HA22" i="8"/>
  <c r="HB6" i="8"/>
  <c r="HB13" i="8" s="1"/>
  <c r="HB4" i="8"/>
  <c r="HA23" i="8"/>
  <c r="HA5" i="8"/>
  <c r="GY27" i="8" l="1"/>
  <c r="JR30" i="27"/>
  <c r="GY30" i="8"/>
  <c r="JT9" i="27"/>
  <c r="JT11" i="27"/>
  <c r="HA11" i="8"/>
  <c r="HA9" i="8"/>
  <c r="T4" i="34"/>
  <c r="T5" i="34" s="1"/>
  <c r="GY33" i="8"/>
  <c r="JR31" i="27"/>
  <c r="GY31" i="8"/>
  <c r="JR29" i="27"/>
  <c r="JS20" i="27"/>
  <c r="GZ20" i="8"/>
  <c r="GY29" i="8"/>
  <c r="JS14" i="27"/>
  <c r="GZ14" i="8"/>
  <c r="JT8" i="27"/>
  <c r="HA8" i="8"/>
  <c r="JN22" i="27"/>
  <c r="JN33" i="27"/>
  <c r="JV6" i="27"/>
  <c r="JV13" i="27" s="1"/>
  <c r="JU23" i="27"/>
  <c r="JV4" i="27"/>
  <c r="JU5" i="27"/>
  <c r="HB5" i="8"/>
  <c r="HC4" i="8"/>
  <c r="HB22" i="8"/>
  <c r="HB23" i="8"/>
  <c r="HC6" i="8"/>
  <c r="HC13" i="8" s="1"/>
  <c r="GZ27" i="8" l="1"/>
  <c r="GZ30" i="8"/>
  <c r="JS30" i="27"/>
  <c r="JU9" i="27"/>
  <c r="JU11" i="27"/>
  <c r="HB11" i="8"/>
  <c r="HB9" i="8"/>
  <c r="GZ33" i="8"/>
  <c r="JS31" i="27"/>
  <c r="JS29" i="27"/>
  <c r="HA20" i="8"/>
  <c r="GZ31" i="8"/>
  <c r="GZ29" i="8"/>
  <c r="JT20" i="27"/>
  <c r="JT14" i="27"/>
  <c r="HA14" i="8"/>
  <c r="HA13" i="8"/>
  <c r="JU8" i="27"/>
  <c r="HB8" i="8"/>
  <c r="JO22" i="27"/>
  <c r="JO33" i="27"/>
  <c r="JV5" i="27"/>
  <c r="JW4" i="27"/>
  <c r="JV23" i="27"/>
  <c r="JW6" i="27"/>
  <c r="JW13" i="27" s="1"/>
  <c r="HD6" i="8"/>
  <c r="HD13" i="8" s="1"/>
  <c r="HC22" i="8"/>
  <c r="HD4" i="8"/>
  <c r="HC23" i="8"/>
  <c r="HC5" i="8"/>
  <c r="HA27" i="8" l="1"/>
  <c r="HA30" i="8"/>
  <c r="JT30" i="27"/>
  <c r="JV9" i="27"/>
  <c r="JV11" i="27"/>
  <c r="HC11" i="8"/>
  <c r="HC14" i="8" s="1"/>
  <c r="HC9" i="8"/>
  <c r="HA33" i="8"/>
  <c r="JT31" i="27"/>
  <c r="HB20" i="8"/>
  <c r="JT29" i="27"/>
  <c r="JU20" i="27"/>
  <c r="HB14" i="8"/>
  <c r="JU13" i="27"/>
  <c r="JU14" i="27"/>
  <c r="HA29" i="8"/>
  <c r="HA31" i="8"/>
  <c r="JV8" i="27"/>
  <c r="HC8" i="8"/>
  <c r="JP22" i="27"/>
  <c r="JP33" i="27"/>
  <c r="JX6" i="27"/>
  <c r="JX13" i="27" s="1"/>
  <c r="JX4" i="27"/>
  <c r="JW23" i="27"/>
  <c r="JW5" i="27"/>
  <c r="HD5" i="8"/>
  <c r="HD22" i="8"/>
  <c r="HD23" i="8"/>
  <c r="HE4" i="8"/>
  <c r="HE6" i="8"/>
  <c r="HE13" i="8" s="1"/>
  <c r="HC27" i="8" l="1"/>
  <c r="HB27" i="8"/>
  <c r="JU30" i="27"/>
  <c r="HB30" i="8"/>
  <c r="HC30" i="8"/>
  <c r="JW9" i="27"/>
  <c r="JW11" i="27"/>
  <c r="HD11" i="8"/>
  <c r="HD14" i="8" s="1"/>
  <c r="HD9" i="8"/>
  <c r="HB33" i="8"/>
  <c r="JU29" i="27"/>
  <c r="HB29" i="8"/>
  <c r="HD20" i="8"/>
  <c r="JU31" i="27"/>
  <c r="JV20" i="27"/>
  <c r="HC20" i="8"/>
  <c r="HB31" i="8"/>
  <c r="JV14" i="27"/>
  <c r="HC29" i="8"/>
  <c r="HC31" i="8"/>
  <c r="JW8" i="27"/>
  <c r="HD8" i="8"/>
  <c r="JQ22" i="27"/>
  <c r="JQ33" i="27"/>
  <c r="JX5" i="27"/>
  <c r="JX23" i="27"/>
  <c r="JY4" i="27"/>
  <c r="JY6" i="27"/>
  <c r="JY13" i="27" s="1"/>
  <c r="HE23" i="8"/>
  <c r="HE22" i="8"/>
  <c r="HF4" i="8"/>
  <c r="HF6" i="8"/>
  <c r="HE5" i="8"/>
  <c r="HD27" i="8" l="1"/>
  <c r="HD30" i="8"/>
  <c r="JV30" i="27"/>
  <c r="JX9" i="27"/>
  <c r="JX11" i="27"/>
  <c r="HE11" i="8"/>
  <c r="HE9" i="8"/>
  <c r="HC33" i="8"/>
  <c r="HD33" i="8"/>
  <c r="HE20" i="8"/>
  <c r="JV29" i="27"/>
  <c r="JV31" i="27"/>
  <c r="JW20" i="27"/>
  <c r="JW14" i="27"/>
  <c r="HD31" i="8"/>
  <c r="JX8" i="27"/>
  <c r="HD29" i="8"/>
  <c r="HE8" i="8"/>
  <c r="JR22" i="27"/>
  <c r="JR33" i="27"/>
  <c r="JY23" i="27"/>
  <c r="JZ4" i="27"/>
  <c r="JZ6" i="27"/>
  <c r="JY5" i="27"/>
  <c r="HG6" i="8"/>
  <c r="HG13" i="8" s="1"/>
  <c r="HG4" i="8"/>
  <c r="HF22" i="8"/>
  <c r="HF23" i="8"/>
  <c r="HF5" i="8"/>
  <c r="JW30" i="27" l="1"/>
  <c r="JY9" i="27"/>
  <c r="JY11" i="27"/>
  <c r="HF11" i="8"/>
  <c r="HF9" i="8"/>
  <c r="HE33" i="8"/>
  <c r="JX20" i="27"/>
  <c r="JW29" i="27"/>
  <c r="JW31" i="27"/>
  <c r="HE14" i="8"/>
  <c r="JX14" i="27"/>
  <c r="JY8" i="27"/>
  <c r="HF8" i="8"/>
  <c r="JS22" i="27"/>
  <c r="JS33" i="27"/>
  <c r="KA6" i="27"/>
  <c r="KA13" i="27" s="1"/>
  <c r="KA4" i="27"/>
  <c r="JZ23" i="27"/>
  <c r="JZ5" i="27"/>
  <c r="HG5" i="8"/>
  <c r="HH6" i="8"/>
  <c r="HH13" i="8" s="1"/>
  <c r="HH4" i="8"/>
  <c r="HG22" i="8"/>
  <c r="HG23" i="8"/>
  <c r="HE27" i="8" l="1"/>
  <c r="JX30" i="27"/>
  <c r="HE30" i="8"/>
  <c r="JZ9" i="27"/>
  <c r="JZ11" i="27"/>
  <c r="JZ13" i="27" s="1"/>
  <c r="HG11" i="8"/>
  <c r="HG9" i="8"/>
  <c r="HF14" i="8"/>
  <c r="HF13" i="8"/>
  <c r="JX31" i="27"/>
  <c r="HF20" i="8"/>
  <c r="HE31" i="8"/>
  <c r="HE29" i="8"/>
  <c r="JY20" i="27"/>
  <c r="JX29" i="27"/>
  <c r="JY14" i="27"/>
  <c r="JZ8" i="27"/>
  <c r="HG8" i="8"/>
  <c r="JT22" i="27"/>
  <c r="JT33" i="27"/>
  <c r="KA5" i="27"/>
  <c r="KB4" i="27"/>
  <c r="KB6" i="27"/>
  <c r="KB13" i="27" s="1"/>
  <c r="KA23" i="27"/>
  <c r="HH5" i="8"/>
  <c r="HH9" i="8" s="1"/>
  <c r="HH23" i="8"/>
  <c r="HH22" i="8"/>
  <c r="HI6" i="8"/>
  <c r="HI13" i="8" s="1"/>
  <c r="HI4" i="8"/>
  <c r="HF27" i="8" l="1"/>
  <c r="HF29" i="8"/>
  <c r="JY30" i="27"/>
  <c r="KA9" i="27"/>
  <c r="KA11" i="27"/>
  <c r="HH8" i="8"/>
  <c r="HH11" i="8"/>
  <c r="HH14" i="8" s="1"/>
  <c r="HG20" i="8"/>
  <c r="HG33" i="8" s="1"/>
  <c r="HF30" i="8"/>
  <c r="HF33" i="8"/>
  <c r="JY29" i="27"/>
  <c r="JZ20" i="27"/>
  <c r="HG14" i="8"/>
  <c r="JZ14" i="27"/>
  <c r="JY31" i="27"/>
  <c r="HF31" i="8"/>
  <c r="KA8" i="27"/>
  <c r="JU22" i="27"/>
  <c r="JU33" i="27"/>
  <c r="KC4" i="27"/>
  <c r="KB23" i="27"/>
  <c r="KC6" i="27"/>
  <c r="KC13" i="27" s="1"/>
  <c r="KB5" i="27"/>
  <c r="HI5" i="8"/>
  <c r="HJ4" i="8"/>
  <c r="HI22" i="8"/>
  <c r="HI23" i="8"/>
  <c r="HJ6" i="8"/>
  <c r="HJ13" i="8" s="1"/>
  <c r="HH27" i="8" l="1"/>
  <c r="HG27" i="8"/>
  <c r="HH30" i="8"/>
  <c r="JZ30" i="27"/>
  <c r="HG30" i="8"/>
  <c r="KB9" i="27"/>
  <c r="KB11" i="27"/>
  <c r="HI11" i="8"/>
  <c r="HI9" i="8"/>
  <c r="HI20" i="8"/>
  <c r="JZ29" i="27"/>
  <c r="HG29" i="8"/>
  <c r="JZ31" i="27"/>
  <c r="KA20" i="27"/>
  <c r="HH20" i="8"/>
  <c r="HG31" i="8"/>
  <c r="KA14" i="27"/>
  <c r="HH31" i="8"/>
  <c r="KB8" i="27"/>
  <c r="HI8" i="8"/>
  <c r="JV22" i="27"/>
  <c r="JV33" i="27"/>
  <c r="HH29" i="8"/>
  <c r="KD4" i="27"/>
  <c r="KD6" i="27"/>
  <c r="KD13" i="27" s="1"/>
  <c r="KC23" i="27"/>
  <c r="KC5" i="27"/>
  <c r="HK4" i="8"/>
  <c r="HJ23" i="8"/>
  <c r="HK6" i="8"/>
  <c r="HK13" i="8" s="1"/>
  <c r="HJ22" i="8"/>
  <c r="HJ5" i="8"/>
  <c r="HJ9" i="8" s="1"/>
  <c r="KA30" i="27" l="1"/>
  <c r="KC9" i="27"/>
  <c r="KC11" i="27"/>
  <c r="HJ8" i="8"/>
  <c r="HJ11" i="8"/>
  <c r="HH33" i="8"/>
  <c r="HI33" i="8"/>
  <c r="KA29" i="27"/>
  <c r="KB20" i="27"/>
  <c r="KA31" i="27"/>
  <c r="HI14" i="8"/>
  <c r="KB14" i="27"/>
  <c r="KC8" i="27"/>
  <c r="JW22" i="27"/>
  <c r="JW33" i="27"/>
  <c r="KD23" i="27"/>
  <c r="KE4" i="27"/>
  <c r="KE6" i="27"/>
  <c r="KE13" i="27" s="1"/>
  <c r="KD5" i="27"/>
  <c r="HK22" i="8"/>
  <c r="HL4" i="8"/>
  <c r="HL6" i="8"/>
  <c r="HL13" i="8" s="1"/>
  <c r="HK23" i="8"/>
  <c r="HK5" i="8"/>
  <c r="HI27" i="8" l="1"/>
  <c r="KB30" i="27"/>
  <c r="HI30" i="8"/>
  <c r="KD9" i="27"/>
  <c r="KD11" i="27"/>
  <c r="HK11" i="8"/>
  <c r="HK9" i="8"/>
  <c r="HI31" i="8"/>
  <c r="KB29" i="27"/>
  <c r="KC20" i="27"/>
  <c r="HJ20" i="8"/>
  <c r="KB31" i="27"/>
  <c r="HI29" i="8"/>
  <c r="KC14" i="27"/>
  <c r="HJ14" i="8"/>
  <c r="KD8" i="27"/>
  <c r="HK8" i="8"/>
  <c r="JX22" i="27"/>
  <c r="JX33" i="27"/>
  <c r="KE5" i="27"/>
  <c r="KF6" i="27"/>
  <c r="KF13" i="27" s="1"/>
  <c r="KF4" i="27"/>
  <c r="KE23" i="27"/>
  <c r="HM6" i="8"/>
  <c r="HL22" i="8"/>
  <c r="HM4" i="8"/>
  <c r="HL23" i="8"/>
  <c r="HL5" i="8"/>
  <c r="HJ27" i="8" l="1"/>
  <c r="HJ30" i="8"/>
  <c r="KC30" i="27"/>
  <c r="KE9" i="27"/>
  <c r="KE11" i="27"/>
  <c r="HL11" i="8"/>
  <c r="HL9" i="8"/>
  <c r="HJ33" i="8"/>
  <c r="KD20" i="27"/>
  <c r="HK20" i="8"/>
  <c r="KC31" i="27"/>
  <c r="HJ29" i="8"/>
  <c r="HJ31" i="8"/>
  <c r="KC29" i="27"/>
  <c r="KD14" i="27"/>
  <c r="HK14" i="8"/>
  <c r="KE8" i="27"/>
  <c r="HL8" i="8"/>
  <c r="JY22" i="27"/>
  <c r="JY33" i="27"/>
  <c r="KF5" i="27"/>
  <c r="KG6" i="27"/>
  <c r="KF23" i="27"/>
  <c r="KG4" i="27"/>
  <c r="HM5" i="8"/>
  <c r="HM22" i="8"/>
  <c r="HN4" i="8"/>
  <c r="HM23" i="8"/>
  <c r="HN6" i="8"/>
  <c r="HN13" i="8" s="1"/>
  <c r="HK27" i="8" l="1"/>
  <c r="HK30" i="8"/>
  <c r="KD30" i="27"/>
  <c r="KF9" i="27"/>
  <c r="KF11" i="27"/>
  <c r="HM11" i="8"/>
  <c r="HM9" i="8"/>
  <c r="U4" i="34"/>
  <c r="U5" i="34" s="1"/>
  <c r="HK33" i="8"/>
  <c r="KD29" i="27"/>
  <c r="KD31" i="27"/>
  <c r="KE20" i="27"/>
  <c r="HK29" i="8"/>
  <c r="HL20" i="8"/>
  <c r="KE14" i="27"/>
  <c r="HK31" i="8"/>
  <c r="HL14" i="8"/>
  <c r="KF8" i="27"/>
  <c r="HM8" i="8"/>
  <c r="JZ22" i="27"/>
  <c r="JZ33" i="27"/>
  <c r="KG5" i="27"/>
  <c r="KG23" i="27"/>
  <c r="KH6" i="27"/>
  <c r="KH13" i="27" s="1"/>
  <c r="KH4" i="27"/>
  <c r="HO6" i="8"/>
  <c r="HO13" i="8" s="1"/>
  <c r="HO4" i="8"/>
  <c r="HN22" i="8"/>
  <c r="HN23" i="8"/>
  <c r="HN5" i="8"/>
  <c r="HL27" i="8" l="1"/>
  <c r="HL30" i="8"/>
  <c r="KE30" i="27"/>
  <c r="KG9" i="27"/>
  <c r="KG11" i="27"/>
  <c r="HN11" i="8"/>
  <c r="HN9" i="8"/>
  <c r="HL33" i="8"/>
  <c r="KF20" i="27"/>
  <c r="HM20" i="8"/>
  <c r="HL31" i="8"/>
  <c r="HL29" i="8"/>
  <c r="HM13" i="8"/>
  <c r="HM14" i="8"/>
  <c r="KE31" i="27"/>
  <c r="KF14" i="27"/>
  <c r="KE29" i="27"/>
  <c r="KG8" i="27"/>
  <c r="HN8" i="8"/>
  <c r="KA22" i="27"/>
  <c r="KA33" i="27"/>
  <c r="KH5" i="27"/>
  <c r="KI4" i="27"/>
  <c r="KI6" i="27"/>
  <c r="KI13" i="27" s="1"/>
  <c r="KH23" i="27"/>
  <c r="HO5" i="8"/>
  <c r="HP6" i="8"/>
  <c r="HP13" i="8" s="1"/>
  <c r="HP4" i="8"/>
  <c r="HO22" i="8"/>
  <c r="HO23" i="8"/>
  <c r="HM27" i="8" l="1"/>
  <c r="KF30" i="27"/>
  <c r="HM30" i="8"/>
  <c r="KH9" i="27"/>
  <c r="KH11" i="27"/>
  <c r="HO11" i="8"/>
  <c r="HO9" i="8"/>
  <c r="HM33" i="8"/>
  <c r="KG20" i="27"/>
  <c r="HN20" i="8"/>
  <c r="HM31" i="8"/>
  <c r="HM29" i="8"/>
  <c r="KF31" i="27"/>
  <c r="KF29" i="27"/>
  <c r="KG14" i="27"/>
  <c r="KG13" i="27"/>
  <c r="HN14" i="8"/>
  <c r="KH8" i="27"/>
  <c r="HO8" i="8"/>
  <c r="KB22" i="27"/>
  <c r="KB33" i="27"/>
  <c r="KI23" i="27"/>
  <c r="KJ4" i="27"/>
  <c r="KJ6" i="27"/>
  <c r="KJ13" i="27" s="1"/>
  <c r="KI5" i="27"/>
  <c r="HQ6" i="8"/>
  <c r="HQ13" i="8" s="1"/>
  <c r="HP22" i="8"/>
  <c r="HQ4" i="8"/>
  <c r="HP23" i="8"/>
  <c r="HP5" i="8"/>
  <c r="HN27" i="8" l="1"/>
  <c r="KG30" i="27"/>
  <c r="HN30" i="8"/>
  <c r="KI9" i="27"/>
  <c r="KI11" i="27"/>
  <c r="HP11" i="8"/>
  <c r="HP9" i="8"/>
  <c r="HN33" i="8"/>
  <c r="HO20" i="8"/>
  <c r="KH20" i="27"/>
  <c r="HN29" i="8"/>
  <c r="HN31" i="8"/>
  <c r="KH14" i="27"/>
  <c r="HO14" i="8"/>
  <c r="KG31" i="27"/>
  <c r="KG29" i="27"/>
  <c r="KI8" i="27"/>
  <c r="HP8" i="8"/>
  <c r="KC22" i="27"/>
  <c r="KC33" i="27"/>
  <c r="KJ23" i="27"/>
  <c r="KK4" i="27"/>
  <c r="KK6" i="27"/>
  <c r="KK13" i="27" s="1"/>
  <c r="KJ5" i="27"/>
  <c r="HQ5" i="8"/>
  <c r="HQ23" i="8"/>
  <c r="HR4" i="8"/>
  <c r="HQ22" i="8"/>
  <c r="HR6" i="8"/>
  <c r="HO27" i="8" l="1"/>
  <c r="HO30" i="8"/>
  <c r="KH30" i="27"/>
  <c r="KJ9" i="27"/>
  <c r="KJ11" i="27"/>
  <c r="HQ11" i="8"/>
  <c r="HQ9" i="8"/>
  <c r="HO33" i="8"/>
  <c r="KH29" i="27"/>
  <c r="HP20" i="8"/>
  <c r="KI20" i="27"/>
  <c r="KH31" i="27"/>
  <c r="HO31" i="8"/>
  <c r="HO29" i="8"/>
  <c r="KI14" i="27"/>
  <c r="HP14" i="8"/>
  <c r="KJ8" i="27"/>
  <c r="HQ8" i="8"/>
  <c r="KD22" i="27"/>
  <c r="KD33" i="27"/>
  <c r="KK23" i="27"/>
  <c r="KL4" i="27"/>
  <c r="KL6" i="27"/>
  <c r="KK5" i="27"/>
  <c r="HS6" i="8"/>
  <c r="HS13" i="8" s="1"/>
  <c r="HS4" i="8"/>
  <c r="HR22" i="8"/>
  <c r="HR23" i="8"/>
  <c r="HR5" i="8"/>
  <c r="HP27" i="8" l="1"/>
  <c r="HP30" i="8"/>
  <c r="KI30" i="27"/>
  <c r="KK9" i="27"/>
  <c r="KK11" i="27"/>
  <c r="HR11" i="8"/>
  <c r="HR9" i="8"/>
  <c r="HP33" i="8"/>
  <c r="HP29" i="8"/>
  <c r="KJ20" i="27"/>
  <c r="HQ20" i="8"/>
  <c r="KI29" i="27"/>
  <c r="KI31" i="27"/>
  <c r="KJ14" i="27"/>
  <c r="HP31" i="8"/>
  <c r="HQ14" i="8"/>
  <c r="KK8" i="27"/>
  <c r="HR8" i="8"/>
  <c r="KE22" i="27"/>
  <c r="KE33" i="27"/>
  <c r="KM4" i="27"/>
  <c r="KM6" i="27"/>
  <c r="KM13" i="27" s="1"/>
  <c r="KL23" i="27"/>
  <c r="KL5" i="27"/>
  <c r="HS5" i="8"/>
  <c r="HS22" i="8"/>
  <c r="HT6" i="8"/>
  <c r="HT13" i="8" s="1"/>
  <c r="HS23" i="8"/>
  <c r="HT4" i="8"/>
  <c r="HQ27" i="8" l="1"/>
  <c r="HQ30" i="8"/>
  <c r="KJ30" i="27"/>
  <c r="KL9" i="27"/>
  <c r="KL11" i="27"/>
  <c r="KL13" i="27" s="1"/>
  <c r="HS11" i="8"/>
  <c r="HS9" i="8"/>
  <c r="HR14" i="8"/>
  <c r="HR13" i="8"/>
  <c r="HQ33" i="8"/>
  <c r="KJ29" i="27"/>
  <c r="HR20" i="8"/>
  <c r="KK20" i="27"/>
  <c r="KJ31" i="27"/>
  <c r="HQ31" i="8"/>
  <c r="HQ29" i="8"/>
  <c r="KK14" i="27"/>
  <c r="KL8" i="27"/>
  <c r="HS8" i="8"/>
  <c r="KF22" i="27"/>
  <c r="KF33" i="27"/>
  <c r="KM23" i="27"/>
  <c r="KN4" i="27"/>
  <c r="KN6" i="27"/>
  <c r="KN13" i="27" s="1"/>
  <c r="KM5" i="27"/>
  <c r="HT5" i="8"/>
  <c r="HU6" i="8"/>
  <c r="HU13" i="8" s="1"/>
  <c r="HT22" i="8"/>
  <c r="HT23" i="8"/>
  <c r="HU4" i="8"/>
  <c r="HR27" i="8" l="1"/>
  <c r="HR30" i="8"/>
  <c r="KK30" i="27"/>
  <c r="KM9" i="27"/>
  <c r="KM11" i="27"/>
  <c r="HS20" i="8"/>
  <c r="HS33" i="8" s="1"/>
  <c r="HT11" i="8"/>
  <c r="HT9" i="8"/>
  <c r="HR33" i="8"/>
  <c r="KK31" i="27"/>
  <c r="KL20" i="27"/>
  <c r="KK29" i="27"/>
  <c r="KL14" i="27"/>
  <c r="HS14" i="8"/>
  <c r="HR31" i="8"/>
  <c r="HR29" i="8"/>
  <c r="KM8" i="27"/>
  <c r="HT8" i="8"/>
  <c r="KG22" i="27"/>
  <c r="KG33" i="27"/>
  <c r="KO6" i="27"/>
  <c r="KO13" i="27" s="1"/>
  <c r="KO4" i="27"/>
  <c r="KN23" i="27"/>
  <c r="KN5" i="27"/>
  <c r="HU5" i="8"/>
  <c r="HV6" i="8"/>
  <c r="HV13" i="8" s="1"/>
  <c r="HV4" i="8"/>
  <c r="HU23" i="8"/>
  <c r="HU22" i="8"/>
  <c r="HS27" i="8" l="1"/>
  <c r="HS30" i="8"/>
  <c r="KL30" i="27"/>
  <c r="KN9" i="27"/>
  <c r="KN11" i="27"/>
  <c r="HU11" i="8"/>
  <c r="HU9" i="8"/>
  <c r="HS29" i="8"/>
  <c r="KL31" i="27"/>
  <c r="HS31" i="8"/>
  <c r="HT20" i="8"/>
  <c r="KM20" i="27"/>
  <c r="KL29" i="27"/>
  <c r="KM14" i="27"/>
  <c r="HT14" i="8"/>
  <c r="KN8" i="27"/>
  <c r="HU8" i="8"/>
  <c r="KH22" i="27"/>
  <c r="KH33" i="27"/>
  <c r="KP4" i="27"/>
  <c r="KO23" i="27"/>
  <c r="KP6" i="27"/>
  <c r="KP13" i="27" s="1"/>
  <c r="KO5" i="27"/>
  <c r="HV5" i="8"/>
  <c r="HW6" i="8"/>
  <c r="HW13" i="8" s="1"/>
  <c r="HW4" i="8"/>
  <c r="HV22" i="8"/>
  <c r="HV23" i="8"/>
  <c r="HT27" i="8" l="1"/>
  <c r="HT30" i="8"/>
  <c r="KM30" i="27"/>
  <c r="KO9" i="27"/>
  <c r="KO11" i="27"/>
  <c r="HV11" i="8"/>
  <c r="HV14" i="8" s="1"/>
  <c r="HV9" i="8"/>
  <c r="HT33" i="8"/>
  <c r="KM29" i="27"/>
  <c r="KM31" i="27"/>
  <c r="HU20" i="8"/>
  <c r="KN20" i="27"/>
  <c r="KN14" i="27"/>
  <c r="HT31" i="8"/>
  <c r="HU14" i="8"/>
  <c r="HT29" i="8"/>
  <c r="KO8" i="27"/>
  <c r="HV8" i="8"/>
  <c r="KI22" i="27"/>
  <c r="KI33" i="27"/>
  <c r="KQ6" i="27"/>
  <c r="KQ13" i="27" s="1"/>
  <c r="KQ4" i="27"/>
  <c r="KP23" i="27"/>
  <c r="KP5" i="27"/>
  <c r="HW5" i="8"/>
  <c r="HX6" i="8"/>
  <c r="HX13" i="8" s="1"/>
  <c r="HW22" i="8"/>
  <c r="HW23" i="8"/>
  <c r="HX4" i="8"/>
  <c r="HV27" i="8" l="1"/>
  <c r="HU27" i="8"/>
  <c r="HV30" i="8"/>
  <c r="HU30" i="8"/>
  <c r="KN30" i="27"/>
  <c r="KP9" i="27"/>
  <c r="KP11" i="27"/>
  <c r="HW11" i="8"/>
  <c r="HW14" i="8" s="1"/>
  <c r="HW9" i="8"/>
  <c r="HU33" i="8"/>
  <c r="KN31" i="27"/>
  <c r="HW20" i="8"/>
  <c r="KN29" i="27"/>
  <c r="HU29" i="8"/>
  <c r="HV20" i="8"/>
  <c r="KO20" i="27"/>
  <c r="KO14" i="27"/>
  <c r="HU31" i="8"/>
  <c r="HV31" i="8"/>
  <c r="KP8" i="27"/>
  <c r="HV29" i="8"/>
  <c r="HW8" i="8"/>
  <c r="KJ22" i="27"/>
  <c r="KJ33" i="27"/>
  <c r="KQ5" i="27"/>
  <c r="KR4" i="27"/>
  <c r="KR6" i="27"/>
  <c r="KR13" i="27" s="1"/>
  <c r="KQ23" i="27"/>
  <c r="HX5" i="8"/>
  <c r="HY4" i="8"/>
  <c r="HY6" i="8"/>
  <c r="HX22" i="8"/>
  <c r="HX23" i="8"/>
  <c r="HW27" i="8" l="1"/>
  <c r="HW30" i="8"/>
  <c r="KO30" i="27"/>
  <c r="KQ9" i="27"/>
  <c r="KQ11" i="27"/>
  <c r="HX11" i="8"/>
  <c r="HX14" i="8" s="1"/>
  <c r="HX9" i="8"/>
  <c r="V4" i="34"/>
  <c r="V5" i="34" s="1"/>
  <c r="HW33" i="8"/>
  <c r="HV33" i="8"/>
  <c r="HX20" i="8"/>
  <c r="KP20" i="27"/>
  <c r="KP14" i="27"/>
  <c r="KO31" i="27"/>
  <c r="KO29" i="27"/>
  <c r="HW29" i="8"/>
  <c r="HW31" i="8"/>
  <c r="KQ8" i="27"/>
  <c r="HX8" i="8"/>
  <c r="KK22" i="27"/>
  <c r="KK33" i="27"/>
  <c r="KR5" i="27"/>
  <c r="KS6" i="27"/>
  <c r="KS4" i="27"/>
  <c r="KR23" i="27"/>
  <c r="HZ4" i="8"/>
  <c r="HY22" i="8"/>
  <c r="HY23" i="8"/>
  <c r="HZ6" i="8"/>
  <c r="HZ13" i="8" s="1"/>
  <c r="HY5" i="8"/>
  <c r="HX27" i="8" l="1"/>
  <c r="KP30" i="27"/>
  <c r="HX30" i="8"/>
  <c r="KR9" i="27"/>
  <c r="KR11" i="27"/>
  <c r="HY11" i="8"/>
  <c r="HY9" i="8"/>
  <c r="HX33" i="8"/>
  <c r="KP31" i="27"/>
  <c r="HY20" i="8"/>
  <c r="KP29" i="27"/>
  <c r="KQ20" i="27"/>
  <c r="KQ14" i="27"/>
  <c r="HX29" i="8"/>
  <c r="KR8" i="27"/>
  <c r="HX31" i="8"/>
  <c r="HY8" i="8"/>
  <c r="KL22" i="27"/>
  <c r="KL33" i="27"/>
  <c r="KS5" i="27"/>
  <c r="KS23" i="27"/>
  <c r="KT4" i="27"/>
  <c r="KT6" i="27"/>
  <c r="KT13" i="27" s="1"/>
  <c r="HZ23" i="8"/>
  <c r="IA6" i="8"/>
  <c r="IA13" i="8" s="1"/>
  <c r="IA4" i="8"/>
  <c r="HZ22" i="8"/>
  <c r="HZ5" i="8"/>
  <c r="KQ30" i="27" l="1"/>
  <c r="KS9" i="27"/>
  <c r="KS11" i="27"/>
  <c r="HZ11" i="8"/>
  <c r="HZ14" i="8" s="1"/>
  <c r="HZ9" i="8"/>
  <c r="HY33" i="8"/>
  <c r="KR20" i="27"/>
  <c r="KQ31" i="27"/>
  <c r="HY13" i="8"/>
  <c r="HY14" i="8"/>
  <c r="KR14" i="27"/>
  <c r="KQ29" i="27"/>
  <c r="KS8" i="27"/>
  <c r="HZ8" i="8"/>
  <c r="KM22" i="27"/>
  <c r="KM33" i="27"/>
  <c r="KU4" i="27"/>
  <c r="KT23" i="27"/>
  <c r="KU6" i="27"/>
  <c r="KU13" i="27" s="1"/>
  <c r="KT5" i="27"/>
  <c r="IB4" i="8"/>
  <c r="IB6" i="8"/>
  <c r="IB13" i="8" s="1"/>
  <c r="IA22" i="8"/>
  <c r="IA23" i="8"/>
  <c r="IA5" i="8"/>
  <c r="HZ27" i="8" l="1"/>
  <c r="HY27" i="8"/>
  <c r="HZ30" i="8"/>
  <c r="KR30" i="27"/>
  <c r="HY30" i="8"/>
  <c r="KT9" i="27"/>
  <c r="KT11" i="27"/>
  <c r="IA11" i="8"/>
  <c r="IA9" i="8"/>
  <c r="IA20" i="8"/>
  <c r="HY31" i="8"/>
  <c r="KR29" i="27"/>
  <c r="KS20" i="27"/>
  <c r="HZ20" i="8"/>
  <c r="HY29" i="8"/>
  <c r="KR31" i="27"/>
  <c r="KS14" i="27"/>
  <c r="KS13" i="27"/>
  <c r="HZ29" i="8"/>
  <c r="HZ31" i="8"/>
  <c r="KT8" i="27"/>
  <c r="IA8" i="8"/>
  <c r="KN22" i="27"/>
  <c r="KN33" i="27"/>
  <c r="KU5" i="27"/>
  <c r="KV6" i="27"/>
  <c r="KV13" i="27" s="1"/>
  <c r="KV4" i="27"/>
  <c r="KU23" i="27"/>
  <c r="IC6" i="8"/>
  <c r="IC13" i="8" s="1"/>
  <c r="IB22" i="8"/>
  <c r="IB23" i="8"/>
  <c r="IC4" i="8"/>
  <c r="IB5" i="8"/>
  <c r="KS30" i="27" l="1"/>
  <c r="KU9" i="27"/>
  <c r="KU11" i="27"/>
  <c r="IB11" i="8"/>
  <c r="IB9" i="8"/>
  <c r="HZ33" i="8"/>
  <c r="IA33" i="8"/>
  <c r="KS29" i="27"/>
  <c r="KT20" i="27"/>
  <c r="KT14" i="27"/>
  <c r="KS31" i="27"/>
  <c r="IA14" i="8"/>
  <c r="KU8" i="27"/>
  <c r="IB8" i="8"/>
  <c r="KO22" i="27"/>
  <c r="KO33" i="27"/>
  <c r="KV5" i="27"/>
  <c r="KV23" i="27"/>
  <c r="KW6" i="27"/>
  <c r="KW13" i="27" s="1"/>
  <c r="KW4" i="27"/>
  <c r="IC5" i="8"/>
  <c r="ID6" i="8"/>
  <c r="IC22" i="8"/>
  <c r="ID4" i="8"/>
  <c r="IC23" i="8"/>
  <c r="IA27" i="8" l="1"/>
  <c r="IA30" i="8"/>
  <c r="KT30" i="27"/>
  <c r="KV9" i="27"/>
  <c r="KV11" i="27"/>
  <c r="IC11" i="8"/>
  <c r="IC14" i="8" s="1"/>
  <c r="IC9" i="8"/>
  <c r="KT31" i="27"/>
  <c r="IB20" i="8"/>
  <c r="KU20" i="27"/>
  <c r="KU14" i="27"/>
  <c r="IA29" i="8"/>
  <c r="IA31" i="8"/>
  <c r="KT29" i="27"/>
  <c r="IB14" i="8"/>
  <c r="KV8" i="27"/>
  <c r="IC8" i="8"/>
  <c r="KP22" i="27"/>
  <c r="KP33" i="27"/>
  <c r="KW23" i="27"/>
  <c r="KX6" i="27"/>
  <c r="KX4" i="27"/>
  <c r="KW5" i="27"/>
  <c r="ID5" i="8"/>
  <c r="IE6" i="8"/>
  <c r="IE13" i="8" s="1"/>
  <c r="ID22" i="8"/>
  <c r="ID23" i="8"/>
  <c r="IE4" i="8"/>
  <c r="IC27" i="8" l="1"/>
  <c r="IB27" i="8"/>
  <c r="IC30" i="8"/>
  <c r="KU30" i="27"/>
  <c r="IB30" i="8"/>
  <c r="KW9" i="27"/>
  <c r="KW11" i="27"/>
  <c r="ID11" i="8"/>
  <c r="ID9" i="8"/>
  <c r="ID20" i="8"/>
  <c r="IB33" i="8"/>
  <c r="KU29" i="27"/>
  <c r="KU31" i="27"/>
  <c r="IC20" i="8"/>
  <c r="KV20" i="27"/>
  <c r="IB29" i="8"/>
  <c r="IB31" i="8"/>
  <c r="KV14" i="27"/>
  <c r="IC29" i="8"/>
  <c r="IC31" i="8"/>
  <c r="KW8" i="27"/>
  <c r="ID8" i="8"/>
  <c r="KQ22" i="27"/>
  <c r="KQ33" i="27"/>
  <c r="KX5" i="27"/>
  <c r="KX23" i="27"/>
  <c r="KY4" i="27"/>
  <c r="KY6" i="27"/>
  <c r="KY13" i="27" s="1"/>
  <c r="IE5" i="8"/>
  <c r="IE22" i="8"/>
  <c r="IF4" i="8"/>
  <c r="IE23" i="8"/>
  <c r="IF6" i="8"/>
  <c r="IF13" i="8" s="1"/>
  <c r="KV30" i="27" l="1"/>
  <c r="KX9" i="27"/>
  <c r="KX11" i="27"/>
  <c r="KX13" i="27" s="1"/>
  <c r="IE11" i="8"/>
  <c r="IE9" i="8"/>
  <c r="ID14" i="8"/>
  <c r="ID13" i="8"/>
  <c r="IC33" i="8"/>
  <c r="KV31" i="27"/>
  <c r="KV29" i="27"/>
  <c r="KW20" i="27"/>
  <c r="KW14" i="27"/>
  <c r="ID33" i="8"/>
  <c r="KX8" i="27"/>
  <c r="IE8" i="8"/>
  <c r="KR22" i="27"/>
  <c r="KR33" i="27"/>
  <c r="KY5" i="27"/>
  <c r="KZ4" i="27"/>
  <c r="KY23" i="27"/>
  <c r="KZ6" i="27"/>
  <c r="KZ13" i="27" s="1"/>
  <c r="IG4" i="8"/>
  <c r="IF22" i="8"/>
  <c r="IG6" i="8"/>
  <c r="IG13" i="8" s="1"/>
  <c r="IF23" i="8"/>
  <c r="IF5" i="8"/>
  <c r="ID27" i="8" l="1"/>
  <c r="KW30" i="27"/>
  <c r="KY9" i="27"/>
  <c r="KY11" i="27"/>
  <c r="IF11" i="8"/>
  <c r="IF9" i="8"/>
  <c r="IE20" i="8"/>
  <c r="IE33" i="8" s="1"/>
  <c r="ID30" i="8"/>
  <c r="KX20" i="27"/>
  <c r="KW29" i="27"/>
  <c r="IE14" i="8"/>
  <c r="KX14" i="27"/>
  <c r="KW31" i="27"/>
  <c r="ID29" i="8"/>
  <c r="ID31" i="8"/>
  <c r="KY8" i="27"/>
  <c r="IF8" i="8"/>
  <c r="KS22" i="27"/>
  <c r="KS33" i="27"/>
  <c r="LA6" i="27"/>
  <c r="LA13" i="27" s="1"/>
  <c r="LA4" i="27"/>
  <c r="KZ23" i="27"/>
  <c r="KZ5" i="27"/>
  <c r="IG22" i="8"/>
  <c r="IH4" i="8"/>
  <c r="IG23" i="8"/>
  <c r="IH6" i="8"/>
  <c r="IH13" i="8" s="1"/>
  <c r="IG5" i="8"/>
  <c r="IE27" i="8" l="1"/>
  <c r="KX30" i="27"/>
  <c r="IE30" i="8"/>
  <c r="KZ9" i="27"/>
  <c r="KZ11" i="27"/>
  <c r="IG11" i="8"/>
  <c r="IG9" i="8"/>
  <c r="KX31" i="27"/>
  <c r="IE29" i="8"/>
  <c r="KX29" i="27"/>
  <c r="KY20" i="27"/>
  <c r="IF20" i="8"/>
  <c r="IE31" i="8"/>
  <c r="IF14" i="8"/>
  <c r="KY14" i="27"/>
  <c r="KZ8" i="27"/>
  <c r="IG8" i="8"/>
  <c r="KT22" i="27"/>
  <c r="KT33" i="27"/>
  <c r="LA5" i="27"/>
  <c r="LA23" i="27"/>
  <c r="LB6" i="27"/>
  <c r="LB13" i="27" s="1"/>
  <c r="LB4" i="27"/>
  <c r="II4" i="8"/>
  <c r="II6" i="8"/>
  <c r="II13" i="8" s="1"/>
  <c r="IH23" i="8"/>
  <c r="IH22" i="8"/>
  <c r="IH5" i="8"/>
  <c r="IF27" i="8" l="1"/>
  <c r="KY30" i="27"/>
  <c r="IF30" i="8"/>
  <c r="LA9" i="27"/>
  <c r="LA11" i="27"/>
  <c r="IH11" i="8"/>
  <c r="IH9" i="8"/>
  <c r="IF33" i="8"/>
  <c r="KY31" i="27"/>
  <c r="IF29" i="8"/>
  <c r="KY29" i="27"/>
  <c r="KZ20" i="27"/>
  <c r="IF31" i="8"/>
  <c r="IG20" i="8"/>
  <c r="KZ14" i="27"/>
  <c r="IG14" i="8"/>
  <c r="LA8" i="27"/>
  <c r="IH8" i="8"/>
  <c r="KU22" i="27"/>
  <c r="KU33" i="27"/>
  <c r="LC4" i="27"/>
  <c r="LC6" i="27"/>
  <c r="LC13" i="27" s="1"/>
  <c r="LB23" i="27"/>
  <c r="LB5" i="27"/>
  <c r="IJ6" i="8"/>
  <c r="IJ13" i="8" s="1"/>
  <c r="IJ4" i="8"/>
  <c r="II22" i="8"/>
  <c r="II23" i="8"/>
  <c r="II5" i="8"/>
  <c r="IG27" i="8" l="1"/>
  <c r="IG30" i="8"/>
  <c r="KZ30" i="27"/>
  <c r="LB9" i="27"/>
  <c r="LB11" i="27"/>
  <c r="II11" i="8"/>
  <c r="II14" i="8" s="1"/>
  <c r="II9" i="8"/>
  <c r="IG33" i="8"/>
  <c r="KZ31" i="27"/>
  <c r="IG29" i="8"/>
  <c r="IG31" i="8"/>
  <c r="IH20" i="8"/>
  <c r="LA20" i="27"/>
  <c r="KZ29" i="27"/>
  <c r="IH14" i="8"/>
  <c r="LA14" i="27"/>
  <c r="LB8" i="27"/>
  <c r="II8" i="8"/>
  <c r="KV22" i="27"/>
  <c r="KV33" i="27"/>
  <c r="LD4" i="27"/>
  <c r="LC23" i="27"/>
  <c r="LD6" i="27"/>
  <c r="LD13" i="27" s="1"/>
  <c r="LC5" i="27"/>
  <c r="IK4" i="8"/>
  <c r="IJ23" i="8"/>
  <c r="IK6" i="8"/>
  <c r="IJ22" i="8"/>
  <c r="IJ5" i="8"/>
  <c r="II27" i="8" l="1"/>
  <c r="IH27" i="8"/>
  <c r="II30" i="8"/>
  <c r="LA30" i="27"/>
  <c r="IH30" i="8"/>
  <c r="LC9" i="27"/>
  <c r="LC11" i="27"/>
  <c r="IJ11" i="8"/>
  <c r="IJ9" i="8"/>
  <c r="IH33" i="8"/>
  <c r="IH31" i="8"/>
  <c r="IJ20" i="8"/>
  <c r="LB20" i="27"/>
  <c r="II20" i="8"/>
  <c r="IH29" i="8"/>
  <c r="LA29" i="27"/>
  <c r="LA31" i="27"/>
  <c r="LB14" i="27"/>
  <c r="II29" i="8"/>
  <c r="LC8" i="27"/>
  <c r="II31" i="8"/>
  <c r="IJ8" i="8"/>
  <c r="KW22" i="27"/>
  <c r="KW33" i="27"/>
  <c r="LD23" i="27"/>
  <c r="LE6" i="27"/>
  <c r="LE4" i="27"/>
  <c r="LD5" i="27"/>
  <c r="IL6" i="8"/>
  <c r="IL13" i="8" s="1"/>
  <c r="IK23" i="8"/>
  <c r="IL4" i="8"/>
  <c r="IK22" i="8"/>
  <c r="IK5" i="8"/>
  <c r="LB30" i="27" l="1"/>
  <c r="LD9" i="27"/>
  <c r="LD11" i="27"/>
  <c r="IK11" i="8"/>
  <c r="IK9" i="8"/>
  <c r="II33" i="8"/>
  <c r="IJ33" i="8"/>
  <c r="LB29" i="27"/>
  <c r="LB31" i="27"/>
  <c r="LC20" i="27"/>
  <c r="IJ14" i="8"/>
  <c r="LC14" i="27"/>
  <c r="LD8" i="27"/>
  <c r="IK8" i="8"/>
  <c r="KY22" i="27"/>
  <c r="KY33" i="27"/>
  <c r="KX22" i="27"/>
  <c r="KX33" i="27"/>
  <c r="LE5" i="27"/>
  <c r="LF4" i="27"/>
  <c r="LE23" i="27"/>
  <c r="LF6" i="27"/>
  <c r="LF13" i="27" s="1"/>
  <c r="IL5" i="8"/>
  <c r="IM6" i="8"/>
  <c r="IM13" i="8" s="1"/>
  <c r="IM4" i="8"/>
  <c r="IL22" i="8"/>
  <c r="IL23" i="8"/>
  <c r="IJ27" i="8" l="1"/>
  <c r="LC30" i="27"/>
  <c r="IJ30" i="8"/>
  <c r="LE9" i="27"/>
  <c r="LE11" i="27"/>
  <c r="IL11" i="8"/>
  <c r="IL9" i="8"/>
  <c r="IJ29" i="8"/>
  <c r="LC29" i="27"/>
  <c r="LD20" i="27"/>
  <c r="IK20" i="8"/>
  <c r="IK13" i="8"/>
  <c r="IK14" i="8"/>
  <c r="LD14" i="27"/>
  <c r="IJ31" i="8"/>
  <c r="LC31" i="27"/>
  <c r="LE8" i="27"/>
  <c r="IL8" i="8"/>
  <c r="KZ22" i="27"/>
  <c r="KZ33" i="27"/>
  <c r="LF23" i="27"/>
  <c r="LG4" i="27"/>
  <c r="LG6" i="27"/>
  <c r="LG13" i="27" s="1"/>
  <c r="LF5" i="27"/>
  <c r="IM5" i="8"/>
  <c r="IN6" i="8"/>
  <c r="IN13" i="8" s="1"/>
  <c r="IM22" i="8"/>
  <c r="IN4" i="8"/>
  <c r="IM23" i="8"/>
  <c r="IK27" i="8" l="1"/>
  <c r="LD30" i="27"/>
  <c r="IK30" i="8"/>
  <c r="LF9" i="27"/>
  <c r="LF11" i="27"/>
  <c r="IM11" i="8"/>
  <c r="IM9" i="8"/>
  <c r="IK33" i="8"/>
  <c r="LD29" i="27"/>
  <c r="LE20" i="27"/>
  <c r="IL20" i="8"/>
  <c r="IK31" i="8"/>
  <c r="IK29" i="8"/>
  <c r="LD31" i="27"/>
  <c r="LE14" i="27"/>
  <c r="LE13" i="27"/>
  <c r="IL14" i="8"/>
  <c r="LF8" i="27"/>
  <c r="IM8" i="8"/>
  <c r="LA22" i="27"/>
  <c r="LA33" i="27"/>
  <c r="LG23" i="27"/>
  <c r="LH4" i="27"/>
  <c r="LH6" i="27"/>
  <c r="LH13" i="27" s="1"/>
  <c r="LG5" i="27"/>
  <c r="IN5" i="8"/>
  <c r="IO6" i="8"/>
  <c r="IO13" i="8" s="1"/>
  <c r="IN22" i="8"/>
  <c r="IO4" i="8"/>
  <c r="IN23" i="8"/>
  <c r="IL27" i="8" l="1"/>
  <c r="IL30" i="8"/>
  <c r="LE30" i="27"/>
  <c r="LG9" i="27"/>
  <c r="LG11" i="27"/>
  <c r="IN11" i="8"/>
  <c r="IN9" i="8"/>
  <c r="IL33" i="8"/>
  <c r="IL31" i="8"/>
  <c r="LF20" i="27"/>
  <c r="IM20" i="8"/>
  <c r="IL29" i="8"/>
  <c r="LF14" i="27"/>
  <c r="IM14" i="8"/>
  <c r="LE29" i="27"/>
  <c r="LE31" i="27"/>
  <c r="LG8" i="27"/>
  <c r="IN8" i="8"/>
  <c r="LB22" i="27"/>
  <c r="LB33" i="27"/>
  <c r="LH23" i="27"/>
  <c r="LI4" i="27"/>
  <c r="LI6" i="27"/>
  <c r="LI13" i="27" s="1"/>
  <c r="LH5" i="27"/>
  <c r="IO5" i="8"/>
  <c r="IP6" i="8"/>
  <c r="IO23" i="8"/>
  <c r="IP4" i="8"/>
  <c r="IO22" i="8"/>
  <c r="IM27" i="8" l="1"/>
  <c r="IM30" i="8"/>
  <c r="LF30" i="27"/>
  <c r="LH9" i="27"/>
  <c r="LH11" i="27"/>
  <c r="IO11" i="8"/>
  <c r="IO9" i="8"/>
  <c r="IM33" i="8"/>
  <c r="LF31" i="27"/>
  <c r="IM29" i="8"/>
  <c r="IN20" i="8"/>
  <c r="LG20" i="27"/>
  <c r="IM31" i="8"/>
  <c r="LF29" i="27"/>
  <c r="IN14" i="8"/>
  <c r="LG14" i="27"/>
  <c r="LH8" i="27"/>
  <c r="IO8" i="8"/>
  <c r="LC22" i="27"/>
  <c r="LC33" i="27"/>
  <c r="LJ4" i="27"/>
  <c r="LJ6" i="27"/>
  <c r="LI23" i="27"/>
  <c r="LI5" i="27"/>
  <c r="IP5" i="8"/>
  <c r="IQ6" i="8"/>
  <c r="IQ13" i="8" s="1"/>
  <c r="IQ4" i="8"/>
  <c r="IP22" i="8"/>
  <c r="IP23" i="8"/>
  <c r="IN27" i="8" l="1"/>
  <c r="LG30" i="27"/>
  <c r="IN30" i="8"/>
  <c r="LI9" i="27"/>
  <c r="LI11" i="27"/>
  <c r="IP11" i="8"/>
  <c r="IP9" i="8"/>
  <c r="IN33" i="8"/>
  <c r="IN29" i="8"/>
  <c r="LH20" i="27"/>
  <c r="IO20" i="8"/>
  <c r="IN31" i="8"/>
  <c r="LH14" i="27"/>
  <c r="LG31" i="27"/>
  <c r="LG29" i="27"/>
  <c r="IO14" i="8"/>
  <c r="LI8" i="27"/>
  <c r="IP8" i="8"/>
  <c r="LD22" i="27"/>
  <c r="LD33" i="27"/>
  <c r="LJ23" i="27"/>
  <c r="LK6" i="27"/>
  <c r="LK13" i="27" s="1"/>
  <c r="LK4" i="27"/>
  <c r="LJ5" i="27"/>
  <c r="IQ5" i="8"/>
  <c r="IR6" i="8"/>
  <c r="IR13" i="8" s="1"/>
  <c r="IQ22" i="8"/>
  <c r="IR4" i="8"/>
  <c r="IQ23" i="8"/>
  <c r="IO27" i="8" l="1"/>
  <c r="IO30" i="8"/>
  <c r="LH30" i="27"/>
  <c r="LJ9" i="27"/>
  <c r="LJ11" i="27"/>
  <c r="LJ13" i="27" s="1"/>
  <c r="IQ11" i="8"/>
  <c r="IQ9" i="8"/>
  <c r="IP14" i="8"/>
  <c r="IP13" i="8"/>
  <c r="IO33" i="8"/>
  <c r="IP20" i="8"/>
  <c r="LI20" i="27"/>
  <c r="LH31" i="27"/>
  <c r="LH29" i="27"/>
  <c r="IO29" i="8"/>
  <c r="LI14" i="27"/>
  <c r="IO31" i="8"/>
  <c r="LJ8" i="27"/>
  <c r="IQ8" i="8"/>
  <c r="LE22" i="27"/>
  <c r="LE33" i="27"/>
  <c r="LK5" i="27"/>
  <c r="LK23" i="27"/>
  <c r="LL6" i="27"/>
  <c r="LL13" i="27" s="1"/>
  <c r="LL4" i="27"/>
  <c r="IR5" i="8"/>
  <c r="IS6" i="8"/>
  <c r="IS13" i="8" s="1"/>
  <c r="IR23" i="8"/>
  <c r="IS4" i="8"/>
  <c r="IR22" i="8"/>
  <c r="IP27" i="8" l="1"/>
  <c r="LI30" i="27"/>
  <c r="LK9" i="27"/>
  <c r="LK11" i="27"/>
  <c r="IR11" i="8"/>
  <c r="IR9" i="8"/>
  <c r="IQ20" i="8"/>
  <c r="IQ33" i="8" s="1"/>
  <c r="IP30" i="8"/>
  <c r="IP33" i="8"/>
  <c r="LJ20" i="27"/>
  <c r="LI31" i="27"/>
  <c r="LI29" i="27"/>
  <c r="IQ14" i="8"/>
  <c r="LJ14" i="27"/>
  <c r="IP29" i="8"/>
  <c r="IP31" i="8"/>
  <c r="LK8" i="27"/>
  <c r="IR8" i="8"/>
  <c r="LF22" i="27"/>
  <c r="LF33" i="27"/>
  <c r="LL5" i="27"/>
  <c r="LM4" i="27"/>
  <c r="LM6" i="27"/>
  <c r="LM13" i="27" s="1"/>
  <c r="LL23" i="27"/>
  <c r="IS23" i="8"/>
  <c r="IT6" i="8"/>
  <c r="IT13" i="8" s="1"/>
  <c r="IT4" i="8"/>
  <c r="IS22" i="8"/>
  <c r="IS5" i="8"/>
  <c r="IQ27" i="8" l="1"/>
  <c r="LJ30" i="27"/>
  <c r="IQ30" i="8"/>
  <c r="LL9" i="27"/>
  <c r="LL11" i="27"/>
  <c r="IS11" i="8"/>
  <c r="IS9" i="8"/>
  <c r="LK20" i="27"/>
  <c r="IR20" i="8"/>
  <c r="LJ31" i="27"/>
  <c r="IQ29" i="8"/>
  <c r="LK14" i="27"/>
  <c r="LJ29" i="27"/>
  <c r="IR14" i="8"/>
  <c r="IQ31" i="8"/>
  <c r="LL8" i="27"/>
  <c r="IS8" i="8"/>
  <c r="LG22" i="27"/>
  <c r="LG33" i="27"/>
  <c r="LM23" i="27"/>
  <c r="LN6" i="27"/>
  <c r="LN13" i="27" s="1"/>
  <c r="LN4" i="27"/>
  <c r="LM5" i="27"/>
  <c r="IT5" i="8"/>
  <c r="IU4" i="8"/>
  <c r="IT23" i="8"/>
  <c r="IT22" i="8"/>
  <c r="IU6" i="8"/>
  <c r="IU13" i="8" s="1"/>
  <c r="IR27" i="8" l="1"/>
  <c r="IR30" i="8"/>
  <c r="LK30" i="27"/>
  <c r="LM9" i="27"/>
  <c r="LM11" i="27"/>
  <c r="IT11" i="8"/>
  <c r="IT9" i="8"/>
  <c r="IR33" i="8"/>
  <c r="LK31" i="27"/>
  <c r="LK29" i="27"/>
  <c r="IR29" i="8"/>
  <c r="IS20" i="8"/>
  <c r="LL20" i="27"/>
  <c r="IR31" i="8"/>
  <c r="LL14" i="27"/>
  <c r="IS14" i="8"/>
  <c r="LM8" i="27"/>
  <c r="IT8" i="8"/>
  <c r="LH22" i="27"/>
  <c r="LH33" i="27"/>
  <c r="LN5" i="27"/>
  <c r="LN23" i="27"/>
  <c r="LO4" i="27"/>
  <c r="LO6" i="27"/>
  <c r="LO13" i="27" s="1"/>
  <c r="IU23" i="8"/>
  <c r="IV6" i="8"/>
  <c r="IV13" i="8" s="1"/>
  <c r="IV4" i="8"/>
  <c r="IU22" i="8"/>
  <c r="IU5" i="8"/>
  <c r="IS27" i="8" l="1"/>
  <c r="LL30" i="27"/>
  <c r="IS30" i="8"/>
  <c r="LN9" i="27"/>
  <c r="LN11" i="27"/>
  <c r="IU11" i="8"/>
  <c r="IU9" i="8"/>
  <c r="IS33" i="8"/>
  <c r="IS29" i="8"/>
  <c r="IT20" i="8"/>
  <c r="LM20" i="27"/>
  <c r="LL29" i="27"/>
  <c r="LL31" i="27"/>
  <c r="LM14" i="27"/>
  <c r="IT14" i="8"/>
  <c r="IS31" i="8"/>
  <c r="LN8" i="27"/>
  <c r="IU8" i="8"/>
  <c r="LI22" i="27"/>
  <c r="LI33" i="27"/>
  <c r="LP4" i="27"/>
  <c r="LO23" i="27"/>
  <c r="LP6" i="27"/>
  <c r="LP13" i="27" s="1"/>
  <c r="LO5" i="27"/>
  <c r="IV5" i="8"/>
  <c r="IW6" i="8"/>
  <c r="IV23" i="8"/>
  <c r="IW4" i="8"/>
  <c r="IV22" i="8"/>
  <c r="IT27" i="8" l="1"/>
  <c r="IT30" i="8"/>
  <c r="LM30" i="27"/>
  <c r="LO9" i="27"/>
  <c r="LO11" i="27"/>
  <c r="IV11" i="8"/>
  <c r="IV9" i="8"/>
  <c r="IT33" i="8"/>
  <c r="LM29" i="27"/>
  <c r="LM31" i="27"/>
  <c r="IU20" i="8"/>
  <c r="LN20" i="27"/>
  <c r="IT31" i="8"/>
  <c r="IT29" i="8"/>
  <c r="LN14" i="27"/>
  <c r="IU14" i="8"/>
  <c r="LO8" i="27"/>
  <c r="IV8" i="8"/>
  <c r="LJ22" i="27"/>
  <c r="LJ33" i="27"/>
  <c r="LP23" i="27"/>
  <c r="LQ4" i="27"/>
  <c r="LQ6" i="27"/>
  <c r="LP5" i="27"/>
  <c r="IW5" i="8"/>
  <c r="IW22" i="8"/>
  <c r="IW23" i="8"/>
  <c r="IX4" i="8"/>
  <c r="IX6" i="8"/>
  <c r="IX13" i="8" s="1"/>
  <c r="IU27" i="8" l="1"/>
  <c r="LN30" i="27"/>
  <c r="IU30" i="8"/>
  <c r="LP9" i="27"/>
  <c r="LP11" i="27"/>
  <c r="IW11" i="8"/>
  <c r="IW9" i="8"/>
  <c r="IU33" i="8"/>
  <c r="LN29" i="27"/>
  <c r="LN31" i="27"/>
  <c r="IV20" i="8"/>
  <c r="LO20" i="27"/>
  <c r="IU31" i="8"/>
  <c r="IV14" i="8"/>
  <c r="LO14" i="27"/>
  <c r="IU29" i="8"/>
  <c r="LP8" i="27"/>
  <c r="IW8" i="8"/>
  <c r="LK22" i="27"/>
  <c r="LK33" i="27"/>
  <c r="LQ23" i="27"/>
  <c r="LR6" i="27"/>
  <c r="LR13" i="27" s="1"/>
  <c r="LR4" i="27"/>
  <c r="LQ5" i="27"/>
  <c r="IY4" i="8"/>
  <c r="IX22" i="8"/>
  <c r="IX23" i="8"/>
  <c r="IY6" i="8"/>
  <c r="IY13" i="8" s="1"/>
  <c r="IX5" i="8"/>
  <c r="IV27" i="8" l="1"/>
  <c r="IV30" i="8"/>
  <c r="LO30" i="27"/>
  <c r="LQ9" i="27"/>
  <c r="LQ11" i="27"/>
  <c r="IX11" i="8"/>
  <c r="IX9" i="8"/>
  <c r="IV33" i="8"/>
  <c r="LO31" i="27"/>
  <c r="IV31" i="8"/>
  <c r="IV29" i="8"/>
  <c r="LO29" i="27"/>
  <c r="LP20" i="27"/>
  <c r="IW20" i="8"/>
  <c r="IW14" i="8"/>
  <c r="IW13" i="8"/>
  <c r="LP14" i="27"/>
  <c r="LQ8" i="27"/>
  <c r="IX8" i="8"/>
  <c r="LL22" i="27"/>
  <c r="LL33" i="27"/>
  <c r="LR5" i="27"/>
  <c r="LS4" i="27"/>
  <c r="LR23" i="27"/>
  <c r="LS6" i="27"/>
  <c r="LS13" i="27" s="1"/>
  <c r="IZ6" i="8"/>
  <c r="IZ13" i="8" s="1"/>
  <c r="IZ4" i="8"/>
  <c r="IY22" i="8"/>
  <c r="IY23" i="8"/>
  <c r="IY5" i="8"/>
  <c r="IW27" i="8" l="1"/>
  <c r="LP30" i="27"/>
  <c r="IW30" i="8"/>
  <c r="LR9" i="27"/>
  <c r="LR11" i="27"/>
  <c r="IY11" i="8"/>
  <c r="IY9" i="8"/>
  <c r="IW33" i="8"/>
  <c r="IW29" i="8"/>
  <c r="IX20" i="8"/>
  <c r="LP29" i="27"/>
  <c r="LQ20" i="27"/>
  <c r="LP31" i="27"/>
  <c r="IW31" i="8"/>
  <c r="IX14" i="8"/>
  <c r="LQ13" i="27"/>
  <c r="LQ14" i="27"/>
  <c r="LR8" i="27"/>
  <c r="IY8" i="8"/>
  <c r="LM22" i="27"/>
  <c r="LM33" i="27"/>
  <c r="LS23" i="27"/>
  <c r="LT4" i="27"/>
  <c r="LT6" i="27"/>
  <c r="LT13" i="27" s="1"/>
  <c r="LS5" i="27"/>
  <c r="IZ5" i="8"/>
  <c r="IZ23" i="8"/>
  <c r="IZ22" i="8"/>
  <c r="JA6" i="8"/>
  <c r="JA13" i="8" s="1"/>
  <c r="JA4" i="8"/>
  <c r="IX27" i="8" l="1"/>
  <c r="LQ30" i="27"/>
  <c r="IX30" i="8"/>
  <c r="LS9" i="27"/>
  <c r="LS11" i="27"/>
  <c r="IZ11" i="8"/>
  <c r="IZ14" i="8" s="1"/>
  <c r="IZ9" i="8"/>
  <c r="IX33" i="8"/>
  <c r="IX29" i="8"/>
  <c r="IX31" i="8"/>
  <c r="LQ29" i="27"/>
  <c r="LR20" i="27"/>
  <c r="IY20" i="8"/>
  <c r="LQ31" i="27"/>
  <c r="LR14" i="27"/>
  <c r="IY14" i="8"/>
  <c r="LS8" i="27"/>
  <c r="IZ8" i="8"/>
  <c r="LN22" i="27"/>
  <c r="LN33" i="27"/>
  <c r="LU6" i="27"/>
  <c r="LU13" i="27" s="1"/>
  <c r="LT23" i="27"/>
  <c r="LU4" i="27"/>
  <c r="LT5" i="27"/>
  <c r="JA5" i="8"/>
  <c r="JB6" i="8"/>
  <c r="JB4" i="8"/>
  <c r="JA22" i="8"/>
  <c r="JA23" i="8"/>
  <c r="IY27" i="8" l="1"/>
  <c r="IZ27" i="8"/>
  <c r="IZ30" i="8"/>
  <c r="IY30" i="8"/>
  <c r="LR30" i="27"/>
  <c r="LT9" i="27"/>
  <c r="LT11" i="27"/>
  <c r="JA11" i="8"/>
  <c r="JA14" i="8" s="1"/>
  <c r="JA9" i="8"/>
  <c r="IY33" i="8"/>
  <c r="JA20" i="8"/>
  <c r="IZ20" i="8"/>
  <c r="LS20" i="27"/>
  <c r="IY29" i="8"/>
  <c r="LR31" i="27"/>
  <c r="LR29" i="27"/>
  <c r="IY31" i="8"/>
  <c r="LS14" i="27"/>
  <c r="IZ29" i="8"/>
  <c r="IZ31" i="8"/>
  <c r="LT8" i="27"/>
  <c r="JA8" i="8"/>
  <c r="LO22" i="27"/>
  <c r="LO33" i="27"/>
  <c r="LU5" i="27"/>
  <c r="LV6" i="27"/>
  <c r="LU23" i="27"/>
  <c r="LV4" i="27"/>
  <c r="JB5" i="8"/>
  <c r="JC4" i="8"/>
  <c r="JC6" i="8"/>
  <c r="JC13" i="8" s="1"/>
  <c r="JB23" i="8"/>
  <c r="JB22" i="8"/>
  <c r="JA27" i="8" l="1"/>
  <c r="JA30" i="8"/>
  <c r="LS30" i="27"/>
  <c r="LU9" i="27"/>
  <c r="LU11" i="27"/>
  <c r="JB11" i="8"/>
  <c r="JB9" i="8"/>
  <c r="IZ33" i="8"/>
  <c r="JA33" i="8"/>
  <c r="JB20" i="8"/>
  <c r="LT20" i="27"/>
  <c r="LS31" i="27"/>
  <c r="LS29" i="27"/>
  <c r="LT14" i="27"/>
  <c r="JA31" i="8"/>
  <c r="LU8" i="27"/>
  <c r="JA29" i="8"/>
  <c r="JB8" i="8"/>
  <c r="LP22" i="27"/>
  <c r="LP33" i="27"/>
  <c r="LV5" i="27"/>
  <c r="LW4" i="27"/>
  <c r="LV23" i="27"/>
  <c r="LW6" i="27"/>
  <c r="LW13" i="27" s="1"/>
  <c r="JD6" i="8"/>
  <c r="JD13" i="8" s="1"/>
  <c r="JC23" i="8"/>
  <c r="JD4" i="8"/>
  <c r="JC22" i="8"/>
  <c r="JC5" i="8"/>
  <c r="LT30" i="27" l="1"/>
  <c r="LV9" i="27"/>
  <c r="LV11" i="27"/>
  <c r="LV13" i="27" s="1"/>
  <c r="JC11" i="8"/>
  <c r="JC9" i="8"/>
  <c r="JB14" i="8"/>
  <c r="JB13" i="8"/>
  <c r="LT29" i="27"/>
  <c r="LU20" i="27"/>
  <c r="LU14" i="27"/>
  <c r="LT31" i="27"/>
  <c r="JB33" i="8"/>
  <c r="LV8" i="27"/>
  <c r="JC8" i="8"/>
  <c r="LQ22" i="27"/>
  <c r="LQ33" i="27"/>
  <c r="LX4" i="27"/>
  <c r="LX6" i="27"/>
  <c r="LX13" i="27" s="1"/>
  <c r="LW23" i="27"/>
  <c r="LW5" i="27"/>
  <c r="JD5" i="8"/>
  <c r="JD23" i="8"/>
  <c r="JE6" i="8"/>
  <c r="JE13" i="8" s="1"/>
  <c r="JD22" i="8"/>
  <c r="JE4" i="8"/>
  <c r="JB27" i="8" l="1"/>
  <c r="LU30" i="27"/>
  <c r="LW9" i="27"/>
  <c r="LW11" i="27"/>
  <c r="JD11" i="8"/>
  <c r="JD9" i="8"/>
  <c r="JC20" i="8"/>
  <c r="JC33" i="8" s="1"/>
  <c r="JB30" i="8"/>
  <c r="LU31" i="27"/>
  <c r="LU29" i="27"/>
  <c r="LV20" i="27"/>
  <c r="LV14" i="27"/>
  <c r="JC14" i="8"/>
  <c r="JB29" i="8"/>
  <c r="JB31" i="8"/>
  <c r="LW8" i="27"/>
  <c r="JD8" i="8"/>
  <c r="LR22" i="27"/>
  <c r="LR33" i="27"/>
  <c r="LY4" i="27"/>
  <c r="LX23" i="27"/>
  <c r="LY6" i="27"/>
  <c r="LY13" i="27" s="1"/>
  <c r="LX5" i="27"/>
  <c r="JE5" i="8"/>
  <c r="JE23" i="8"/>
  <c r="JF6" i="8"/>
  <c r="JF13" i="8" s="1"/>
  <c r="JE22" i="8"/>
  <c r="JF4" i="8"/>
  <c r="JC27" i="8" l="1"/>
  <c r="JC30" i="8"/>
  <c r="LV30" i="27"/>
  <c r="LX9" i="27"/>
  <c r="LX11" i="27"/>
  <c r="JE11" i="8"/>
  <c r="JE14" i="8" s="1"/>
  <c r="JE9" i="8"/>
  <c r="LV31" i="27"/>
  <c r="JD20" i="8"/>
  <c r="LW20" i="27"/>
  <c r="LV29" i="27"/>
  <c r="JC31" i="8"/>
  <c r="LW14" i="27"/>
  <c r="JC29" i="8"/>
  <c r="JD14" i="8"/>
  <c r="LX8" i="27"/>
  <c r="JE8" i="8"/>
  <c r="LS22" i="27"/>
  <c r="LS33" i="27"/>
  <c r="LZ6" i="27"/>
  <c r="LZ13" i="27" s="1"/>
  <c r="LZ4" i="27"/>
  <c r="LY23" i="27"/>
  <c r="LY5" i="27"/>
  <c r="JF5" i="8"/>
  <c r="JF23" i="8"/>
  <c r="JG6" i="8"/>
  <c r="JG13" i="8" s="1"/>
  <c r="JG4" i="8"/>
  <c r="JF22" i="8"/>
  <c r="JE27" i="8" l="1"/>
  <c r="JD27" i="8"/>
  <c r="JE30" i="8"/>
  <c r="JD30" i="8"/>
  <c r="LW30" i="27"/>
  <c r="LY9" i="27"/>
  <c r="LY11" i="27"/>
  <c r="JF11" i="8"/>
  <c r="JF14" i="8" s="1"/>
  <c r="JF9" i="8"/>
  <c r="JD33" i="8"/>
  <c r="LW31" i="27"/>
  <c r="JF20" i="8"/>
  <c r="JD29" i="8"/>
  <c r="JE20" i="8"/>
  <c r="LX20" i="27"/>
  <c r="LW29" i="27"/>
  <c r="JD31" i="8"/>
  <c r="LX14" i="27"/>
  <c r="JE29" i="8"/>
  <c r="JE31" i="8"/>
  <c r="LY8" i="27"/>
  <c r="JF8" i="8"/>
  <c r="LT22" i="27"/>
  <c r="LT33" i="27"/>
  <c r="LZ5" i="27"/>
  <c r="MA6" i="27"/>
  <c r="MA13" i="27" s="1"/>
  <c r="LZ23" i="27"/>
  <c r="MA4" i="27"/>
  <c r="JG5" i="8"/>
  <c r="JG23" i="8"/>
  <c r="JH4" i="8"/>
  <c r="JH6" i="8"/>
  <c r="JH13" i="8" s="1"/>
  <c r="JG22" i="8"/>
  <c r="JF27" i="8" l="1"/>
  <c r="JF30" i="8"/>
  <c r="LX30" i="27"/>
  <c r="LZ9" i="27"/>
  <c r="LZ11" i="27"/>
  <c r="JG11" i="8"/>
  <c r="JG14" i="8" s="1"/>
  <c r="JG9" i="8"/>
  <c r="JE33" i="8"/>
  <c r="JF33" i="8"/>
  <c r="JG20" i="8"/>
  <c r="LY20" i="27"/>
  <c r="LY14" i="27"/>
  <c r="LX31" i="27"/>
  <c r="LX29" i="27"/>
  <c r="JF29" i="8"/>
  <c r="JF31" i="8"/>
  <c r="LZ8" i="27"/>
  <c r="JG8" i="8"/>
  <c r="LU22" i="27"/>
  <c r="LU33" i="27"/>
  <c r="MA5" i="27"/>
  <c r="MB4" i="27"/>
  <c r="MA23" i="27"/>
  <c r="MB6" i="27"/>
  <c r="MB13" i="27" s="1"/>
  <c r="JH23" i="8"/>
  <c r="JI6" i="8"/>
  <c r="JH22" i="8"/>
  <c r="JI4" i="8"/>
  <c r="JH5" i="8"/>
  <c r="JG27" i="8" l="1"/>
  <c r="JG30" i="8"/>
  <c r="LY30" i="27"/>
  <c r="MA9" i="27"/>
  <c r="MA11" i="27"/>
  <c r="JH11" i="8"/>
  <c r="JH9" i="8"/>
  <c r="JG33" i="8"/>
  <c r="LY31" i="27"/>
  <c r="JH20" i="8"/>
  <c r="LZ20" i="27"/>
  <c r="LY29" i="27"/>
  <c r="LZ14" i="27"/>
  <c r="JG29" i="8"/>
  <c r="JG31" i="8"/>
  <c r="MA8" i="27"/>
  <c r="JH8" i="8"/>
  <c r="LV22" i="27"/>
  <c r="LV33" i="27"/>
  <c r="MC4" i="27"/>
  <c r="MC6" i="27"/>
  <c r="MB23" i="27"/>
  <c r="MB5" i="27"/>
  <c r="JI5" i="8"/>
  <c r="JI22" i="8"/>
  <c r="JJ4" i="8"/>
  <c r="JI23" i="8"/>
  <c r="JJ6" i="8"/>
  <c r="JJ13" i="8" s="1"/>
  <c r="LZ30" i="27" l="1"/>
  <c r="MB9" i="27"/>
  <c r="MB11" i="27"/>
  <c r="JI11" i="8"/>
  <c r="JI9" i="8"/>
  <c r="JH33" i="8"/>
  <c r="LZ31" i="27"/>
  <c r="MA20" i="27"/>
  <c r="LZ29" i="27"/>
  <c r="JH14" i="8"/>
  <c r="MA14" i="27"/>
  <c r="MB8" i="27"/>
  <c r="JI8" i="8"/>
  <c r="LW22" i="27"/>
  <c r="LW33" i="27"/>
  <c r="MC23" i="27"/>
  <c r="MD6" i="27"/>
  <c r="MD13" i="27" s="1"/>
  <c r="MD4" i="27"/>
  <c r="MC5" i="27"/>
  <c r="JK4" i="8"/>
  <c r="JJ23" i="8"/>
  <c r="JJ22" i="8"/>
  <c r="JK6" i="8"/>
  <c r="JK13" i="8" s="1"/>
  <c r="JJ5" i="8"/>
  <c r="JH27" i="8" l="1"/>
  <c r="JH30" i="8"/>
  <c r="MA30" i="27"/>
  <c r="MC9" i="27"/>
  <c r="MC11" i="27"/>
  <c r="JJ11" i="8"/>
  <c r="JJ9" i="8"/>
  <c r="JH31" i="8"/>
  <c r="JH29" i="8"/>
  <c r="MA29" i="27"/>
  <c r="MB20" i="27"/>
  <c r="JI20" i="8"/>
  <c r="JI13" i="8"/>
  <c r="JI14" i="8"/>
  <c r="MB14" i="27"/>
  <c r="MA31" i="27"/>
  <c r="MC8" i="27"/>
  <c r="JJ8" i="8"/>
  <c r="LX22" i="27"/>
  <c r="LX33" i="27"/>
  <c r="MD5" i="27"/>
  <c r="ME4" i="27"/>
  <c r="ME6" i="27"/>
  <c r="ME13" i="27" s="1"/>
  <c r="MD23" i="27"/>
  <c r="JK22" i="8"/>
  <c r="JL4" i="8"/>
  <c r="JK23" i="8"/>
  <c r="JL6" i="8"/>
  <c r="JL13" i="8" s="1"/>
  <c r="JK5" i="8"/>
  <c r="JI27" i="8" l="1"/>
  <c r="MB30" i="27"/>
  <c r="JI30" i="8"/>
  <c r="MD9" i="27"/>
  <c r="MD11" i="27"/>
  <c r="JK11" i="8"/>
  <c r="JK9" i="8"/>
  <c r="JI33" i="8"/>
  <c r="JI31" i="8"/>
  <c r="JI29" i="8"/>
  <c r="MC20" i="27"/>
  <c r="MB31" i="27"/>
  <c r="JJ20" i="8"/>
  <c r="MB29" i="27"/>
  <c r="MC14" i="27"/>
  <c r="MC13" i="27"/>
  <c r="JJ14" i="8"/>
  <c r="MD8" i="27"/>
  <c r="JK8" i="8"/>
  <c r="LY22" i="27"/>
  <c r="LY33" i="27"/>
  <c r="MF6" i="27"/>
  <c r="MF13" i="27" s="1"/>
  <c r="MF4" i="27"/>
  <c r="ME23" i="27"/>
  <c r="ME5" i="27"/>
  <c r="JM4" i="8"/>
  <c r="JL22" i="8"/>
  <c r="JM6" i="8"/>
  <c r="JM13" i="8" s="1"/>
  <c r="JL23" i="8"/>
  <c r="JL5" i="8"/>
  <c r="JJ27" i="8" l="1"/>
  <c r="JJ30" i="8"/>
  <c r="MC30" i="27"/>
  <c r="ME9" i="27"/>
  <c r="ME11" i="27"/>
  <c r="JL11" i="8"/>
  <c r="JL9" i="8"/>
  <c r="JJ33" i="8"/>
  <c r="JK20" i="8"/>
  <c r="MD20" i="27"/>
  <c r="JJ29" i="8"/>
  <c r="JJ31" i="8"/>
  <c r="MC29" i="27"/>
  <c r="JK14" i="8"/>
  <c r="MD14" i="27"/>
  <c r="MC31" i="27"/>
  <c r="ME8" i="27"/>
  <c r="JL8" i="8"/>
  <c r="LZ22" i="27"/>
  <c r="LZ33" i="27"/>
  <c r="MF5" i="27"/>
  <c r="MF23" i="27"/>
  <c r="MG4" i="27"/>
  <c r="MG6" i="27"/>
  <c r="MG13" i="27" s="1"/>
  <c r="JN4" i="8"/>
  <c r="JM23" i="8"/>
  <c r="JN6" i="8"/>
  <c r="JM22" i="8"/>
  <c r="JM5" i="8"/>
  <c r="JK27" i="8" l="1"/>
  <c r="MD30" i="27"/>
  <c r="JK30" i="8"/>
  <c r="MF9" i="27"/>
  <c r="MF11" i="27"/>
  <c r="JM11" i="8"/>
  <c r="JM14" i="8" s="1"/>
  <c r="JM9" i="8"/>
  <c r="JK33" i="8"/>
  <c r="MD29" i="27"/>
  <c r="ME20" i="27"/>
  <c r="JL20" i="8"/>
  <c r="JK31" i="8"/>
  <c r="JK29" i="8"/>
  <c r="MD31" i="27"/>
  <c r="JL14" i="8"/>
  <c r="ME14" i="27"/>
  <c r="MF8" i="27"/>
  <c r="JM8" i="8"/>
  <c r="MA22" i="27"/>
  <c r="MA33" i="27"/>
  <c r="MH6" i="27"/>
  <c r="MG23" i="27"/>
  <c r="MH4" i="27"/>
  <c r="MG5" i="27"/>
  <c r="JO6" i="8"/>
  <c r="JO13" i="8" s="1"/>
  <c r="JO4" i="8"/>
  <c r="JN22" i="8"/>
  <c r="JN23" i="8"/>
  <c r="JN5" i="8"/>
  <c r="JM27" i="8" l="1"/>
  <c r="JL27" i="8"/>
  <c r="JM30" i="8"/>
  <c r="ME30" i="27"/>
  <c r="JL30" i="8"/>
  <c r="MG9" i="27"/>
  <c r="MG11" i="27"/>
  <c r="JN11" i="8"/>
  <c r="JN9" i="8"/>
  <c r="JL33" i="8"/>
  <c r="JN20" i="8"/>
  <c r="ME29" i="27"/>
  <c r="MF20" i="27"/>
  <c r="JL31" i="8"/>
  <c r="JM20" i="8"/>
  <c r="ME31" i="27"/>
  <c r="JL29" i="8"/>
  <c r="MF14" i="27"/>
  <c r="JM29" i="8"/>
  <c r="MG8" i="27"/>
  <c r="JM31" i="8"/>
  <c r="JN8" i="8"/>
  <c r="MB22" i="27"/>
  <c r="MB33" i="27"/>
  <c r="MH5" i="27"/>
  <c r="MI6" i="27"/>
  <c r="MI13" i="27" s="1"/>
  <c r="MH23" i="27"/>
  <c r="MI4" i="27"/>
  <c r="JO5" i="8"/>
  <c r="JO23" i="8"/>
  <c r="JP4" i="8"/>
  <c r="JP6" i="8"/>
  <c r="JP13" i="8" s="1"/>
  <c r="JO22" i="8"/>
  <c r="MF30" i="27" l="1"/>
  <c r="MH9" i="27"/>
  <c r="MH11" i="27"/>
  <c r="MH13" i="27" s="1"/>
  <c r="JO11" i="8"/>
  <c r="JO9" i="8"/>
  <c r="JN14" i="8"/>
  <c r="JN13" i="8"/>
  <c r="JM33" i="8"/>
  <c r="MG20" i="27"/>
  <c r="MF31" i="27"/>
  <c r="MF29" i="27"/>
  <c r="MG14" i="27"/>
  <c r="JN33" i="8"/>
  <c r="MH8" i="27"/>
  <c r="JO8" i="8"/>
  <c r="MC22" i="27"/>
  <c r="MC33" i="27"/>
  <c r="MI5" i="27"/>
  <c r="MJ6" i="27"/>
  <c r="MJ13" i="27" s="1"/>
  <c r="MJ4" i="27"/>
  <c r="MI23" i="27"/>
  <c r="JP23" i="8"/>
  <c r="JQ6" i="8"/>
  <c r="JQ13" i="8" s="1"/>
  <c r="JP22" i="8"/>
  <c r="JQ4" i="8"/>
  <c r="JP5" i="8"/>
  <c r="JN27" i="8" l="1"/>
  <c r="MG30" i="27"/>
  <c r="MI9" i="27"/>
  <c r="MI11" i="27"/>
  <c r="JP11" i="8"/>
  <c r="JP9" i="8"/>
  <c r="JO20" i="8"/>
  <c r="JO33" i="8" s="1"/>
  <c r="JN30" i="8"/>
  <c r="MH20" i="27"/>
  <c r="MG29" i="27"/>
  <c r="MH14" i="27"/>
  <c r="JO14" i="8"/>
  <c r="MG31" i="27"/>
  <c r="JN29" i="8"/>
  <c r="JN31" i="8"/>
  <c r="MI8" i="27"/>
  <c r="JP8" i="8"/>
  <c r="MD22" i="27"/>
  <c r="MD33" i="27"/>
  <c r="MJ5" i="27"/>
  <c r="MJ23" i="27"/>
  <c r="MK6" i="27"/>
  <c r="MK13" i="27" s="1"/>
  <c r="MK4" i="27"/>
  <c r="JQ5" i="8"/>
  <c r="JR6" i="8"/>
  <c r="JR13" i="8" s="1"/>
  <c r="JQ23" i="8"/>
  <c r="JR4" i="8"/>
  <c r="JQ22" i="8"/>
  <c r="JO27" i="8" l="1"/>
  <c r="JO30" i="8"/>
  <c r="MH30" i="27"/>
  <c r="MJ9" i="27"/>
  <c r="MJ11" i="27"/>
  <c r="JQ11" i="8"/>
  <c r="JQ9" i="8"/>
  <c r="JO29" i="8"/>
  <c r="MH29" i="27"/>
  <c r="MH31" i="27"/>
  <c r="JP20" i="8"/>
  <c r="MI20" i="27"/>
  <c r="JO31" i="8"/>
  <c r="MI14" i="27"/>
  <c r="JP14" i="8"/>
  <c r="MJ8" i="27"/>
  <c r="JQ8" i="8"/>
  <c r="ME22" i="27"/>
  <c r="ME33" i="27"/>
  <c r="MK5" i="27"/>
  <c r="ML4" i="27"/>
  <c r="MK23" i="27"/>
  <c r="ML6" i="27"/>
  <c r="ML13" i="27" s="1"/>
  <c r="JR5" i="8"/>
  <c r="JR23" i="8"/>
  <c r="JS6" i="8"/>
  <c r="JS13" i="8" s="1"/>
  <c r="JS4" i="8"/>
  <c r="JR22" i="8"/>
  <c r="JP27" i="8" l="1"/>
  <c r="JP30" i="8"/>
  <c r="MI30" i="27"/>
  <c r="MK9" i="27"/>
  <c r="MK11" i="27"/>
  <c r="JR11" i="8"/>
  <c r="JR14" i="8" s="1"/>
  <c r="JR9" i="8"/>
  <c r="JP33" i="8"/>
  <c r="JQ20" i="8"/>
  <c r="MJ20" i="27"/>
  <c r="JP31" i="8"/>
  <c r="JP29" i="8"/>
  <c r="MI31" i="27"/>
  <c r="MI29" i="27"/>
  <c r="MJ14" i="27"/>
  <c r="JQ14" i="8"/>
  <c r="MK8" i="27"/>
  <c r="JR8" i="8"/>
  <c r="MF22" i="27"/>
  <c r="MF33" i="27"/>
  <c r="MM6" i="27"/>
  <c r="MM13" i="27" s="1"/>
  <c r="MM4" i="27"/>
  <c r="ML23" i="27"/>
  <c r="ML5" i="27"/>
  <c r="JS5" i="8"/>
  <c r="JT4" i="8"/>
  <c r="JS22" i="8"/>
  <c r="JS23" i="8"/>
  <c r="JT6" i="8"/>
  <c r="JT13" i="8" s="1"/>
  <c r="JR27" i="8" l="1"/>
  <c r="JQ27" i="8"/>
  <c r="JR30" i="8"/>
  <c r="JQ30" i="8"/>
  <c r="MJ30" i="27"/>
  <c r="ML9" i="27"/>
  <c r="ML11" i="27"/>
  <c r="JS11" i="8"/>
  <c r="JS14" i="8" s="1"/>
  <c r="JS9" i="8"/>
  <c r="JQ33" i="8"/>
  <c r="MJ31" i="27"/>
  <c r="JS20" i="8"/>
  <c r="JR20" i="8"/>
  <c r="MK20" i="27"/>
  <c r="JQ31" i="8"/>
  <c r="MJ29" i="27"/>
  <c r="JQ29" i="8"/>
  <c r="MK14" i="27"/>
  <c r="JR29" i="8"/>
  <c r="ML8" i="27"/>
  <c r="JR31" i="8"/>
  <c r="JS8" i="8"/>
  <c r="MG22" i="27"/>
  <c r="MG33" i="27"/>
  <c r="MM5" i="27"/>
  <c r="MN6" i="27"/>
  <c r="MN13" i="27" s="1"/>
  <c r="MM23" i="27"/>
  <c r="MN4" i="27"/>
  <c r="JU6" i="8"/>
  <c r="JU4" i="8"/>
  <c r="JT22" i="8"/>
  <c r="JT23" i="8"/>
  <c r="JT5" i="8"/>
  <c r="JS27" i="8" l="1"/>
  <c r="JS30" i="8"/>
  <c r="MK30" i="27"/>
  <c r="MM9" i="27"/>
  <c r="MM11" i="27"/>
  <c r="JT11" i="8"/>
  <c r="JT9" i="8"/>
  <c r="JR33" i="8"/>
  <c r="JS33" i="8"/>
  <c r="JT20" i="8"/>
  <c r="MK29" i="27"/>
  <c r="ML20" i="27"/>
  <c r="MK31" i="27"/>
  <c r="ML14" i="27"/>
  <c r="JS29" i="8"/>
  <c r="JS31" i="8"/>
  <c r="MM8" i="27"/>
  <c r="JT8" i="8"/>
  <c r="MH22" i="27"/>
  <c r="MH33" i="27"/>
  <c r="MO6" i="27"/>
  <c r="MN23" i="27"/>
  <c r="MO4" i="27"/>
  <c r="MN5" i="27"/>
  <c r="JU5" i="8"/>
  <c r="JV4" i="8"/>
  <c r="JV6" i="8"/>
  <c r="JV13" i="8" s="1"/>
  <c r="JU23" i="8"/>
  <c r="JU22" i="8"/>
  <c r="ML30" i="27" l="1"/>
  <c r="MN9" i="27"/>
  <c r="MN11" i="27"/>
  <c r="JU11" i="8"/>
  <c r="JU9" i="8"/>
  <c r="JT33" i="8"/>
  <c r="ML31" i="27"/>
  <c r="MM20" i="27"/>
  <c r="JT14" i="8"/>
  <c r="MM14" i="27"/>
  <c r="ML29" i="27"/>
  <c r="MN8" i="27"/>
  <c r="JU8" i="8"/>
  <c r="MI22" i="27"/>
  <c r="MI33" i="27"/>
  <c r="MO5" i="27"/>
  <c r="MO23" i="27"/>
  <c r="MP6" i="27"/>
  <c r="MP13" i="27" s="1"/>
  <c r="MP4" i="27"/>
  <c r="JW6" i="8"/>
  <c r="JW13" i="8" s="1"/>
  <c r="JV22" i="8"/>
  <c r="JV23" i="8"/>
  <c r="JW4" i="8"/>
  <c r="JV5" i="8"/>
  <c r="JT27" i="8" l="1"/>
  <c r="MM30" i="27"/>
  <c r="JT30" i="8"/>
  <c r="MO9" i="27"/>
  <c r="MO11" i="27"/>
  <c r="JV11" i="8"/>
  <c r="JV9" i="8"/>
  <c r="JT29" i="8"/>
  <c r="JT31" i="8"/>
  <c r="MN20" i="27"/>
  <c r="JU20" i="8"/>
  <c r="MM31" i="27"/>
  <c r="MM29" i="27"/>
  <c r="MN14" i="27"/>
  <c r="JU14" i="8"/>
  <c r="JU13" i="8"/>
  <c r="MO8" i="27"/>
  <c r="JV8" i="8"/>
  <c r="MJ22" i="27"/>
  <c r="MJ33" i="27"/>
  <c r="MP5" i="27"/>
  <c r="MQ6" i="27"/>
  <c r="MQ13" i="27" s="1"/>
  <c r="MQ4" i="27"/>
  <c r="MP23" i="27"/>
  <c r="JW5" i="8"/>
  <c r="JW22" i="8"/>
  <c r="JX4" i="8"/>
  <c r="JW23" i="8"/>
  <c r="JX6" i="8"/>
  <c r="JX13" i="8" s="1"/>
  <c r="JU27" i="8" l="1"/>
  <c r="MN30" i="27"/>
  <c r="JU30" i="8"/>
  <c r="MP9" i="27"/>
  <c r="MP11" i="27"/>
  <c r="JW11" i="8"/>
  <c r="JW9" i="8"/>
  <c r="JU33" i="8"/>
  <c r="JV20" i="8"/>
  <c r="MO20" i="27"/>
  <c r="MN31" i="27"/>
  <c r="JU29" i="8"/>
  <c r="JV14" i="8"/>
  <c r="MO14" i="27"/>
  <c r="MO13" i="27"/>
  <c r="JU31" i="8"/>
  <c r="MN29" i="27"/>
  <c r="MP8" i="27"/>
  <c r="JW8" i="8"/>
  <c r="MK22" i="27"/>
  <c r="MK33" i="27"/>
  <c r="MQ5" i="27"/>
  <c r="MR4" i="27"/>
  <c r="MQ23" i="27"/>
  <c r="MR6" i="27"/>
  <c r="MR13" i="27" s="1"/>
  <c r="JY6" i="8"/>
  <c r="JY13" i="8" s="1"/>
  <c r="JX22" i="8"/>
  <c r="JY4" i="8"/>
  <c r="JX23" i="8"/>
  <c r="JX5" i="8"/>
  <c r="JV27" i="8" l="1"/>
  <c r="MO30" i="27"/>
  <c r="JV30" i="8"/>
  <c r="MQ9" i="27"/>
  <c r="MQ11" i="27"/>
  <c r="JX11" i="8"/>
  <c r="JX9" i="8"/>
  <c r="JV33" i="8"/>
  <c r="MP20" i="27"/>
  <c r="JW20" i="8"/>
  <c r="JV29" i="8"/>
  <c r="JV31" i="8"/>
  <c r="MO31" i="27"/>
  <c r="MP14" i="27"/>
  <c r="MO29" i="27"/>
  <c r="JW14" i="8"/>
  <c r="MQ8" i="27"/>
  <c r="JX8" i="8"/>
  <c r="ML22" i="27"/>
  <c r="ML33" i="27"/>
  <c r="MR23" i="27"/>
  <c r="MS6" i="27"/>
  <c r="MS13" i="27" s="1"/>
  <c r="MS4" i="27"/>
  <c r="MR22" i="27"/>
  <c r="MR5" i="27"/>
  <c r="JY5" i="8"/>
  <c r="JZ4" i="8"/>
  <c r="JY23" i="8"/>
  <c r="JY22" i="8"/>
  <c r="JZ6" i="8"/>
  <c r="JW27" i="8" l="1"/>
  <c r="JW30" i="8"/>
  <c r="MP30" i="27"/>
  <c r="MR9" i="27"/>
  <c r="MR11" i="27"/>
  <c r="JY11" i="8"/>
  <c r="JY9" i="8"/>
  <c r="JW33" i="8"/>
  <c r="JX20" i="8"/>
  <c r="MQ20" i="27"/>
  <c r="MP31" i="27"/>
  <c r="JW31" i="8"/>
  <c r="JW29" i="8"/>
  <c r="MP29" i="27"/>
  <c r="MQ14" i="27"/>
  <c r="JX14" i="8"/>
  <c r="MR8" i="27"/>
  <c r="JY8" i="8"/>
  <c r="MM22" i="27"/>
  <c r="MM33" i="27"/>
  <c r="MS5" i="27"/>
  <c r="MS22" i="27"/>
  <c r="MT4" i="27"/>
  <c r="MS23" i="27"/>
  <c r="MT6" i="27"/>
  <c r="JZ22" i="8"/>
  <c r="JZ23" i="8"/>
  <c r="KA4" i="8"/>
  <c r="KA6" i="8"/>
  <c r="KA13" i="8" s="1"/>
  <c r="JZ5" i="8"/>
  <c r="JX27" i="8" l="1"/>
  <c r="JX30" i="8"/>
  <c r="MQ30" i="27"/>
  <c r="MS9" i="27"/>
  <c r="MS11" i="27"/>
  <c r="JZ11" i="8"/>
  <c r="JZ9" i="8"/>
  <c r="JX33" i="8"/>
  <c r="JY20" i="8"/>
  <c r="MR20" i="27"/>
  <c r="MQ31" i="27"/>
  <c r="MQ29" i="27"/>
  <c r="MR14" i="27"/>
  <c r="JY14" i="8"/>
  <c r="JX29" i="8"/>
  <c r="JX31" i="8"/>
  <c r="MS8" i="27"/>
  <c r="JZ8" i="8"/>
  <c r="MN22" i="27"/>
  <c r="MN33" i="27"/>
  <c r="MT5" i="27"/>
  <c r="MU6" i="27"/>
  <c r="MU13" i="27" s="1"/>
  <c r="MT23" i="27"/>
  <c r="MU4" i="27"/>
  <c r="MT22" i="27"/>
  <c r="KA22" i="8"/>
  <c r="KB6" i="8"/>
  <c r="KB13" i="8" s="1"/>
  <c r="KB4" i="8"/>
  <c r="KA23" i="8"/>
  <c r="KA5" i="8"/>
  <c r="JY27" i="8" l="1"/>
  <c r="JY30" i="8"/>
  <c r="MR30" i="27"/>
  <c r="MT9" i="27"/>
  <c r="MT11" i="27"/>
  <c r="MT13" i="27" s="1"/>
  <c r="KA11" i="8"/>
  <c r="KA14" i="8" s="1"/>
  <c r="KA9" i="8"/>
  <c r="JZ14" i="8"/>
  <c r="JZ13" i="8"/>
  <c r="MR33" i="27"/>
  <c r="JY33" i="8"/>
  <c r="JZ20" i="8"/>
  <c r="MS20" i="27"/>
  <c r="JY31" i="8"/>
  <c r="JY29" i="8"/>
  <c r="MR31" i="27"/>
  <c r="MR29" i="27"/>
  <c r="MS14" i="27"/>
  <c r="MT8" i="27"/>
  <c r="KA8" i="8"/>
  <c r="MO22" i="27"/>
  <c r="MO33" i="27"/>
  <c r="MU5" i="27"/>
  <c r="MU22" i="27"/>
  <c r="MV4" i="27"/>
  <c r="MV6" i="27"/>
  <c r="MV13" i="27" s="1"/>
  <c r="MU23" i="27"/>
  <c r="KB5" i="8"/>
  <c r="KC4" i="8"/>
  <c r="KC6" i="8"/>
  <c r="KC13" i="8" s="1"/>
  <c r="KB23" i="8"/>
  <c r="KB22" i="8"/>
  <c r="JZ27" i="8" l="1"/>
  <c r="KA27" i="8"/>
  <c r="MS30" i="27"/>
  <c r="KA30" i="8"/>
  <c r="MU9" i="27"/>
  <c r="MU11" i="27"/>
  <c r="KB11" i="8"/>
  <c r="KB9" i="8"/>
  <c r="KA20" i="8"/>
  <c r="KA33" i="8" s="1"/>
  <c r="JZ30" i="8"/>
  <c r="MS33" i="27"/>
  <c r="JZ33" i="8"/>
  <c r="KB20" i="8"/>
  <c r="MT20" i="27"/>
  <c r="MS29" i="27"/>
  <c r="MS31" i="27"/>
  <c r="MT14" i="27"/>
  <c r="JZ29" i="8"/>
  <c r="JZ31" i="8"/>
  <c r="KA31" i="8"/>
  <c r="MU8" i="27"/>
  <c r="KA29" i="8"/>
  <c r="KB8" i="8"/>
  <c r="MP22" i="27"/>
  <c r="MP33" i="27"/>
  <c r="MV23" i="27"/>
  <c r="MW4" i="27"/>
  <c r="MV22" i="27"/>
  <c r="MW6" i="27"/>
  <c r="MW13" i="27" s="1"/>
  <c r="MV5" i="27"/>
  <c r="KD4" i="8"/>
  <c r="KC23" i="8"/>
  <c r="KC22" i="8"/>
  <c r="KD6" i="8"/>
  <c r="KD13" i="8" s="1"/>
  <c r="KC5" i="8"/>
  <c r="MT30" i="27" l="1"/>
  <c r="MV9" i="27"/>
  <c r="MV11" i="27"/>
  <c r="KC11" i="8"/>
  <c r="KC9" i="8"/>
  <c r="MT33" i="27"/>
  <c r="KB33" i="8"/>
  <c r="MT31" i="27"/>
  <c r="MT29" i="27"/>
  <c r="MU20" i="27"/>
  <c r="MU14" i="27"/>
  <c r="KB14" i="8"/>
  <c r="MV8" i="27"/>
  <c r="KC8" i="8"/>
  <c r="MQ22" i="27"/>
  <c r="MQ33" i="27"/>
  <c r="MW22" i="27"/>
  <c r="MX4" i="27"/>
  <c r="MW23" i="27"/>
  <c r="MX6" i="27"/>
  <c r="MX13" i="27" s="1"/>
  <c r="MW5" i="27"/>
  <c r="KD22" i="8"/>
  <c r="KE4" i="8"/>
  <c r="KE6" i="8"/>
  <c r="KE13" i="8" s="1"/>
  <c r="KD23" i="8"/>
  <c r="KD5" i="8"/>
  <c r="KB27" i="8" l="1"/>
  <c r="KB30" i="8"/>
  <c r="MU30" i="27"/>
  <c r="MW9" i="27"/>
  <c r="MW11" i="27"/>
  <c r="KD11" i="8"/>
  <c r="KD9" i="8"/>
  <c r="MU33" i="27"/>
  <c r="MU29" i="27"/>
  <c r="KC20" i="8"/>
  <c r="MV20" i="27"/>
  <c r="MU31" i="27"/>
  <c r="KB29" i="8"/>
  <c r="KB31" i="8"/>
  <c r="KC14" i="8"/>
  <c r="MV14" i="27"/>
  <c r="MW8" i="27"/>
  <c r="KD8" i="8"/>
  <c r="MY4" i="27"/>
  <c r="MX22" i="27"/>
  <c r="MY6" i="27"/>
  <c r="MY13" i="27" s="1"/>
  <c r="MX23" i="27"/>
  <c r="MX5" i="27"/>
  <c r="KF6" i="8"/>
  <c r="KF13" i="8" s="1"/>
  <c r="KF4" i="8"/>
  <c r="KE23" i="8"/>
  <c r="KE22" i="8"/>
  <c r="KE5" i="8"/>
  <c r="KC27" i="8" l="1"/>
  <c r="MV30" i="27"/>
  <c r="KC30" i="8"/>
  <c r="MX9" i="27"/>
  <c r="MX11" i="27"/>
  <c r="KE11" i="8"/>
  <c r="KE14" i="8" s="1"/>
  <c r="KE9" i="8"/>
  <c r="KC33" i="8"/>
  <c r="MV33" i="27"/>
  <c r="MV29" i="27"/>
  <c r="MW20" i="27"/>
  <c r="KD20" i="8"/>
  <c r="KC31" i="8"/>
  <c r="KC29" i="8"/>
  <c r="KD14" i="8"/>
  <c r="MW14" i="27"/>
  <c r="MV31" i="27"/>
  <c r="MX8" i="27"/>
  <c r="KE8" i="8"/>
  <c r="MY23" i="27"/>
  <c r="MZ6" i="27"/>
  <c r="MZ13" i="27" s="1"/>
  <c r="MZ4" i="27"/>
  <c r="MY22" i="27"/>
  <c r="MY5" i="27"/>
  <c r="KF5" i="8"/>
  <c r="KG4" i="8"/>
  <c r="KG6" i="8"/>
  <c r="KF22" i="8"/>
  <c r="KF23" i="8"/>
  <c r="KE27" i="8" l="1"/>
  <c r="KD27" i="8"/>
  <c r="KE30" i="8"/>
  <c r="MW30" i="27"/>
  <c r="KD30" i="8"/>
  <c r="MY9" i="27"/>
  <c r="MY11" i="27"/>
  <c r="KF11" i="8"/>
  <c r="KF14" i="8" s="1"/>
  <c r="KF9" i="8"/>
  <c r="MW33" i="27"/>
  <c r="KD33" i="8"/>
  <c r="KD31" i="8"/>
  <c r="KF20" i="8"/>
  <c r="MX20" i="27"/>
  <c r="KE20" i="8"/>
  <c r="KD29" i="8"/>
  <c r="MX14" i="27"/>
  <c r="MW31" i="27"/>
  <c r="MW29" i="27"/>
  <c r="KE29" i="8"/>
  <c r="MY8" i="27"/>
  <c r="KE31" i="8"/>
  <c r="KF8" i="8"/>
  <c r="MZ5" i="27"/>
  <c r="MZ23" i="27"/>
  <c r="MZ22" i="27"/>
  <c r="NA4" i="27"/>
  <c r="NA6" i="27"/>
  <c r="KH6" i="8"/>
  <c r="KH13" i="8" s="1"/>
  <c r="KH4" i="8"/>
  <c r="KG23" i="8"/>
  <c r="KG22" i="8"/>
  <c r="KG5" i="8"/>
  <c r="KF27" i="8" l="1"/>
  <c r="KF30" i="8"/>
  <c r="MX30" i="27"/>
  <c r="MZ9" i="27"/>
  <c r="MZ11" i="27"/>
  <c r="KG11" i="8"/>
  <c r="KG9" i="8"/>
  <c r="MX33" i="27"/>
  <c r="KE33" i="8"/>
  <c r="KF33" i="8"/>
  <c r="MX31" i="27"/>
  <c r="KG20" i="8"/>
  <c r="MX29" i="27"/>
  <c r="MY14" i="27"/>
  <c r="MY30" i="27" s="1"/>
  <c r="KF31" i="8"/>
  <c r="MZ8" i="27"/>
  <c r="KF29" i="8"/>
  <c r="KG8" i="8"/>
  <c r="NB4" i="27"/>
  <c r="NA22" i="27"/>
  <c r="NA23" i="27"/>
  <c r="NB6" i="27"/>
  <c r="NB13" i="27" s="1"/>
  <c r="NA5" i="27"/>
  <c r="KH5" i="8"/>
  <c r="KH22" i="8"/>
  <c r="KI6" i="8"/>
  <c r="KI13" i="8" s="1"/>
  <c r="KH23" i="8"/>
  <c r="KI4" i="8"/>
  <c r="NA9" i="27" l="1"/>
  <c r="NA11" i="27"/>
  <c r="KH11" i="8"/>
  <c r="KH14" i="8" s="1"/>
  <c r="KH9" i="8"/>
  <c r="MY33" i="27"/>
  <c r="KG33" i="8"/>
  <c r="MZ14" i="27"/>
  <c r="MZ30" i="27" s="1"/>
  <c r="KG14" i="8"/>
  <c r="KG13" i="8"/>
  <c r="MY31" i="27"/>
  <c r="NA8" i="27"/>
  <c r="KH8" i="8"/>
  <c r="NC6" i="27"/>
  <c r="NC13" i="27" s="1"/>
  <c r="NC4" i="27"/>
  <c r="NB23" i="27"/>
  <c r="NB22" i="27"/>
  <c r="NB5" i="27"/>
  <c r="KI5" i="8"/>
  <c r="KJ6" i="8"/>
  <c r="KJ13" i="8" s="1"/>
  <c r="KI22" i="8"/>
  <c r="KJ4" i="8"/>
  <c r="KI23" i="8"/>
  <c r="KH27" i="8" l="1"/>
  <c r="KG27" i="8"/>
  <c r="KH30" i="8"/>
  <c r="KG30" i="8"/>
  <c r="NB9" i="27"/>
  <c r="NB11" i="27"/>
  <c r="KI11" i="8"/>
  <c r="KI9" i="8"/>
  <c r="MZ33" i="27"/>
  <c r="MZ31" i="27"/>
  <c r="KI20" i="8"/>
  <c r="KG29" i="8"/>
  <c r="KH20" i="8"/>
  <c r="KG31" i="8"/>
  <c r="NA14" i="27"/>
  <c r="NA30" i="27" s="1"/>
  <c r="NA13" i="27"/>
  <c r="KH31" i="8"/>
  <c r="KH29" i="8"/>
  <c r="NB8" i="27"/>
  <c r="KI8" i="8"/>
  <c r="ND4" i="27"/>
  <c r="NC22" i="27"/>
  <c r="ND6" i="27"/>
  <c r="ND13" i="27" s="1"/>
  <c r="NC23" i="27"/>
  <c r="NC5" i="27"/>
  <c r="KJ5" i="8"/>
  <c r="KK4" i="8"/>
  <c r="KJ22" i="8"/>
  <c r="KK6" i="8"/>
  <c r="KK13" i="8" s="1"/>
  <c r="KJ23" i="8"/>
  <c r="NC9" i="27" l="1"/>
  <c r="NC11" i="27"/>
  <c r="KJ11" i="8"/>
  <c r="KJ9" i="8"/>
  <c r="NA33" i="27"/>
  <c r="KH33" i="8"/>
  <c r="KI33" i="8"/>
  <c r="NA31" i="27"/>
  <c r="NB14" i="27"/>
  <c r="NB30" i="27" s="1"/>
  <c r="KI14" i="8"/>
  <c r="NC8" i="27"/>
  <c r="KJ8" i="8"/>
  <c r="NE6" i="27"/>
  <c r="NE13" i="27" s="1"/>
  <c r="ND22" i="27"/>
  <c r="ND23" i="27"/>
  <c r="NE4" i="27"/>
  <c r="ND5" i="27"/>
  <c r="KL6" i="8"/>
  <c r="KL4" i="8"/>
  <c r="KK22" i="8"/>
  <c r="KK23" i="8"/>
  <c r="KK5" i="8"/>
  <c r="KI27" i="8" l="1"/>
  <c r="KI30" i="8"/>
  <c r="ND9" i="27"/>
  <c r="ND11" i="27"/>
  <c r="KK11" i="8"/>
  <c r="KK14" i="8" s="1"/>
  <c r="KK9" i="8"/>
  <c r="NB33" i="27"/>
  <c r="KI31" i="8"/>
  <c r="NB31" i="27"/>
  <c r="KJ20" i="8"/>
  <c r="KI29" i="8"/>
  <c r="NC14" i="27"/>
  <c r="NC30" i="27" s="1"/>
  <c r="KJ14" i="8"/>
  <c r="ND8" i="27"/>
  <c r="KK8" i="8"/>
  <c r="NE5" i="27"/>
  <c r="NF4" i="27"/>
  <c r="NE22" i="27"/>
  <c r="NE23" i="27"/>
  <c r="NF6" i="27"/>
  <c r="KL5" i="8"/>
  <c r="KM4" i="8"/>
  <c r="KM6" i="8"/>
  <c r="KM13" i="8" s="1"/>
  <c r="KL22" i="8"/>
  <c r="KL23" i="8"/>
  <c r="KJ27" i="8" l="1"/>
  <c r="KK27" i="8"/>
  <c r="KK30" i="8"/>
  <c r="KJ30" i="8"/>
  <c r="NE9" i="27"/>
  <c r="NE11" i="27"/>
  <c r="KL11" i="8"/>
  <c r="KL9" i="8"/>
  <c r="NC33" i="27"/>
  <c r="KJ33" i="8"/>
  <c r="KL20" i="8"/>
  <c r="KK20" i="8"/>
  <c r="KJ31" i="8"/>
  <c r="NC31" i="27"/>
  <c r="KJ29" i="8"/>
  <c r="ND14" i="27"/>
  <c r="ND30" i="27" s="1"/>
  <c r="KK29" i="8"/>
  <c r="NE8" i="27"/>
  <c r="KK31" i="8"/>
  <c r="KL8" i="8"/>
  <c r="NG6" i="27"/>
  <c r="NG13" i="27" s="1"/>
  <c r="NF22" i="27"/>
  <c r="NG4" i="27"/>
  <c r="NF23" i="27"/>
  <c r="NF5" i="27"/>
  <c r="KM5" i="8"/>
  <c r="KN4" i="8"/>
  <c r="KN6" i="8"/>
  <c r="KN13" i="8" s="1"/>
  <c r="KM23" i="8"/>
  <c r="KM22" i="8"/>
  <c r="NF9" i="27" l="1"/>
  <c r="NF11" i="27"/>
  <c r="NF13" i="27" s="1"/>
  <c r="KM11" i="8"/>
  <c r="KM9" i="8"/>
  <c r="KL14" i="8"/>
  <c r="KL13" i="8"/>
  <c r="ND33" i="27"/>
  <c r="KK33" i="8"/>
  <c r="NE14" i="27"/>
  <c r="NE30" i="27" s="1"/>
  <c r="ND31" i="27"/>
  <c r="KL33" i="8"/>
  <c r="NF8" i="27"/>
  <c r="KM8" i="8"/>
  <c r="NG5" i="27"/>
  <c r="NG22" i="27"/>
  <c r="NH6" i="27"/>
  <c r="NH13" i="27" s="1"/>
  <c r="NG23" i="27"/>
  <c r="NH4" i="27"/>
  <c r="KO6" i="8"/>
  <c r="KO13" i="8" s="1"/>
  <c r="KO4" i="8"/>
  <c r="KN22" i="8"/>
  <c r="KN23" i="8"/>
  <c r="KN5" i="8"/>
  <c r="KL27" i="8" l="1"/>
  <c r="NG9" i="27"/>
  <c r="NG11" i="27"/>
  <c r="KN11" i="8"/>
  <c r="KN9" i="8"/>
  <c r="KM20" i="8"/>
  <c r="KM33" i="8" s="1"/>
  <c r="KL30" i="8"/>
  <c r="NE33" i="27"/>
  <c r="NE31" i="27"/>
  <c r="KM14" i="8"/>
  <c r="NF14" i="27"/>
  <c r="NF30" i="27" s="1"/>
  <c r="KL31" i="8"/>
  <c r="KL29" i="8"/>
  <c r="NG8" i="27"/>
  <c r="KN8" i="8"/>
  <c r="NH5" i="27"/>
  <c r="NI6" i="27"/>
  <c r="NI13" i="27" s="1"/>
  <c r="NH22" i="27"/>
  <c r="NI4" i="27"/>
  <c r="NH23" i="27"/>
  <c r="KO5" i="8"/>
  <c r="KP4" i="8"/>
  <c r="KO23" i="8"/>
  <c r="KP6" i="8"/>
  <c r="KP13" i="8" s="1"/>
  <c r="KO22" i="8"/>
  <c r="KM27" i="8" l="1"/>
  <c r="KM30" i="8"/>
  <c r="NH9" i="27"/>
  <c r="NH11" i="27"/>
  <c r="KO11" i="8"/>
  <c r="KO9" i="8"/>
  <c r="NF33" i="27"/>
  <c r="KM31" i="8"/>
  <c r="KM29" i="8"/>
  <c r="NF31" i="27"/>
  <c r="KN20" i="8"/>
  <c r="NG14" i="27"/>
  <c r="NG30" i="27" s="1"/>
  <c r="KN14" i="8"/>
  <c r="NH8" i="27"/>
  <c r="KO8" i="8"/>
  <c r="NI5" i="27"/>
  <c r="NJ4" i="27"/>
  <c r="NI23" i="27"/>
  <c r="NJ6" i="27"/>
  <c r="NJ13" i="27" s="1"/>
  <c r="NI22" i="27"/>
  <c r="KP22" i="8"/>
  <c r="KQ6" i="8"/>
  <c r="KQ13" i="8" s="1"/>
  <c r="KQ4" i="8"/>
  <c r="KP23" i="8"/>
  <c r="KP5" i="8"/>
  <c r="KN27" i="8" l="1"/>
  <c r="KN30" i="8"/>
  <c r="NI9" i="27"/>
  <c r="NI11" i="27"/>
  <c r="KP11" i="8"/>
  <c r="KP14" i="8" s="1"/>
  <c r="KP9" i="8"/>
  <c r="NG33" i="27"/>
  <c r="KN33" i="8"/>
  <c r="KN29" i="8"/>
  <c r="NG31" i="27"/>
  <c r="KN31" i="8"/>
  <c r="KO20" i="8"/>
  <c r="KO14" i="8"/>
  <c r="NH14" i="27"/>
  <c r="NH30" i="27" s="1"/>
  <c r="NI8" i="27"/>
  <c r="KP8" i="8"/>
  <c r="NK4" i="27"/>
  <c r="NJ23" i="27"/>
  <c r="NJ22" i="27"/>
  <c r="NK6" i="27"/>
  <c r="NK13" i="27" s="1"/>
  <c r="NJ5" i="27"/>
  <c r="KQ5" i="8"/>
  <c r="KQ22" i="8"/>
  <c r="KR6" i="8"/>
  <c r="KR13" i="8" s="1"/>
  <c r="KR4" i="8"/>
  <c r="KQ23" i="8"/>
  <c r="KP27" i="8" l="1"/>
  <c r="KO27" i="8"/>
  <c r="KP30" i="8"/>
  <c r="KO30" i="8"/>
  <c r="NJ9" i="27"/>
  <c r="NJ11" i="27"/>
  <c r="KQ11" i="8"/>
  <c r="KQ14" i="8" s="1"/>
  <c r="KQ9" i="8"/>
  <c r="NH33" i="27"/>
  <c r="KO33" i="8"/>
  <c r="NH31" i="27"/>
  <c r="KQ20" i="8"/>
  <c r="KP20" i="8"/>
  <c r="KO31" i="8"/>
  <c r="KO29" i="8"/>
  <c r="NI14" i="27"/>
  <c r="NI30" i="27" s="1"/>
  <c r="KP29" i="8"/>
  <c r="NJ8" i="27"/>
  <c r="KP31" i="8"/>
  <c r="KQ8" i="8"/>
  <c r="NK22" i="27"/>
  <c r="NL4" i="27"/>
  <c r="NK23" i="27"/>
  <c r="NL6" i="27"/>
  <c r="NL13" i="27" s="1"/>
  <c r="NK5" i="27"/>
  <c r="KR22" i="8"/>
  <c r="KS4" i="8"/>
  <c r="KR23" i="8"/>
  <c r="KS6" i="8"/>
  <c r="KR5" i="8"/>
  <c r="KQ27" i="8" l="1"/>
  <c r="KQ30" i="8"/>
  <c r="NK9" i="27"/>
  <c r="NK11" i="27"/>
  <c r="KR11" i="8"/>
  <c r="KR9" i="8"/>
  <c r="KQ33" i="8"/>
  <c r="NI33" i="27"/>
  <c r="KP33" i="8"/>
  <c r="KR20" i="8"/>
  <c r="NI31" i="27"/>
  <c r="NJ14" i="27"/>
  <c r="NJ30" i="27" s="1"/>
  <c r="KQ29" i="8"/>
  <c r="KQ31" i="8"/>
  <c r="NK8" i="27"/>
  <c r="KR8" i="8"/>
  <c r="NM4" i="27"/>
  <c r="NL22" i="27"/>
  <c r="NM6" i="27"/>
  <c r="NL23" i="27"/>
  <c r="NL5" i="27"/>
  <c r="KS22" i="8"/>
  <c r="KT6" i="8"/>
  <c r="KT13" i="8" s="1"/>
  <c r="KT4" i="8"/>
  <c r="KS23" i="8"/>
  <c r="KS5" i="8"/>
  <c r="NL9" i="27" l="1"/>
  <c r="NL11" i="27"/>
  <c r="KS11" i="8"/>
  <c r="KS9" i="8"/>
  <c r="KR33" i="8"/>
  <c r="NJ33" i="27"/>
  <c r="NJ31" i="27"/>
  <c r="KR14" i="8"/>
  <c r="NK14" i="27"/>
  <c r="NK30" i="27" s="1"/>
  <c r="NL8" i="27"/>
  <c r="KS8" i="8"/>
  <c r="NM22" i="27"/>
  <c r="NM23" i="27"/>
  <c r="NN6" i="27"/>
  <c r="NN13" i="27" s="1"/>
  <c r="NN4" i="27"/>
  <c r="NM5" i="27"/>
  <c r="KT5" i="8"/>
  <c r="KU6" i="8"/>
  <c r="KU13" i="8" s="1"/>
  <c r="KT23" i="8"/>
  <c r="KT22" i="8"/>
  <c r="KU4" i="8"/>
  <c r="KR27" i="8" l="1"/>
  <c r="KR30" i="8"/>
  <c r="NM9" i="27"/>
  <c r="NM11" i="27"/>
  <c r="KT11" i="8"/>
  <c r="KT9" i="8"/>
  <c r="NK33" i="27"/>
  <c r="KR31" i="8"/>
  <c r="KR29" i="8"/>
  <c r="KS20" i="8"/>
  <c r="KS13" i="8"/>
  <c r="KS14" i="8"/>
  <c r="NK31" i="27"/>
  <c r="NL14" i="27"/>
  <c r="NL30" i="27" s="1"/>
  <c r="NM8" i="27"/>
  <c r="KT8" i="8"/>
  <c r="NN5" i="27"/>
  <c r="NO6" i="27"/>
  <c r="NO13" i="27" s="1"/>
  <c r="NN22" i="27"/>
  <c r="NO4" i="27"/>
  <c r="NN23" i="27"/>
  <c r="KU5" i="8"/>
  <c r="KU23" i="8"/>
  <c r="KV4" i="8"/>
  <c r="KU22" i="8"/>
  <c r="KV6" i="8"/>
  <c r="KV13" i="8" s="1"/>
  <c r="KS27" i="8" l="1"/>
  <c r="KS30" i="8"/>
  <c r="NN9" i="27"/>
  <c r="NN11" i="27"/>
  <c r="KU11" i="8"/>
  <c r="KU9" i="8"/>
  <c r="NL33" i="27"/>
  <c r="KS33" i="8"/>
  <c r="KT20" i="8"/>
  <c r="KS31" i="8"/>
  <c r="KS29" i="8"/>
  <c r="NL31" i="27"/>
  <c r="NM13" i="27"/>
  <c r="NM14" i="27"/>
  <c r="NM30" i="27" s="1"/>
  <c r="KT14" i="8"/>
  <c r="NN8" i="27"/>
  <c r="KU8" i="8"/>
  <c r="NO5" i="27"/>
  <c r="NO23" i="27"/>
  <c r="NP6" i="27"/>
  <c r="NP13" i="27" s="1"/>
  <c r="NO22" i="27"/>
  <c r="NP4" i="27"/>
  <c r="KV5" i="8"/>
  <c r="KV22" i="8"/>
  <c r="KW4" i="8"/>
  <c r="KW6" i="8"/>
  <c r="KW13" i="8" s="1"/>
  <c r="KV23" i="8"/>
  <c r="KT27" i="8" l="1"/>
  <c r="KT30" i="8"/>
  <c r="NO9" i="27"/>
  <c r="NO11" i="27"/>
  <c r="KV11" i="8"/>
  <c r="KV9" i="8"/>
  <c r="NM33" i="27"/>
  <c r="KT33" i="8"/>
  <c r="KT31" i="8"/>
  <c r="KU20" i="8"/>
  <c r="KT29" i="8"/>
  <c r="NN14" i="27"/>
  <c r="NN30" i="27" s="1"/>
  <c r="NM31" i="27"/>
  <c r="KU14" i="8"/>
  <c r="NO8" i="27"/>
  <c r="KV8" i="8"/>
  <c r="NP5" i="27"/>
  <c r="NQ4" i="27"/>
  <c r="NP23" i="27"/>
  <c r="NQ6" i="27"/>
  <c r="NQ13" i="27" s="1"/>
  <c r="NP22" i="27"/>
  <c r="KW5" i="8"/>
  <c r="KX6" i="8"/>
  <c r="KW23" i="8"/>
  <c r="KW22" i="8"/>
  <c r="KX4" i="8"/>
  <c r="KU27" i="8" l="1"/>
  <c r="KU30" i="8"/>
  <c r="NP9" i="27"/>
  <c r="NP11" i="27"/>
  <c r="KW11" i="8"/>
  <c r="KW14" i="8" s="1"/>
  <c r="KW9" i="8"/>
  <c r="KU33" i="8"/>
  <c r="NN33" i="27"/>
  <c r="NN31" i="27"/>
  <c r="KV20" i="8"/>
  <c r="NO14" i="27"/>
  <c r="NO30" i="27" s="1"/>
  <c r="KU31" i="8"/>
  <c r="KU29" i="8"/>
  <c r="KV14" i="8"/>
  <c r="NP8" i="27"/>
  <c r="KW8" i="8"/>
  <c r="NR4" i="27"/>
  <c r="NY26" i="27" s="1"/>
  <c r="NR6" i="27"/>
  <c r="NQ23" i="27"/>
  <c r="NQ22" i="27"/>
  <c r="NQ5" i="27"/>
  <c r="KX5" i="8"/>
  <c r="KY6" i="8"/>
  <c r="KY13" i="8" s="1"/>
  <c r="KX23" i="8"/>
  <c r="KX22" i="8"/>
  <c r="KY4" i="8"/>
  <c r="KW27" i="8" l="1"/>
  <c r="KV27" i="8"/>
  <c r="KW30" i="8"/>
  <c r="KV30" i="8"/>
  <c r="NQ9" i="27"/>
  <c r="NQ11" i="27"/>
  <c r="NQ14" i="27" s="1"/>
  <c r="KX11" i="8"/>
  <c r="KX9" i="8"/>
  <c r="NO33" i="27"/>
  <c r="KV33" i="8"/>
  <c r="KV29" i="8"/>
  <c r="NO31" i="27"/>
  <c r="KX20" i="8"/>
  <c r="KV31" i="8"/>
  <c r="KW20" i="8"/>
  <c r="NP14" i="27"/>
  <c r="NP30" i="27" s="1"/>
  <c r="KW29" i="8"/>
  <c r="NQ8" i="27"/>
  <c r="NY20" i="27"/>
  <c r="NY19" i="27" s="1"/>
  <c r="KW31" i="8"/>
  <c r="KX8" i="8"/>
  <c r="NY21" i="27"/>
  <c r="NY22" i="27"/>
  <c r="NY23" i="27"/>
  <c r="NY24" i="27"/>
  <c r="NY25" i="27"/>
  <c r="NY32" i="27"/>
  <c r="NY33" i="27"/>
  <c r="NY34" i="27"/>
  <c r="NY35" i="27"/>
  <c r="NY36" i="27"/>
  <c r="NY37" i="27"/>
  <c r="NY38" i="27"/>
  <c r="NY44" i="27"/>
  <c r="NY45" i="27"/>
  <c r="NY46" i="27"/>
  <c r="NY47" i="27"/>
  <c r="NY48" i="27"/>
  <c r="NY49" i="27"/>
  <c r="NY50" i="27"/>
  <c r="NY51" i="27"/>
  <c r="NY52" i="27"/>
  <c r="NY53" i="27"/>
  <c r="NY54" i="27"/>
  <c r="NY55" i="27"/>
  <c r="NY56" i="27"/>
  <c r="NY57" i="27"/>
  <c r="NY58" i="27"/>
  <c r="NY59" i="27"/>
  <c r="NY60" i="27"/>
  <c r="NY61" i="27"/>
  <c r="NR23" i="27"/>
  <c r="NR22" i="27"/>
  <c r="NR5" i="27"/>
  <c r="KY5" i="8"/>
  <c r="KY22" i="8"/>
  <c r="KZ4" i="8"/>
  <c r="KZ6" i="8"/>
  <c r="KZ13" i="8" s="1"/>
  <c r="KY23" i="8"/>
  <c r="NQ30" i="27" l="1"/>
  <c r="NR9" i="27"/>
  <c r="NR11" i="27"/>
  <c r="KY11" i="8"/>
  <c r="KY9" i="8"/>
  <c r="KX14" i="8"/>
  <c r="KX13" i="8"/>
  <c r="KW33" i="8"/>
  <c r="NP33" i="27"/>
  <c r="NR33" i="27"/>
  <c r="S45" i="27" s="1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HT19" i="27"/>
  <c r="HU19" i="27"/>
  <c r="HV19" i="27"/>
  <c r="HK19" i="27"/>
  <c r="HL19" i="27"/>
  <c r="HM19" i="27"/>
  <c r="HN19" i="27"/>
  <c r="HO19" i="27"/>
  <c r="HP19" i="27"/>
  <c r="HQ19" i="27"/>
  <c r="HR19" i="27"/>
  <c r="HS19" i="27"/>
  <c r="AJ19" i="27"/>
  <c r="AK19" i="27"/>
  <c r="AL19" i="27"/>
  <c r="AA19" i="27"/>
  <c r="AB19" i="27"/>
  <c r="AC19" i="27"/>
  <c r="AD19" i="27"/>
  <c r="AE19" i="27"/>
  <c r="AF19" i="27"/>
  <c r="AG19" i="27"/>
  <c r="AH19" i="27"/>
  <c r="AI19" i="27"/>
  <c r="HD19" i="27"/>
  <c r="HE19" i="27"/>
  <c r="HF19" i="27"/>
  <c r="HG19" i="27"/>
  <c r="HH19" i="27"/>
  <c r="HI19" i="27"/>
  <c r="HJ19" i="27"/>
  <c r="GY19" i="27"/>
  <c r="GZ19" i="27"/>
  <c r="HA19" i="27"/>
  <c r="HB19" i="27"/>
  <c r="HC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D19" i="27"/>
  <c r="E19" i="27"/>
  <c r="F19" i="27"/>
  <c r="G19" i="27"/>
  <c r="H19" i="27"/>
  <c r="I19" i="27"/>
  <c r="J19" i="27"/>
  <c r="K19" i="27"/>
  <c r="C19" i="27"/>
  <c r="L19" i="27"/>
  <c r="M19" i="27"/>
  <c r="N19" i="27"/>
  <c r="FX19" i="27"/>
  <c r="FY19" i="27"/>
  <c r="FZ19" i="27"/>
  <c r="FO19" i="27"/>
  <c r="FP19" i="27"/>
  <c r="FQ19" i="27"/>
  <c r="FR19" i="27"/>
  <c r="FS19" i="27"/>
  <c r="FT19" i="27"/>
  <c r="FU19" i="27"/>
  <c r="FV19" i="27"/>
  <c r="FW19" i="27"/>
  <c r="FH19" i="27"/>
  <c r="FI19" i="27"/>
  <c r="FJ19" i="27"/>
  <c r="FK19" i="27"/>
  <c r="FL19" i="27"/>
  <c r="FM19" i="27"/>
  <c r="FN19" i="27"/>
  <c r="FC19" i="27"/>
  <c r="FD19" i="27"/>
  <c r="FE19" i="27"/>
  <c r="FF19" i="27"/>
  <c r="FG19" i="27"/>
  <c r="MB19" i="27"/>
  <c r="MC19" i="27"/>
  <c r="MD19" i="27"/>
  <c r="ME19" i="27"/>
  <c r="MF19" i="27"/>
  <c r="MG19" i="27"/>
  <c r="MH19" i="27"/>
  <c r="MI19" i="27"/>
  <c r="MJ19" i="27"/>
  <c r="MK19" i="27"/>
  <c r="ML19" i="27"/>
  <c r="MA19" i="27"/>
  <c r="ER19" i="27"/>
  <c r="ES19" i="27"/>
  <c r="ET19" i="27"/>
  <c r="EU19" i="27"/>
  <c r="EV19" i="27"/>
  <c r="EW19" i="27"/>
  <c r="EX19" i="27"/>
  <c r="EY19" i="27"/>
  <c r="EZ19" i="27"/>
  <c r="FA19" i="27"/>
  <c r="FB19" i="27"/>
  <c r="EQ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LL19" i="27"/>
  <c r="LM19" i="27"/>
  <c r="LN19" i="27"/>
  <c r="LC19" i="27"/>
  <c r="LD19" i="27"/>
  <c r="LE19" i="27"/>
  <c r="LF19" i="27"/>
  <c r="LG19" i="27"/>
  <c r="LH19" i="27"/>
  <c r="LI19" i="27"/>
  <c r="LJ19" i="27"/>
  <c r="LK19" i="27"/>
  <c r="EB19" i="27"/>
  <c r="EC19" i="27"/>
  <c r="ED19" i="27"/>
  <c r="DS19" i="27"/>
  <c r="DT19" i="27"/>
  <c r="DU19" i="27"/>
  <c r="DV19" i="27"/>
  <c r="DW19" i="27"/>
  <c r="DX19" i="27"/>
  <c r="DY19" i="27"/>
  <c r="DZ19" i="27"/>
  <c r="EA19" i="27"/>
  <c r="T19" i="27"/>
  <c r="U19" i="27"/>
  <c r="V19" i="27"/>
  <c r="W19" i="27"/>
  <c r="X19" i="27"/>
  <c r="Y19" i="27"/>
  <c r="Z19" i="27"/>
  <c r="O19" i="27"/>
  <c r="P19" i="27"/>
  <c r="Q19" i="27"/>
  <c r="R19" i="27"/>
  <c r="S19" i="27"/>
  <c r="DL19" i="27"/>
  <c r="DM19" i="27"/>
  <c r="DN19" i="27"/>
  <c r="DO19" i="27"/>
  <c r="DP19" i="27"/>
  <c r="DQ19" i="27"/>
  <c r="DR19" i="27"/>
  <c r="DG19" i="27"/>
  <c r="DH19" i="27"/>
  <c r="DI19" i="27"/>
  <c r="DJ19" i="27"/>
  <c r="DK19" i="27"/>
  <c r="KF19" i="27"/>
  <c r="KG19" i="27"/>
  <c r="KH19" i="27"/>
  <c r="KI19" i="27"/>
  <c r="KJ19" i="27"/>
  <c r="KK19" i="27"/>
  <c r="KL19" i="27"/>
  <c r="KM19" i="27"/>
  <c r="KN19" i="27"/>
  <c r="KO19" i="27"/>
  <c r="KP19" i="27"/>
  <c r="KE19" i="27"/>
  <c r="CV19" i="27"/>
  <c r="CW19" i="27"/>
  <c r="CX19" i="27"/>
  <c r="CY19" i="27"/>
  <c r="CZ19" i="27"/>
  <c r="DA19" i="27"/>
  <c r="DB19" i="27"/>
  <c r="DC19" i="27"/>
  <c r="DD19" i="27"/>
  <c r="DE19" i="27"/>
  <c r="DF19" i="27"/>
  <c r="CU19" i="27"/>
  <c r="NP31" i="27"/>
  <c r="GN19" i="27"/>
  <c r="GO19" i="27"/>
  <c r="GP19" i="27"/>
  <c r="GQ19" i="27"/>
  <c r="GR19" i="27"/>
  <c r="GS19" i="27"/>
  <c r="GT19" i="27"/>
  <c r="GU19" i="27"/>
  <c r="GV19" i="27"/>
  <c r="GW19" i="27"/>
  <c r="GX19" i="27"/>
  <c r="GM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KV19" i="27"/>
  <c r="KW19" i="27"/>
  <c r="KX19" i="27"/>
  <c r="KY19" i="27"/>
  <c r="KZ19" i="27"/>
  <c r="LA19" i="27"/>
  <c r="LB19" i="27"/>
  <c r="KQ19" i="27"/>
  <c r="KR19" i="27"/>
  <c r="KS19" i="27"/>
  <c r="KT19" i="27"/>
  <c r="KU19" i="27"/>
  <c r="JP19" i="27"/>
  <c r="JQ19" i="27"/>
  <c r="JR19" i="27"/>
  <c r="JG19" i="27"/>
  <c r="JH19" i="27"/>
  <c r="JI19" i="27"/>
  <c r="JJ19" i="27"/>
  <c r="JK19" i="27"/>
  <c r="JL19" i="27"/>
  <c r="JM19" i="27"/>
  <c r="JN19" i="27"/>
  <c r="JO19" i="27"/>
  <c r="CF19" i="27"/>
  <c r="CG19" i="27"/>
  <c r="CH19" i="27"/>
  <c r="BW19" i="27"/>
  <c r="BX19" i="27"/>
  <c r="BY19" i="27"/>
  <c r="BZ19" i="27"/>
  <c r="CA19" i="27"/>
  <c r="CB19" i="27"/>
  <c r="CC19" i="27"/>
  <c r="CD19" i="27"/>
  <c r="CE19" i="27"/>
  <c r="MR19" i="27"/>
  <c r="MS19" i="27"/>
  <c r="MT19" i="27"/>
  <c r="MU19" i="27"/>
  <c r="MV19" i="27"/>
  <c r="MW19" i="27"/>
  <c r="MX19" i="27"/>
  <c r="MM19" i="27"/>
  <c r="MN19" i="27"/>
  <c r="MO19" i="27"/>
  <c r="MP19" i="27"/>
  <c r="MQ19" i="27"/>
  <c r="IZ19" i="27"/>
  <c r="JA19" i="27"/>
  <c r="JB19" i="27"/>
  <c r="JC19" i="27"/>
  <c r="JD19" i="27"/>
  <c r="JE19" i="27"/>
  <c r="JF19" i="27"/>
  <c r="IU19" i="27"/>
  <c r="IV19" i="27"/>
  <c r="IW19" i="27"/>
  <c r="IX19" i="27"/>
  <c r="IY19" i="27"/>
  <c r="BP19" i="27"/>
  <c r="BQ19" i="27"/>
  <c r="BR19" i="27"/>
  <c r="BS19" i="27"/>
  <c r="BT19" i="27"/>
  <c r="BU19" i="27"/>
  <c r="BV19" i="27"/>
  <c r="BK19" i="27"/>
  <c r="BL19" i="27"/>
  <c r="BM19" i="27"/>
  <c r="BN19" i="27"/>
  <c r="BO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IJ19" i="27"/>
  <c r="IK19" i="27"/>
  <c r="IL19" i="27"/>
  <c r="IM19" i="27"/>
  <c r="IN19" i="27"/>
  <c r="IO19" i="27"/>
  <c r="IP19" i="27"/>
  <c r="IQ19" i="27"/>
  <c r="IR19" i="27"/>
  <c r="IS19" i="27"/>
  <c r="IT19" i="27"/>
  <c r="II19" i="27"/>
  <c r="AZ19" i="27"/>
  <c r="BA19" i="27"/>
  <c r="BB19" i="27"/>
  <c r="BC19" i="27"/>
  <c r="BD19" i="27"/>
  <c r="BE19" i="27"/>
  <c r="BF19" i="27"/>
  <c r="BG19" i="27"/>
  <c r="BH19" i="27"/>
  <c r="BI19" i="27"/>
  <c r="BJ19" i="27"/>
  <c r="AY19" i="27"/>
  <c r="NR8" i="27"/>
  <c r="KX33" i="8"/>
  <c r="KY8" i="8"/>
  <c r="C43" i="27"/>
  <c r="E43" i="27"/>
  <c r="U43" i="27"/>
  <c r="NQ31" i="27"/>
  <c r="Q385" i="9"/>
  <c r="AF385" i="9" s="1"/>
  <c r="Q219" i="9"/>
  <c r="AF219" i="9" s="1"/>
  <c r="Q311" i="9"/>
  <c r="AF311" i="9" s="1"/>
  <c r="Q251" i="9"/>
  <c r="AF251" i="9" s="1"/>
  <c r="Q62" i="9"/>
  <c r="AF62" i="9" s="1"/>
  <c r="Q247" i="9"/>
  <c r="AF247" i="9" s="1"/>
  <c r="Q331" i="9"/>
  <c r="AF331" i="9" s="1"/>
  <c r="Q255" i="9"/>
  <c r="AF255" i="9" s="1"/>
  <c r="Q217" i="9"/>
  <c r="AF217" i="9" s="1"/>
  <c r="Q267" i="9"/>
  <c r="AF267" i="9" s="1"/>
  <c r="Q349" i="9"/>
  <c r="AF349" i="9" s="1"/>
  <c r="Q301" i="9"/>
  <c r="AF301" i="9" s="1"/>
  <c r="Q347" i="9"/>
  <c r="AF347" i="9" s="1"/>
  <c r="Q299" i="9"/>
  <c r="AF299" i="9" s="1"/>
  <c r="Q95" i="9"/>
  <c r="AF95" i="9" s="1"/>
  <c r="Q256" i="9"/>
  <c r="AF256" i="9" s="1"/>
  <c r="Q129" i="9"/>
  <c r="AF129" i="9" s="1"/>
  <c r="Q229" i="9"/>
  <c r="AF229" i="9" s="1"/>
  <c r="Q272" i="9"/>
  <c r="AF272" i="9" s="1"/>
  <c r="Q178" i="9"/>
  <c r="AF178" i="9" s="1"/>
  <c r="Q237" i="9"/>
  <c r="AF237" i="9" s="1"/>
  <c r="Q140" i="9"/>
  <c r="AF140" i="9" s="1"/>
  <c r="Q397" i="9"/>
  <c r="AF397" i="9" s="1"/>
  <c r="Q392" i="9"/>
  <c r="AF392" i="9" s="1"/>
  <c r="Q330" i="9"/>
  <c r="AF330" i="9" s="1"/>
  <c r="Q111" i="9"/>
  <c r="AF111" i="9" s="1"/>
  <c r="Q110" i="9"/>
  <c r="AF110" i="9" s="1"/>
  <c r="Q128" i="9"/>
  <c r="AF128" i="9" s="1"/>
  <c r="Q269" i="9"/>
  <c r="AF269" i="9" s="1"/>
  <c r="Q134" i="9"/>
  <c r="AF134" i="9" s="1"/>
  <c r="Q123" i="9"/>
  <c r="AF123" i="9" s="1"/>
  <c r="Q384" i="9"/>
  <c r="AF384" i="9" s="1"/>
  <c r="Q163" i="9"/>
  <c r="AF163" i="9" s="1"/>
  <c r="Q379" i="9"/>
  <c r="AF379" i="9" s="1"/>
  <c r="Q109" i="9"/>
  <c r="AF109" i="9" s="1"/>
  <c r="Q156" i="9"/>
  <c r="AF156" i="9" s="1"/>
  <c r="Q144" i="9"/>
  <c r="AF144" i="9" s="1"/>
  <c r="Q386" i="9"/>
  <c r="AF386" i="9" s="1"/>
  <c r="Q186" i="9"/>
  <c r="AF186" i="9" s="1"/>
  <c r="Q48" i="9"/>
  <c r="AF48" i="9" s="1"/>
  <c r="Q82" i="9"/>
  <c r="AF82" i="9" s="1"/>
  <c r="Q150" i="9"/>
  <c r="AF150" i="9" s="1"/>
  <c r="Q112" i="9"/>
  <c r="AF112" i="9" s="1"/>
  <c r="Q340" i="9"/>
  <c r="AF340" i="9" s="1"/>
  <c r="Q183" i="9"/>
  <c r="AF183" i="9" s="1"/>
  <c r="Q257" i="9"/>
  <c r="AF257" i="9" s="1"/>
  <c r="Q338" i="9"/>
  <c r="AF338" i="9" s="1"/>
  <c r="Q53" i="9"/>
  <c r="AF53" i="9" s="1"/>
  <c r="Q306" i="9"/>
  <c r="AF306" i="9" s="1"/>
  <c r="Q286" i="9"/>
  <c r="AF286" i="9" s="1"/>
  <c r="Q70" i="9"/>
  <c r="AF70" i="9" s="1"/>
  <c r="Q113" i="9"/>
  <c r="AF113" i="9" s="1"/>
  <c r="Q353" i="9"/>
  <c r="AF353" i="9" s="1"/>
  <c r="Q289" i="9"/>
  <c r="AF289" i="9" s="1"/>
  <c r="Q337" i="9"/>
  <c r="AF337" i="9" s="1"/>
  <c r="Q414" i="9"/>
  <c r="AF414" i="9" s="1"/>
  <c r="Q64" i="9"/>
  <c r="AF64" i="9" s="1"/>
  <c r="Q361" i="9"/>
  <c r="AF361" i="9" s="1"/>
  <c r="Q240" i="9"/>
  <c r="AF240" i="9" s="1"/>
  <c r="Q191" i="9"/>
  <c r="AF191" i="9" s="1"/>
  <c r="Q282" i="9"/>
  <c r="AF282" i="9" s="1"/>
  <c r="Q308" i="9"/>
  <c r="AF308" i="9" s="1"/>
  <c r="Q185" i="9"/>
  <c r="AF185" i="9" s="1"/>
  <c r="Q399" i="9"/>
  <c r="AF399" i="9" s="1"/>
  <c r="Q141" i="9"/>
  <c r="AF141" i="9" s="1"/>
  <c r="Q316" i="9"/>
  <c r="AF316" i="9" s="1"/>
  <c r="Q259" i="9"/>
  <c r="AF259" i="9" s="1"/>
  <c r="Q187" i="9"/>
  <c r="AF187" i="9" s="1"/>
  <c r="Q136" i="9"/>
  <c r="AF136" i="9" s="1"/>
  <c r="Q115" i="9"/>
  <c r="AF115" i="9" s="1"/>
  <c r="Q139" i="9"/>
  <c r="AF139" i="9" s="1"/>
  <c r="Q398" i="9"/>
  <c r="AF398" i="9" s="1"/>
  <c r="Q300" i="9"/>
  <c r="AF300" i="9" s="1"/>
  <c r="Q290" i="9"/>
  <c r="AF290" i="9" s="1"/>
  <c r="Q118" i="9"/>
  <c r="AF118" i="9" s="1"/>
  <c r="Q409" i="9"/>
  <c r="AF409" i="9" s="1"/>
  <c r="Q394" i="9"/>
  <c r="AF394" i="9" s="1"/>
  <c r="Q354" i="9"/>
  <c r="AF354" i="9" s="1"/>
  <c r="Q165" i="9"/>
  <c r="AF165" i="9" s="1"/>
  <c r="Q344" i="9"/>
  <c r="AF344" i="9" s="1"/>
  <c r="Q76" i="9"/>
  <c r="AF76" i="9" s="1"/>
  <c r="Q265" i="9"/>
  <c r="AF265" i="9" s="1"/>
  <c r="Q373" i="9"/>
  <c r="AF373" i="9" s="1"/>
  <c r="Q85" i="9"/>
  <c r="AF85" i="9" s="1"/>
  <c r="Q241" i="9"/>
  <c r="AF241" i="9" s="1"/>
  <c r="Q313" i="9"/>
  <c r="AF313" i="9" s="1"/>
  <c r="Q86" i="9"/>
  <c r="AF86" i="9" s="1"/>
  <c r="Q79" i="9"/>
  <c r="AF79" i="9" s="1"/>
  <c r="Q312" i="9"/>
  <c r="AF312" i="9" s="1"/>
  <c r="Q419" i="9"/>
  <c r="AF419" i="9" s="1"/>
  <c r="Q146" i="9"/>
  <c r="AF146" i="9" s="1"/>
  <c r="Q228" i="9"/>
  <c r="AF228" i="9" s="1"/>
  <c r="Q105" i="9"/>
  <c r="AF105" i="9" s="1"/>
  <c r="Q271" i="9"/>
  <c r="AF271" i="9" s="1"/>
  <c r="Q131" i="9"/>
  <c r="AF131" i="9" s="1"/>
  <c r="Q400" i="9"/>
  <c r="AF400" i="9" s="1"/>
  <c r="Q328" i="9"/>
  <c r="AF328" i="9" s="1"/>
  <c r="Q195" i="9"/>
  <c r="AF195" i="9" s="1"/>
  <c r="Q323" i="9"/>
  <c r="AF323" i="9" s="1"/>
  <c r="Q383" i="9"/>
  <c r="AF383" i="9" s="1"/>
  <c r="Q67" i="9"/>
  <c r="AF67" i="9" s="1"/>
  <c r="Q57" i="9"/>
  <c r="AF57" i="9" s="1"/>
  <c r="Q97" i="9"/>
  <c r="AF97" i="9" s="1"/>
  <c r="Q96" i="9"/>
  <c r="AF96" i="9" s="1"/>
  <c r="Q243" i="9"/>
  <c r="AF243" i="9" s="1"/>
  <c r="Q179" i="9"/>
  <c r="AF179" i="9" s="1"/>
  <c r="Q213" i="9"/>
  <c r="AF213" i="9" s="1"/>
  <c r="Q297" i="9"/>
  <c r="AF297" i="9" s="1"/>
  <c r="Q325" i="9"/>
  <c r="AF325" i="9" s="1"/>
  <c r="Q121" i="9"/>
  <c r="AF121" i="9" s="1"/>
  <c r="Q49" i="9"/>
  <c r="AF49" i="9" s="1"/>
  <c r="Q302" i="9"/>
  <c r="AF302" i="9" s="1"/>
  <c r="Q393" i="9"/>
  <c r="AF393" i="9" s="1"/>
  <c r="Q319" i="9"/>
  <c r="AF319" i="9" s="1"/>
  <c r="Q212" i="9"/>
  <c r="AF212" i="9" s="1"/>
  <c r="Q242" i="9"/>
  <c r="AF242" i="9" s="1"/>
  <c r="Q204" i="9"/>
  <c r="AF204" i="9" s="1"/>
  <c r="Q402" i="9"/>
  <c r="AF402" i="9" s="1"/>
  <c r="Q405" i="9"/>
  <c r="AF405" i="9" s="1"/>
  <c r="Q370" i="9"/>
  <c r="AF370" i="9" s="1"/>
  <c r="Q63" i="9"/>
  <c r="AF63" i="9" s="1"/>
  <c r="Q285" i="9"/>
  <c r="AF285" i="9" s="1"/>
  <c r="Q182" i="9"/>
  <c r="AF182" i="9" s="1"/>
  <c r="Q192" i="9"/>
  <c r="AF192" i="9" s="1"/>
  <c r="Q161" i="9"/>
  <c r="AF161" i="9" s="1"/>
  <c r="Q381" i="9"/>
  <c r="AF381" i="9" s="1"/>
  <c r="Q100" i="9"/>
  <c r="AF100" i="9" s="1"/>
  <c r="Q329" i="9"/>
  <c r="AF329" i="9" s="1"/>
  <c r="Q264" i="9"/>
  <c r="AF264" i="9" s="1"/>
  <c r="Q273" i="9"/>
  <c r="AF273" i="9" s="1"/>
  <c r="Q335" i="9"/>
  <c r="AF335" i="9" s="1"/>
  <c r="Q309" i="9"/>
  <c r="AF309" i="9" s="1"/>
  <c r="Q158" i="9"/>
  <c r="AF158" i="9" s="1"/>
  <c r="Q220" i="9"/>
  <c r="AF220" i="9" s="1"/>
  <c r="Q262" i="9"/>
  <c r="AF262" i="9" s="1"/>
  <c r="Q175" i="9"/>
  <c r="AF175" i="9" s="1"/>
  <c r="Q127" i="9"/>
  <c r="AF127" i="9" s="1"/>
  <c r="Q250" i="9"/>
  <c r="AF250" i="9" s="1"/>
  <c r="Q391" i="9"/>
  <c r="AF391" i="9" s="1"/>
  <c r="Q162" i="9"/>
  <c r="AF162" i="9" s="1"/>
  <c r="Q232" i="9"/>
  <c r="AF232" i="9" s="1"/>
  <c r="Q292" i="9"/>
  <c r="AF292" i="9" s="1"/>
  <c r="Q332" i="9"/>
  <c r="AF332" i="9" s="1"/>
  <c r="Q365" i="9"/>
  <c r="AF365" i="9" s="1"/>
  <c r="Q374" i="9"/>
  <c r="AF374" i="9" s="1"/>
  <c r="Q364" i="9"/>
  <c r="AF364" i="9" s="1"/>
  <c r="Q145" i="9"/>
  <c r="AF145" i="9" s="1"/>
  <c r="Q215" i="9"/>
  <c r="AF215" i="9" s="1"/>
  <c r="Q369" i="9"/>
  <c r="AF369" i="9" s="1"/>
  <c r="Q226" i="9"/>
  <c r="AF226" i="9" s="1"/>
  <c r="Q258" i="9"/>
  <c r="AF258" i="9" s="1"/>
  <c r="Q197" i="9"/>
  <c r="AF197" i="9" s="1"/>
  <c r="Q388" i="9"/>
  <c r="AF388" i="9" s="1"/>
  <c r="Q395" i="9"/>
  <c r="AF395" i="9" s="1"/>
  <c r="Q378" i="9"/>
  <c r="AF378" i="9" s="1"/>
  <c r="Q181" i="9"/>
  <c r="AF181" i="9" s="1"/>
  <c r="Q200" i="9"/>
  <c r="AF200" i="9" s="1"/>
  <c r="Q320" i="9"/>
  <c r="AF320" i="9" s="1"/>
  <c r="Q417" i="9"/>
  <c r="AF417" i="9" s="1"/>
  <c r="Q83" i="9"/>
  <c r="AF83" i="9" s="1"/>
  <c r="Q281" i="9"/>
  <c r="AF281" i="9" s="1"/>
  <c r="Q167" i="9"/>
  <c r="AF167" i="9" s="1"/>
  <c r="Q132" i="9"/>
  <c r="AF132" i="9" s="1"/>
  <c r="Q358" i="9"/>
  <c r="AF358" i="9" s="1"/>
  <c r="Q208" i="9"/>
  <c r="AF208" i="9" s="1"/>
  <c r="Q279" i="9"/>
  <c r="AF279" i="9" s="1"/>
  <c r="Q151" i="9"/>
  <c r="AF151" i="9" s="1"/>
  <c r="Q92" i="9"/>
  <c r="AF92" i="9" s="1"/>
  <c r="Q101" i="9"/>
  <c r="AF101" i="9" s="1"/>
  <c r="Q80" i="9"/>
  <c r="AF80" i="9" s="1"/>
  <c r="Q253" i="9"/>
  <c r="AF253" i="9" s="1"/>
  <c r="Q176" i="9"/>
  <c r="AF176" i="9" s="1"/>
  <c r="Q149" i="9"/>
  <c r="AF149" i="9" s="1"/>
  <c r="Q295" i="9"/>
  <c r="AF295" i="9" s="1"/>
  <c r="Q99" i="9"/>
  <c r="AF99" i="9" s="1"/>
  <c r="Q157" i="9"/>
  <c r="AF157" i="9" s="1"/>
  <c r="Q223" i="9"/>
  <c r="AF223" i="9" s="1"/>
  <c r="Q218" i="9"/>
  <c r="AF218" i="9" s="1"/>
  <c r="Q274" i="9"/>
  <c r="AF274" i="9" s="1"/>
  <c r="Q135" i="9"/>
  <c r="AF135" i="9" s="1"/>
  <c r="Q93" i="9"/>
  <c r="AF93" i="9" s="1"/>
  <c r="Q380" i="9"/>
  <c r="AF380" i="9" s="1"/>
  <c r="Q305" i="9"/>
  <c r="AF305" i="9" s="1"/>
  <c r="Q133" i="9"/>
  <c r="AF133" i="9" s="1"/>
  <c r="Q124" i="9"/>
  <c r="AF124" i="9" s="1"/>
  <c r="Q314" i="9"/>
  <c r="AF314" i="9" s="1"/>
  <c r="Q177" i="9"/>
  <c r="AF177" i="9" s="1"/>
  <c r="Q72" i="9"/>
  <c r="AF72" i="9" s="1"/>
  <c r="Q166" i="9"/>
  <c r="AF166" i="9" s="1"/>
  <c r="Q296" i="9"/>
  <c r="AF296" i="9" s="1"/>
  <c r="Q233" i="9"/>
  <c r="AF233" i="9" s="1"/>
  <c r="Q74" i="9"/>
  <c r="AF74" i="9" s="1"/>
  <c r="Q171" i="9"/>
  <c r="AF171" i="9" s="1"/>
  <c r="Q315" i="9"/>
  <c r="AF315" i="9" s="1"/>
  <c r="Q91" i="9"/>
  <c r="AF91" i="9" s="1"/>
  <c r="Q348" i="9"/>
  <c r="AF348" i="9" s="1"/>
  <c r="Q203" i="9"/>
  <c r="AF203" i="9" s="1"/>
  <c r="Q376" i="9"/>
  <c r="AF376" i="9" s="1"/>
  <c r="Q324" i="9"/>
  <c r="AF324" i="9" s="1"/>
  <c r="Q418" i="9"/>
  <c r="AF418" i="9" s="1"/>
  <c r="Q254" i="9"/>
  <c r="AF254" i="9" s="1"/>
  <c r="Q168" i="9"/>
  <c r="AF168" i="9" s="1"/>
  <c r="Q55" i="9"/>
  <c r="AF55" i="9" s="1"/>
  <c r="Q407" i="9"/>
  <c r="AF407" i="9" s="1"/>
  <c r="Q117" i="9"/>
  <c r="AF117" i="9" s="1"/>
  <c r="Q152" i="9"/>
  <c r="AF152" i="9" s="1"/>
  <c r="Q303" i="9"/>
  <c r="AF303" i="9" s="1"/>
  <c r="Q350" i="9"/>
  <c r="AF350" i="9" s="1"/>
  <c r="Q231" i="9"/>
  <c r="AF231" i="9" s="1"/>
  <c r="Q234" i="9"/>
  <c r="AF234" i="9" s="1"/>
  <c r="Q261" i="9"/>
  <c r="AF261" i="9" s="1"/>
  <c r="Q122" i="9"/>
  <c r="AF122" i="9" s="1"/>
  <c r="Q287" i="9"/>
  <c r="AF287" i="9" s="1"/>
  <c r="Q216" i="9"/>
  <c r="AF216" i="9" s="1"/>
  <c r="Q283" i="9"/>
  <c r="AF283" i="9" s="1"/>
  <c r="Q104" i="9"/>
  <c r="AF104" i="9" s="1"/>
  <c r="Q294" i="9"/>
  <c r="AF294" i="9" s="1"/>
  <c r="Q416" i="9"/>
  <c r="AF416" i="9" s="1"/>
  <c r="Q224" i="9"/>
  <c r="AF224" i="9" s="1"/>
  <c r="Q246" i="9"/>
  <c r="AF246" i="9" s="1"/>
  <c r="Q321" i="9"/>
  <c r="AF321" i="9" s="1"/>
  <c r="Q249" i="9"/>
  <c r="AF249" i="9" s="1"/>
  <c r="Q58" i="9"/>
  <c r="AF58" i="9" s="1"/>
  <c r="Q275" i="9"/>
  <c r="AF275" i="9" s="1"/>
  <c r="Q235" i="9"/>
  <c r="AF235" i="9" s="1"/>
  <c r="Q173" i="9"/>
  <c r="AF173" i="9" s="1"/>
  <c r="Q103" i="9"/>
  <c r="AF103" i="9" s="1"/>
  <c r="Q51" i="9"/>
  <c r="AF51" i="9" s="1"/>
  <c r="Q199" i="9"/>
  <c r="AF199" i="9" s="1"/>
  <c r="Q345" i="9"/>
  <c r="AF345" i="9" s="1"/>
  <c r="Q50" i="9"/>
  <c r="AF50" i="9" s="1"/>
  <c r="Q268" i="9"/>
  <c r="AF268" i="9" s="1"/>
  <c r="Q371" i="9"/>
  <c r="AF371" i="9" s="1"/>
  <c r="Q159" i="9"/>
  <c r="AF159" i="9" s="1"/>
  <c r="Q245" i="9"/>
  <c r="AF245" i="9" s="1"/>
  <c r="Q327" i="9"/>
  <c r="AF327" i="9" s="1"/>
  <c r="Q61" i="9"/>
  <c r="AF61" i="9" s="1"/>
  <c r="Q362" i="9"/>
  <c r="AF362" i="9" s="1"/>
  <c r="Q225" i="9"/>
  <c r="AF225" i="9" s="1"/>
  <c r="Q304" i="9"/>
  <c r="AF304" i="9" s="1"/>
  <c r="Q291" i="9"/>
  <c r="AF291" i="9" s="1"/>
  <c r="Q410" i="9"/>
  <c r="AF410" i="9" s="1"/>
  <c r="Q363" i="9"/>
  <c r="AF363" i="9" s="1"/>
  <c r="Q125" i="9"/>
  <c r="AF125" i="9" s="1"/>
  <c r="Q120" i="9"/>
  <c r="AF120" i="9" s="1"/>
  <c r="Q307" i="9"/>
  <c r="AF307" i="9" s="1"/>
  <c r="Q412" i="9"/>
  <c r="AF412" i="9" s="1"/>
  <c r="Q401" i="9"/>
  <c r="AF401" i="9" s="1"/>
  <c r="Q342" i="9"/>
  <c r="AF342" i="9" s="1"/>
  <c r="Q375" i="9"/>
  <c r="AF375" i="9" s="1"/>
  <c r="Q142" i="9"/>
  <c r="AF142" i="9" s="1"/>
  <c r="Q368" i="9"/>
  <c r="AF368" i="9" s="1"/>
  <c r="Q406" i="9"/>
  <c r="AF406" i="9" s="1"/>
  <c r="Q164" i="9"/>
  <c r="AF164" i="9" s="1"/>
  <c r="Q390" i="9"/>
  <c r="AF390" i="9" s="1"/>
  <c r="Q276" i="9"/>
  <c r="AF276" i="9" s="1"/>
  <c r="Q310" i="9"/>
  <c r="AF310" i="9" s="1"/>
  <c r="Q236" i="9"/>
  <c r="AF236" i="9" s="1"/>
  <c r="Q180" i="9"/>
  <c r="AF180" i="9" s="1"/>
  <c r="Q196" i="9"/>
  <c r="AF196" i="9" s="1"/>
  <c r="Q170" i="9"/>
  <c r="AF170" i="9" s="1"/>
  <c r="Q280" i="9"/>
  <c r="AF280" i="9" s="1"/>
  <c r="Q73" i="9"/>
  <c r="AF73" i="9" s="1"/>
  <c r="Q90" i="9"/>
  <c r="AF90" i="9" s="1"/>
  <c r="Q172" i="9"/>
  <c r="AF172" i="9" s="1"/>
  <c r="Q54" i="9"/>
  <c r="AF54" i="9" s="1"/>
  <c r="Q248" i="9"/>
  <c r="AF248" i="9" s="1"/>
  <c r="Q343" i="9"/>
  <c r="AF343" i="9" s="1"/>
  <c r="Q169" i="9"/>
  <c r="AF169" i="9" s="1"/>
  <c r="Q211" i="9"/>
  <c r="AF211" i="9" s="1"/>
  <c r="Q52" i="9"/>
  <c r="AF52" i="9" s="1"/>
  <c r="Q356" i="9"/>
  <c r="AF356" i="9" s="1"/>
  <c r="Q84" i="9"/>
  <c r="AF84" i="9" s="1"/>
  <c r="Q155" i="9"/>
  <c r="AF155" i="9" s="1"/>
  <c r="Q322" i="9"/>
  <c r="AF322" i="9" s="1"/>
  <c r="Q106" i="9"/>
  <c r="AF106" i="9" s="1"/>
  <c r="Q382" i="9"/>
  <c r="AF382" i="9" s="1"/>
  <c r="Q352" i="9"/>
  <c r="AF352" i="9" s="1"/>
  <c r="Q138" i="9"/>
  <c r="AF138" i="9" s="1"/>
  <c r="Q377" i="9"/>
  <c r="AF377" i="9" s="1"/>
  <c r="Q108" i="9"/>
  <c r="AF108" i="9" s="1"/>
  <c r="Q77" i="9"/>
  <c r="AF77" i="9" s="1"/>
  <c r="Q230" i="9"/>
  <c r="AF230" i="9" s="1"/>
  <c r="Q415" i="9"/>
  <c r="AF415" i="9" s="1"/>
  <c r="Q396" i="9"/>
  <c r="AF396" i="9" s="1"/>
  <c r="Q357" i="9"/>
  <c r="AF357" i="9" s="1"/>
  <c r="Q147" i="9"/>
  <c r="AF147" i="9" s="1"/>
  <c r="Q205" i="9"/>
  <c r="AF205" i="9" s="1"/>
  <c r="Q239" i="9"/>
  <c r="AF239" i="9" s="1"/>
  <c r="Q238" i="9"/>
  <c r="AF238" i="9" s="1"/>
  <c r="Q160" i="9"/>
  <c r="AF160" i="9" s="1"/>
  <c r="Q126" i="9"/>
  <c r="AF126" i="9" s="1"/>
  <c r="Q222" i="9"/>
  <c r="AF222" i="9" s="1"/>
  <c r="Q387" i="9"/>
  <c r="AF387" i="9" s="1"/>
  <c r="Q107" i="9"/>
  <c r="AF107" i="9" s="1"/>
  <c r="Q341" i="9"/>
  <c r="AF341" i="9" s="1"/>
  <c r="Q94" i="9"/>
  <c r="AF94" i="9" s="1"/>
  <c r="Q221" i="9"/>
  <c r="AF221" i="9" s="1"/>
  <c r="Q411" i="9"/>
  <c r="AF411" i="9" s="1"/>
  <c r="Q153" i="9"/>
  <c r="AF153" i="9" s="1"/>
  <c r="Q65" i="9"/>
  <c r="AF65" i="9" s="1"/>
  <c r="Q288" i="9"/>
  <c r="AF288" i="9" s="1"/>
  <c r="Q202" i="9"/>
  <c r="AF202" i="9" s="1"/>
  <c r="Q209" i="9"/>
  <c r="AF209" i="9" s="1"/>
  <c r="Q198" i="9"/>
  <c r="AF198" i="9" s="1"/>
  <c r="Q227" i="9"/>
  <c r="AF227" i="9" s="1"/>
  <c r="Q69" i="9"/>
  <c r="AF69" i="9" s="1"/>
  <c r="Q60" i="9"/>
  <c r="AF60" i="9" s="1"/>
  <c r="Q75" i="9"/>
  <c r="AF75" i="9" s="1"/>
  <c r="Q403" i="9"/>
  <c r="AF403" i="9" s="1"/>
  <c r="Q71" i="9"/>
  <c r="AF71" i="9" s="1"/>
  <c r="Q293" i="9"/>
  <c r="AF293" i="9" s="1"/>
  <c r="Q174" i="9"/>
  <c r="AF174" i="9" s="1"/>
  <c r="Q333" i="9"/>
  <c r="AF333" i="9" s="1"/>
  <c r="Q143" i="9"/>
  <c r="AF143" i="9" s="1"/>
  <c r="Q366" i="9"/>
  <c r="AF366" i="9" s="1"/>
  <c r="Q89" i="9"/>
  <c r="AF89" i="9" s="1"/>
  <c r="Q318" i="9"/>
  <c r="AF318" i="9" s="1"/>
  <c r="Q359" i="9"/>
  <c r="AF359" i="9" s="1"/>
  <c r="Q137" i="9"/>
  <c r="AF137" i="9" s="1"/>
  <c r="Q184" i="9"/>
  <c r="AF184" i="9" s="1"/>
  <c r="Q81" i="9"/>
  <c r="AF81" i="9" s="1"/>
  <c r="Q278" i="9"/>
  <c r="AF278" i="9" s="1"/>
  <c r="Q277" i="9"/>
  <c r="AF277" i="9" s="1"/>
  <c r="Q263" i="9"/>
  <c r="AF263" i="9" s="1"/>
  <c r="Q148" i="9"/>
  <c r="AF148" i="9" s="1"/>
  <c r="Q336" i="9"/>
  <c r="AF336" i="9" s="1"/>
  <c r="Q404" i="9"/>
  <c r="AF404" i="9" s="1"/>
  <c r="Q56" i="9"/>
  <c r="AF56" i="9" s="1"/>
  <c r="Q201" i="9"/>
  <c r="AF201" i="9" s="1"/>
  <c r="Q114" i="9"/>
  <c r="AF114" i="9" s="1"/>
  <c r="Q194" i="9"/>
  <c r="AF194" i="9" s="1"/>
  <c r="Q346" i="9"/>
  <c r="AF346" i="9" s="1"/>
  <c r="Q190" i="9"/>
  <c r="AF190" i="9" s="1"/>
  <c r="Q66" i="9"/>
  <c r="AF66" i="9" s="1"/>
  <c r="Q252" i="9"/>
  <c r="AF252" i="9" s="1"/>
  <c r="Q210" i="9"/>
  <c r="AF210" i="9" s="1"/>
  <c r="Q351" i="9"/>
  <c r="AF351" i="9" s="1"/>
  <c r="Q339" i="9"/>
  <c r="AF339" i="9" s="1"/>
  <c r="Q116" i="9"/>
  <c r="AF116" i="9" s="1"/>
  <c r="Q87" i="9"/>
  <c r="AF87" i="9" s="1"/>
  <c r="Q102" i="9"/>
  <c r="AF102" i="9" s="1"/>
  <c r="Q326" i="9"/>
  <c r="AF326" i="9" s="1"/>
  <c r="Q360" i="9"/>
  <c r="AF360" i="9" s="1"/>
  <c r="Q266" i="9"/>
  <c r="AF266" i="9" s="1"/>
  <c r="Q260" i="9"/>
  <c r="AF260" i="9" s="1"/>
  <c r="Q88" i="9"/>
  <c r="AF88" i="9" s="1"/>
  <c r="Q389" i="9"/>
  <c r="AF389" i="9" s="1"/>
  <c r="Q98" i="9"/>
  <c r="AF98" i="9" s="1"/>
  <c r="Q355" i="9"/>
  <c r="AF355" i="9" s="1"/>
  <c r="Q214" i="9"/>
  <c r="AF214" i="9" s="1"/>
  <c r="Q59" i="9"/>
  <c r="AF59" i="9" s="1"/>
  <c r="Q119" i="9"/>
  <c r="AF119" i="9" s="1"/>
  <c r="Q130" i="9"/>
  <c r="AF130" i="9" s="1"/>
  <c r="Q367" i="9"/>
  <c r="AF367" i="9" s="1"/>
  <c r="Q78" i="9"/>
  <c r="AF78" i="9" s="1"/>
  <c r="Q188" i="9"/>
  <c r="AF188" i="9" s="1"/>
  <c r="Q189" i="9"/>
  <c r="AF189" i="9" s="1"/>
  <c r="Q408" i="9"/>
  <c r="AF408" i="9" s="1"/>
  <c r="Q270" i="9"/>
  <c r="AF270" i="9" s="1"/>
  <c r="Q207" i="9"/>
  <c r="AF207" i="9" s="1"/>
  <c r="Q284" i="9"/>
  <c r="AF284" i="9" s="1"/>
  <c r="Q193" i="9"/>
  <c r="AF193" i="9" s="1"/>
  <c r="Q244" i="9"/>
  <c r="AF244" i="9" s="1"/>
  <c r="Q206" i="9"/>
  <c r="AF206" i="9" s="1"/>
  <c r="Q334" i="9"/>
  <c r="AF334" i="9" s="1"/>
  <c r="Q154" i="9"/>
  <c r="AF154" i="9" s="1"/>
  <c r="Q372" i="9"/>
  <c r="AF372" i="9" s="1"/>
  <c r="Q298" i="9"/>
  <c r="AF298" i="9" s="1"/>
  <c r="Q68" i="9"/>
  <c r="AF68" i="9" s="1"/>
  <c r="Q413" i="9"/>
  <c r="AF413" i="9" s="1"/>
  <c r="Q317" i="9"/>
  <c r="AF317" i="9" s="1"/>
  <c r="Y45" i="27"/>
  <c r="AA45" i="27"/>
  <c r="T45" i="27"/>
  <c r="R45" i="27"/>
  <c r="K45" i="27"/>
  <c r="U45" i="27"/>
  <c r="D45" i="27"/>
  <c r="AF45" i="27"/>
  <c r="AD45" i="27"/>
  <c r="Z45" i="27"/>
  <c r="AB45" i="27"/>
  <c r="C45" i="27"/>
  <c r="V45" i="27"/>
  <c r="AE45" i="27"/>
  <c r="W45" i="27"/>
  <c r="AC45" i="27"/>
  <c r="X45" i="27"/>
  <c r="M45" i="27"/>
  <c r="O45" i="27"/>
  <c r="P45" i="27"/>
  <c r="E45" i="27"/>
  <c r="N45" i="27"/>
  <c r="G45" i="27"/>
  <c r="I45" i="27"/>
  <c r="J45" i="27"/>
  <c r="H45" i="27"/>
  <c r="F45" i="27"/>
  <c r="Q45" i="27"/>
  <c r="L45" i="27"/>
  <c r="KZ23" i="8"/>
  <c r="LA6" i="8"/>
  <c r="LA13" i="8" s="1"/>
  <c r="KZ22" i="8"/>
  <c r="LA4" i="8"/>
  <c r="KZ5" i="8"/>
  <c r="KX27" i="8" l="1"/>
  <c r="W40" i="27"/>
  <c r="R40" i="27"/>
  <c r="Q40" i="27"/>
  <c r="U40" i="27"/>
  <c r="P40" i="27"/>
  <c r="AC40" i="27"/>
  <c r="M40" i="27"/>
  <c r="O40" i="27"/>
  <c r="N40" i="27"/>
  <c r="S40" i="27"/>
  <c r="AD40" i="27"/>
  <c r="H40" i="27"/>
  <c r="T40" i="27"/>
  <c r="I40" i="27"/>
  <c r="G40" i="27"/>
  <c r="E40" i="27"/>
  <c r="AF40" i="27"/>
  <c r="C40" i="27"/>
  <c r="AA40" i="27"/>
  <c r="V40" i="27"/>
  <c r="K40" i="27"/>
  <c r="D40" i="27"/>
  <c r="AB40" i="27"/>
  <c r="L40" i="27"/>
  <c r="J40" i="27"/>
  <c r="Z40" i="27"/>
  <c r="Y40" i="27"/>
  <c r="AE40" i="27"/>
  <c r="X40" i="27"/>
  <c r="F40" i="27"/>
  <c r="KZ11" i="8"/>
  <c r="KZ9" i="8"/>
  <c r="KY20" i="8"/>
  <c r="KY33" i="8" s="1"/>
  <c r="KX30" i="8"/>
  <c r="KX31" i="8"/>
  <c r="NR14" i="27"/>
  <c r="NR31" i="27" s="1"/>
  <c r="NR13" i="27"/>
  <c r="B45" i="27"/>
  <c r="AC277" i="9"/>
  <c r="AC68" i="9"/>
  <c r="AC130" i="9"/>
  <c r="AC351" i="9"/>
  <c r="AC81" i="9"/>
  <c r="AC227" i="9"/>
  <c r="AC238" i="9"/>
  <c r="AC155" i="9"/>
  <c r="AC236" i="9"/>
  <c r="AC173" i="9"/>
  <c r="AC234" i="9"/>
  <c r="AC315" i="9"/>
  <c r="AC218" i="9"/>
  <c r="AC167" i="9"/>
  <c r="AC364" i="9"/>
  <c r="AC273" i="9"/>
  <c r="AC319" i="9"/>
  <c r="AC195" i="9"/>
  <c r="AC265" i="9"/>
  <c r="AC316" i="9"/>
  <c r="AC286" i="9"/>
  <c r="AC379" i="9"/>
  <c r="AC229" i="9"/>
  <c r="AC219" i="9"/>
  <c r="AC348" i="9"/>
  <c r="AC187" i="9"/>
  <c r="AC322" i="9"/>
  <c r="AC259" i="9"/>
  <c r="AC298" i="9"/>
  <c r="AC119" i="9"/>
  <c r="AC210" i="9"/>
  <c r="AC184" i="9"/>
  <c r="AC198" i="9"/>
  <c r="AC239" i="9"/>
  <c r="AC84" i="9"/>
  <c r="AC310" i="9"/>
  <c r="AC291" i="9"/>
  <c r="AC235" i="9"/>
  <c r="AC231" i="9"/>
  <c r="AC171" i="9"/>
  <c r="AC223" i="9"/>
  <c r="AC281" i="9"/>
  <c r="AC374" i="9"/>
  <c r="AC264" i="9"/>
  <c r="AC393" i="9"/>
  <c r="AC328" i="9"/>
  <c r="AC76" i="9"/>
  <c r="AC141" i="9"/>
  <c r="AC306" i="9"/>
  <c r="AC163" i="9"/>
  <c r="AC129" i="9"/>
  <c r="AC385" i="9"/>
  <c r="AC122" i="9"/>
  <c r="AC180" i="9"/>
  <c r="AC132" i="9"/>
  <c r="AC70" i="9"/>
  <c r="AC372" i="9"/>
  <c r="AC59" i="9"/>
  <c r="AC252" i="9"/>
  <c r="AC137" i="9"/>
  <c r="AC209" i="9"/>
  <c r="AC205" i="9"/>
  <c r="AC356" i="9"/>
  <c r="AC276" i="9"/>
  <c r="AC304" i="9"/>
  <c r="AC275" i="9"/>
  <c r="AC350" i="9"/>
  <c r="AC74" i="9"/>
  <c r="AC157" i="9"/>
  <c r="AC83" i="9"/>
  <c r="AC365" i="9"/>
  <c r="AC329" i="9"/>
  <c r="AC302" i="9"/>
  <c r="AC344" i="9"/>
  <c r="AC53" i="9"/>
  <c r="AC384" i="9"/>
  <c r="AC256" i="9"/>
  <c r="AC78" i="9"/>
  <c r="AC135" i="9"/>
  <c r="AC160" i="9"/>
  <c r="AC373" i="9"/>
  <c r="AC154" i="9"/>
  <c r="AC214" i="9"/>
  <c r="AC66" i="9"/>
  <c r="AC359" i="9"/>
  <c r="AC202" i="9"/>
  <c r="AC147" i="9"/>
  <c r="AC52" i="9"/>
  <c r="AC390" i="9"/>
  <c r="AC225" i="9"/>
  <c r="AC58" i="9"/>
  <c r="AC303" i="9"/>
  <c r="AC233" i="9"/>
  <c r="AC99" i="9"/>
  <c r="AC332" i="9"/>
  <c r="AC100" i="9"/>
  <c r="AC49" i="9"/>
  <c r="AC131" i="9"/>
  <c r="AC165" i="9"/>
  <c r="AC185" i="9"/>
  <c r="AC338" i="9"/>
  <c r="AC123" i="9"/>
  <c r="AC95" i="9"/>
  <c r="AC106" i="9"/>
  <c r="AC358" i="9"/>
  <c r="AC383" i="9"/>
  <c r="AC113" i="9"/>
  <c r="AC178" i="9"/>
  <c r="AC261" i="9"/>
  <c r="AC335" i="9"/>
  <c r="AC109" i="9"/>
  <c r="AC334" i="9"/>
  <c r="AC355" i="9"/>
  <c r="AC190" i="9"/>
  <c r="AC318" i="9"/>
  <c r="AC288" i="9"/>
  <c r="AC357" i="9"/>
  <c r="AC211" i="9"/>
  <c r="AC164" i="9"/>
  <c r="AC362" i="9"/>
  <c r="AC249" i="9"/>
  <c r="AC152" i="9"/>
  <c r="AC296" i="9"/>
  <c r="AC295" i="9"/>
  <c r="AC320" i="9"/>
  <c r="AC292" i="9"/>
  <c r="AC381" i="9"/>
  <c r="AC121" i="9"/>
  <c r="AC271" i="9"/>
  <c r="AC354" i="9"/>
  <c r="AC308" i="9"/>
  <c r="AC257" i="9"/>
  <c r="AC134" i="9"/>
  <c r="AC299" i="9"/>
  <c r="AC317" i="9"/>
  <c r="AC125" i="9"/>
  <c r="AC309" i="9"/>
  <c r="AC156" i="9"/>
  <c r="AC278" i="9"/>
  <c r="AC274" i="9"/>
  <c r="AC145" i="9"/>
  <c r="AC311" i="9"/>
  <c r="AC206" i="9"/>
  <c r="AC98" i="9"/>
  <c r="AC346" i="9"/>
  <c r="AC89" i="9"/>
  <c r="AC65" i="9"/>
  <c r="AC169" i="9"/>
  <c r="AC61" i="9"/>
  <c r="AC321" i="9"/>
  <c r="AC117" i="9"/>
  <c r="AC166" i="9"/>
  <c r="AC149" i="9"/>
  <c r="AC200" i="9"/>
  <c r="AC232" i="9"/>
  <c r="AC161" i="9"/>
  <c r="AC325" i="9"/>
  <c r="AC105" i="9"/>
  <c r="AC394" i="9"/>
  <c r="AC282" i="9"/>
  <c r="AC183" i="9"/>
  <c r="AC269" i="9"/>
  <c r="AC347" i="9"/>
  <c r="AC323" i="9"/>
  <c r="AC244" i="9"/>
  <c r="AC389" i="9"/>
  <c r="AC194" i="9"/>
  <c r="AC366" i="9"/>
  <c r="AC153" i="9"/>
  <c r="AC343" i="9"/>
  <c r="AC368" i="9"/>
  <c r="AC327" i="9"/>
  <c r="AC246" i="9"/>
  <c r="AC72" i="9"/>
  <c r="AC176" i="9"/>
  <c r="AC181" i="9"/>
  <c r="AC162" i="9"/>
  <c r="AC192" i="9"/>
  <c r="AC297" i="9"/>
  <c r="AC228" i="9"/>
  <c r="AC191" i="9"/>
  <c r="AC340" i="9"/>
  <c r="AC128" i="9"/>
  <c r="AC301" i="9"/>
  <c r="AC196" i="9"/>
  <c r="AC91" i="9"/>
  <c r="AC193" i="9"/>
  <c r="AC88" i="9"/>
  <c r="AC114" i="9"/>
  <c r="AC143" i="9"/>
  <c r="AC230" i="9"/>
  <c r="AC248" i="9"/>
  <c r="AC142" i="9"/>
  <c r="AC245" i="9"/>
  <c r="AC224" i="9"/>
  <c r="AC55" i="9"/>
  <c r="AC177" i="9"/>
  <c r="AC253" i="9"/>
  <c r="AC378" i="9"/>
  <c r="AC391" i="9"/>
  <c r="AC182" i="9"/>
  <c r="AC213" i="9"/>
  <c r="AC146" i="9"/>
  <c r="AC118" i="9"/>
  <c r="AC240" i="9"/>
  <c r="AC112" i="9"/>
  <c r="AC110" i="9"/>
  <c r="AC349" i="9"/>
  <c r="NQ33" i="27"/>
  <c r="AC51" i="9"/>
  <c r="AC85" i="9"/>
  <c r="AC367" i="9"/>
  <c r="AC284" i="9"/>
  <c r="AC260" i="9"/>
  <c r="AC201" i="9"/>
  <c r="AC333" i="9"/>
  <c r="AC221" i="9"/>
  <c r="AC77" i="9"/>
  <c r="AC54" i="9"/>
  <c r="AC375" i="9"/>
  <c r="AC159" i="9"/>
  <c r="AC168" i="9"/>
  <c r="AC314" i="9"/>
  <c r="AC80" i="9"/>
  <c r="AC395" i="9"/>
  <c r="AC250" i="9"/>
  <c r="AC285" i="9"/>
  <c r="AC179" i="9"/>
  <c r="AC290" i="9"/>
  <c r="AC361" i="9"/>
  <c r="AC150" i="9"/>
  <c r="AC111" i="9"/>
  <c r="AC267" i="9"/>
  <c r="AC207" i="9"/>
  <c r="AC266" i="9"/>
  <c r="AC56" i="9"/>
  <c r="AC174" i="9"/>
  <c r="AC94" i="9"/>
  <c r="AC108" i="9"/>
  <c r="AC172" i="9"/>
  <c r="AC342" i="9"/>
  <c r="AC371" i="9"/>
  <c r="AC294" i="9"/>
  <c r="AC254" i="9"/>
  <c r="AC124" i="9"/>
  <c r="AC101" i="9"/>
  <c r="AC388" i="9"/>
  <c r="AC127" i="9"/>
  <c r="AC63" i="9"/>
  <c r="AC243" i="9"/>
  <c r="AC312" i="9"/>
  <c r="AC300" i="9"/>
  <c r="AC64" i="9"/>
  <c r="AC82" i="9"/>
  <c r="AC330" i="9"/>
  <c r="AC217" i="9"/>
  <c r="AC126" i="9"/>
  <c r="AC69" i="9"/>
  <c r="AC270" i="9"/>
  <c r="AC360" i="9"/>
  <c r="AC293" i="9"/>
  <c r="AC341" i="9"/>
  <c r="AC377" i="9"/>
  <c r="AC90" i="9"/>
  <c r="AC268" i="9"/>
  <c r="AC104" i="9"/>
  <c r="AC133" i="9"/>
  <c r="AC92" i="9"/>
  <c r="AC197" i="9"/>
  <c r="AC175" i="9"/>
  <c r="AC370" i="9"/>
  <c r="AC96" i="9"/>
  <c r="AC79" i="9"/>
  <c r="AC48" i="9"/>
  <c r="AC392" i="9"/>
  <c r="AC255" i="9"/>
  <c r="AC116" i="9"/>
  <c r="AC215" i="9"/>
  <c r="AC251" i="9"/>
  <c r="AC363" i="9"/>
  <c r="AC272" i="9"/>
  <c r="AC326" i="9"/>
  <c r="AC336" i="9"/>
  <c r="AC71" i="9"/>
  <c r="AC107" i="9"/>
  <c r="AC138" i="9"/>
  <c r="AC73" i="9"/>
  <c r="AC50" i="9"/>
  <c r="AC283" i="9"/>
  <c r="AC324" i="9"/>
  <c r="AC305" i="9"/>
  <c r="AC151" i="9"/>
  <c r="AC258" i="9"/>
  <c r="AC262" i="9"/>
  <c r="AC97" i="9"/>
  <c r="AC86" i="9"/>
  <c r="AC139" i="9"/>
  <c r="AC337" i="9"/>
  <c r="AC186" i="9"/>
  <c r="AC331" i="9"/>
  <c r="AC189" i="9"/>
  <c r="AC102" i="9"/>
  <c r="AC148" i="9"/>
  <c r="AC387" i="9"/>
  <c r="AC352" i="9"/>
  <c r="AC280" i="9"/>
  <c r="AC307" i="9"/>
  <c r="AC345" i="9"/>
  <c r="AC216" i="9"/>
  <c r="AC376" i="9"/>
  <c r="AC380" i="9"/>
  <c r="AC279" i="9"/>
  <c r="AC226" i="9"/>
  <c r="AC220" i="9"/>
  <c r="AC57" i="9"/>
  <c r="AC313" i="9"/>
  <c r="AC115" i="9"/>
  <c r="AC289" i="9"/>
  <c r="AC386" i="9"/>
  <c r="AC140" i="9"/>
  <c r="AC247" i="9"/>
  <c r="AC60" i="9"/>
  <c r="AC242" i="9"/>
  <c r="AC339" i="9"/>
  <c r="AC103" i="9"/>
  <c r="AC212" i="9"/>
  <c r="AC188" i="9"/>
  <c r="AC87" i="9"/>
  <c r="AC263" i="9"/>
  <c r="AC75" i="9"/>
  <c r="AC222" i="9"/>
  <c r="AC382" i="9"/>
  <c r="AC170" i="9"/>
  <c r="AC120" i="9"/>
  <c r="AC199" i="9"/>
  <c r="AC287" i="9"/>
  <c r="AC203" i="9"/>
  <c r="AC93" i="9"/>
  <c r="AC208" i="9"/>
  <c r="AC369" i="9"/>
  <c r="AC158" i="9"/>
  <c r="AC204" i="9"/>
  <c r="AC67" i="9"/>
  <c r="AC241" i="9"/>
  <c r="AC136" i="9"/>
  <c r="AC353" i="9"/>
  <c r="AC144" i="9"/>
  <c r="AC237" i="9"/>
  <c r="AC62" i="9"/>
  <c r="KY14" i="8"/>
  <c r="KX29" i="8"/>
  <c r="KZ8" i="8"/>
  <c r="C41" i="27"/>
  <c r="D41" i="27"/>
  <c r="E41" i="27"/>
  <c r="F41" i="27"/>
  <c r="G41" i="27"/>
  <c r="H41" i="27"/>
  <c r="I41" i="27"/>
  <c r="J41" i="27"/>
  <c r="K41" i="27"/>
  <c r="L41" i="27"/>
  <c r="M41" i="27"/>
  <c r="N41" i="27"/>
  <c r="O41" i="27"/>
  <c r="P41" i="27"/>
  <c r="Q41" i="27"/>
  <c r="R41" i="27"/>
  <c r="S41" i="27"/>
  <c r="T41" i="27"/>
  <c r="U41" i="27"/>
  <c r="V41" i="27"/>
  <c r="W41" i="27"/>
  <c r="X41" i="27"/>
  <c r="Y41" i="27"/>
  <c r="Z41" i="27"/>
  <c r="AA41" i="27"/>
  <c r="AB41" i="27"/>
  <c r="AC41" i="27"/>
  <c r="AD41" i="27"/>
  <c r="AE41" i="27"/>
  <c r="AF41" i="27"/>
  <c r="P297" i="9"/>
  <c r="AE297" i="9" s="1"/>
  <c r="P265" i="9"/>
  <c r="AE265" i="9" s="1"/>
  <c r="P329" i="9"/>
  <c r="AE329" i="9" s="1"/>
  <c r="P36" i="9"/>
  <c r="AE36" i="9" s="1"/>
  <c r="P199" i="9"/>
  <c r="AE199" i="9" s="1"/>
  <c r="P88" i="9"/>
  <c r="AE88" i="9" s="1"/>
  <c r="P159" i="9"/>
  <c r="AE159" i="9" s="1"/>
  <c r="P210" i="9"/>
  <c r="AE210" i="9" s="1"/>
  <c r="P79" i="9"/>
  <c r="AE79" i="9" s="1"/>
  <c r="P167" i="9"/>
  <c r="AE167" i="9" s="1"/>
  <c r="P126" i="9"/>
  <c r="AE126" i="9" s="1"/>
  <c r="P376" i="9"/>
  <c r="AE376" i="9" s="1"/>
  <c r="P169" i="9"/>
  <c r="AE169" i="9" s="1"/>
  <c r="P299" i="9"/>
  <c r="AE299" i="9" s="1"/>
  <c r="P381" i="9"/>
  <c r="AE381" i="9" s="1"/>
  <c r="P317" i="9"/>
  <c r="AE317" i="9" s="1"/>
  <c r="P390" i="9"/>
  <c r="AE390" i="9" s="1"/>
  <c r="P209" i="9"/>
  <c r="AE209" i="9" s="1"/>
  <c r="P40" i="9"/>
  <c r="AE40" i="9" s="1"/>
  <c r="P273" i="9"/>
  <c r="AE273" i="9" s="1"/>
  <c r="P99" i="9"/>
  <c r="AE99" i="9" s="1"/>
  <c r="P202" i="9"/>
  <c r="AE202" i="9" s="1"/>
  <c r="P173" i="9"/>
  <c r="AE173" i="9" s="1"/>
  <c r="P39" i="9"/>
  <c r="AE39" i="9" s="1"/>
  <c r="P395" i="9"/>
  <c r="AE395" i="9" s="1"/>
  <c r="P313" i="9"/>
  <c r="AE313" i="9" s="1"/>
  <c r="P41" i="9"/>
  <c r="AE41" i="9" s="1"/>
  <c r="P319" i="9"/>
  <c r="AE319" i="9" s="1"/>
  <c r="P242" i="9"/>
  <c r="AE242" i="9" s="1"/>
  <c r="P75" i="9"/>
  <c r="AE75" i="9" s="1"/>
  <c r="P408" i="9"/>
  <c r="AE408" i="9" s="1"/>
  <c r="P389" i="9"/>
  <c r="AE389" i="9" s="1"/>
  <c r="P418" i="9"/>
  <c r="AE418" i="9" s="1"/>
  <c r="P341" i="9"/>
  <c r="AE341" i="9" s="1"/>
  <c r="P77" i="9"/>
  <c r="AE77" i="9" s="1"/>
  <c r="P362" i="9"/>
  <c r="AE362" i="9" s="1"/>
  <c r="P185" i="9"/>
  <c r="AE185" i="9" s="1"/>
  <c r="P254" i="9"/>
  <c r="AE254" i="9" s="1"/>
  <c r="P180" i="9"/>
  <c r="AE180" i="9" s="1"/>
  <c r="P240" i="9"/>
  <c r="AE240" i="9" s="1"/>
  <c r="P375" i="9"/>
  <c r="AE375" i="9" s="1"/>
  <c r="P66" i="9"/>
  <c r="AE66" i="9" s="1"/>
  <c r="P111" i="9"/>
  <c r="AE111" i="9" s="1"/>
  <c r="P357" i="9"/>
  <c r="AE357" i="9" s="1"/>
  <c r="P97" i="9"/>
  <c r="AE97" i="9" s="1"/>
  <c r="P279" i="9"/>
  <c r="AE279" i="9" s="1"/>
  <c r="P290" i="9"/>
  <c r="AE290" i="9" s="1"/>
  <c r="P142" i="9"/>
  <c r="AE142" i="9" s="1"/>
  <c r="P163" i="9"/>
  <c r="AE163" i="9" s="1"/>
  <c r="P414" i="9"/>
  <c r="AE414" i="9" s="1"/>
  <c r="P60" i="9"/>
  <c r="AE60" i="9" s="1"/>
  <c r="P106" i="9"/>
  <c r="AE106" i="9" s="1"/>
  <c r="P91" i="9"/>
  <c r="AE91" i="9" s="1"/>
  <c r="P146" i="9"/>
  <c r="AE146" i="9" s="1"/>
  <c r="P38" i="9"/>
  <c r="AE38" i="9" s="1"/>
  <c r="P252" i="9"/>
  <c r="AE252" i="9" s="1"/>
  <c r="P186" i="9"/>
  <c r="AE186" i="9" s="1"/>
  <c r="P391" i="9"/>
  <c r="AE391" i="9" s="1"/>
  <c r="P179" i="9"/>
  <c r="AE179" i="9" s="1"/>
  <c r="P332" i="9"/>
  <c r="AE332" i="9" s="1"/>
  <c r="P263" i="9"/>
  <c r="AE263" i="9" s="1"/>
  <c r="P200" i="9"/>
  <c r="AE200" i="9" s="1"/>
  <c r="P312" i="9"/>
  <c r="AE312" i="9" s="1"/>
  <c r="P352" i="9"/>
  <c r="AE352" i="9" s="1"/>
  <c r="P52" i="9"/>
  <c r="AE52" i="9" s="1"/>
  <c r="P284" i="9"/>
  <c r="AE284" i="9" s="1"/>
  <c r="P289" i="9"/>
  <c r="AE289" i="9" s="1"/>
  <c r="P358" i="9"/>
  <c r="AE358" i="9" s="1"/>
  <c r="P258" i="9"/>
  <c r="AE258" i="9" s="1"/>
  <c r="P309" i="9"/>
  <c r="AE309" i="9" s="1"/>
  <c r="P113" i="9"/>
  <c r="AE113" i="9" s="1"/>
  <c r="P57" i="9"/>
  <c r="AE57" i="9" s="1"/>
  <c r="P183" i="9"/>
  <c r="AE183" i="9" s="1"/>
  <c r="P110" i="9"/>
  <c r="AE110" i="9" s="1"/>
  <c r="P54" i="9"/>
  <c r="AE54" i="9" s="1"/>
  <c r="P125" i="9"/>
  <c r="AE125" i="9" s="1"/>
  <c r="P266" i="9"/>
  <c r="AE266" i="9" s="1"/>
  <c r="P340" i="9"/>
  <c r="AE340" i="9" s="1"/>
  <c r="P368" i="9"/>
  <c r="AE368" i="9" s="1"/>
  <c r="P272" i="9"/>
  <c r="AE272" i="9" s="1"/>
  <c r="P105" i="9"/>
  <c r="AE105" i="9" s="1"/>
  <c r="P342" i="9"/>
  <c r="AE342" i="9" s="1"/>
  <c r="P78" i="9"/>
  <c r="AE78" i="9" s="1"/>
  <c r="P63" i="9"/>
  <c r="AE63" i="9" s="1"/>
  <c r="P137" i="9"/>
  <c r="AE137" i="9" s="1"/>
  <c r="P108" i="9"/>
  <c r="AE108" i="9" s="1"/>
  <c r="P93" i="9"/>
  <c r="AE93" i="9" s="1"/>
  <c r="P415" i="9"/>
  <c r="AE415" i="9" s="1"/>
  <c r="P320" i="9"/>
  <c r="AE320" i="9" s="1"/>
  <c r="P367" i="9"/>
  <c r="AE367" i="9" s="1"/>
  <c r="P160" i="9"/>
  <c r="AE160" i="9" s="1"/>
  <c r="P409" i="9"/>
  <c r="AE409" i="9" s="1"/>
  <c r="P377" i="9"/>
  <c r="AE377" i="9" s="1"/>
  <c r="P229" i="9"/>
  <c r="AE229" i="9" s="1"/>
  <c r="P120" i="9"/>
  <c r="AE120" i="9" s="1"/>
  <c r="P141" i="9"/>
  <c r="AE141" i="9" s="1"/>
  <c r="P363" i="9"/>
  <c r="AE363" i="9" s="1"/>
  <c r="P243" i="9"/>
  <c r="AE243" i="9" s="1"/>
  <c r="P222" i="9"/>
  <c r="AE222" i="9" s="1"/>
  <c r="P316" i="9"/>
  <c r="AE316" i="9" s="1"/>
  <c r="P45" i="9"/>
  <c r="AE45" i="9" s="1"/>
  <c r="P58" i="9"/>
  <c r="AE58" i="9" s="1"/>
  <c r="P350" i="9"/>
  <c r="AE350" i="9" s="1"/>
  <c r="P84" i="9"/>
  <c r="AE84" i="9" s="1"/>
  <c r="P121" i="9"/>
  <c r="AE121" i="9" s="1"/>
  <c r="P246" i="9"/>
  <c r="AE246" i="9" s="1"/>
  <c r="P197" i="9"/>
  <c r="AE197" i="9" s="1"/>
  <c r="P334" i="9"/>
  <c r="AE334" i="9" s="1"/>
  <c r="P124" i="9"/>
  <c r="AE124" i="9" s="1"/>
  <c r="P171" i="9"/>
  <c r="AE171" i="9" s="1"/>
  <c r="P177" i="9"/>
  <c r="AE177" i="9" s="1"/>
  <c r="P100" i="9"/>
  <c r="AE100" i="9" s="1"/>
  <c r="P68" i="9"/>
  <c r="AE68" i="9" s="1"/>
  <c r="P47" i="9"/>
  <c r="AE47" i="9" s="1"/>
  <c r="P182" i="9"/>
  <c r="AE182" i="9" s="1"/>
  <c r="P260" i="9"/>
  <c r="AE260" i="9" s="1"/>
  <c r="P50" i="9"/>
  <c r="AE50" i="9" s="1"/>
  <c r="P344" i="9"/>
  <c r="AE344" i="9" s="1"/>
  <c r="P323" i="9"/>
  <c r="AE323" i="9" s="1"/>
  <c r="P417" i="9"/>
  <c r="AE417" i="9" s="1"/>
  <c r="P331" i="9"/>
  <c r="AE331" i="9" s="1"/>
  <c r="P196" i="9"/>
  <c r="AE196" i="9" s="1"/>
  <c r="P282" i="9"/>
  <c r="AE282" i="9" s="1"/>
  <c r="P114" i="9"/>
  <c r="AE114" i="9" s="1"/>
  <c r="P383" i="9"/>
  <c r="AE383" i="9" s="1"/>
  <c r="P162" i="9"/>
  <c r="AE162" i="9" s="1"/>
  <c r="P130" i="9"/>
  <c r="AE130" i="9" s="1"/>
  <c r="P95" i="9"/>
  <c r="AE95" i="9" s="1"/>
  <c r="P281" i="9"/>
  <c r="AE281" i="9" s="1"/>
  <c r="P49" i="9"/>
  <c r="AE49" i="9" s="1"/>
  <c r="P335" i="9"/>
  <c r="AE335" i="9" s="1"/>
  <c r="P237" i="9"/>
  <c r="AE237" i="9" s="1"/>
  <c r="P269" i="9"/>
  <c r="AE269" i="9" s="1"/>
  <c r="P76" i="9"/>
  <c r="AE76" i="9" s="1"/>
  <c r="P55" i="9"/>
  <c r="AE55" i="9" s="1"/>
  <c r="P194" i="9"/>
  <c r="AE194" i="9" s="1"/>
  <c r="P236" i="9"/>
  <c r="AE236" i="9" s="1"/>
  <c r="P318" i="9"/>
  <c r="AE318" i="9" s="1"/>
  <c r="P300" i="9"/>
  <c r="AE300" i="9" s="1"/>
  <c r="P96" i="9"/>
  <c r="AE96" i="9" s="1"/>
  <c r="P386" i="9"/>
  <c r="AE386" i="9" s="1"/>
  <c r="P104" i="9"/>
  <c r="AE104" i="9" s="1"/>
  <c r="P139" i="9"/>
  <c r="AE139" i="9" s="1"/>
  <c r="P154" i="9"/>
  <c r="AE154" i="9" s="1"/>
  <c r="P372" i="9"/>
  <c r="AE372" i="9" s="1"/>
  <c r="P378" i="9"/>
  <c r="AE378" i="9" s="1"/>
  <c r="P267" i="9"/>
  <c r="AE267" i="9" s="1"/>
  <c r="P172" i="9"/>
  <c r="AE172" i="9" s="1"/>
  <c r="P228" i="9"/>
  <c r="AE228" i="9" s="1"/>
  <c r="P65" i="9"/>
  <c r="AE65" i="9" s="1"/>
  <c r="P398" i="9"/>
  <c r="AE398" i="9" s="1"/>
  <c r="P191" i="9"/>
  <c r="AE191" i="9" s="1"/>
  <c r="P206" i="9"/>
  <c r="AE206" i="9" s="1"/>
  <c r="P406" i="9"/>
  <c r="AE406" i="9" s="1"/>
  <c r="P208" i="9"/>
  <c r="AE208" i="9" s="1"/>
  <c r="P325" i="9"/>
  <c r="AE325" i="9" s="1"/>
  <c r="P116" i="9"/>
  <c r="AE116" i="9" s="1"/>
  <c r="P203" i="9"/>
  <c r="AE203" i="9" s="1"/>
  <c r="P215" i="9"/>
  <c r="AE215" i="9" s="1"/>
  <c r="P321" i="9"/>
  <c r="AE321" i="9" s="1"/>
  <c r="P302" i="9"/>
  <c r="AE302" i="9" s="1"/>
  <c r="P149" i="9"/>
  <c r="AE149" i="9" s="1"/>
  <c r="P307" i="9"/>
  <c r="AE307" i="9" s="1"/>
  <c r="P165" i="9"/>
  <c r="AE165" i="9" s="1"/>
  <c r="P85" i="9"/>
  <c r="AE85" i="9" s="1"/>
  <c r="P70" i="9"/>
  <c r="AE70" i="9" s="1"/>
  <c r="P382" i="9"/>
  <c r="AE382" i="9" s="1"/>
  <c r="P128" i="9"/>
  <c r="AE128" i="9" s="1"/>
  <c r="P270" i="9"/>
  <c r="AE270" i="9" s="1"/>
  <c r="P310" i="9"/>
  <c r="AE310" i="9" s="1"/>
  <c r="P359" i="9"/>
  <c r="AE359" i="9" s="1"/>
  <c r="P353" i="9"/>
  <c r="AE353" i="9" s="1"/>
  <c r="P170" i="9"/>
  <c r="AE170" i="9" s="1"/>
  <c r="P287" i="9"/>
  <c r="AE287" i="9" s="1"/>
  <c r="P393" i="9"/>
  <c r="AE393" i="9" s="1"/>
  <c r="P338" i="9"/>
  <c r="AE338" i="9" s="1"/>
  <c r="P138" i="9"/>
  <c r="AE138" i="9" s="1"/>
  <c r="P231" i="9"/>
  <c r="AE231" i="9" s="1"/>
  <c r="P275" i="9"/>
  <c r="AE275" i="9" s="1"/>
  <c r="P387" i="9"/>
  <c r="AE387" i="9" s="1"/>
  <c r="P396" i="9"/>
  <c r="AE396" i="9" s="1"/>
  <c r="P294" i="9"/>
  <c r="AE294" i="9" s="1"/>
  <c r="P285" i="9"/>
  <c r="AE285" i="9" s="1"/>
  <c r="P278" i="9"/>
  <c r="AE278" i="9" s="1"/>
  <c r="P115" i="9"/>
  <c r="AE115" i="9" s="1"/>
  <c r="P370" i="9"/>
  <c r="AE370" i="9" s="1"/>
  <c r="P98" i="9"/>
  <c r="AE98" i="9" s="1"/>
  <c r="P230" i="9"/>
  <c r="AE230" i="9" s="1"/>
  <c r="P92" i="9"/>
  <c r="AE92" i="9" s="1"/>
  <c r="P155" i="9"/>
  <c r="AE155" i="9" s="1"/>
  <c r="P157" i="9"/>
  <c r="AE157" i="9" s="1"/>
  <c r="P301" i="9"/>
  <c r="AE301" i="9" s="1"/>
  <c r="P176" i="9"/>
  <c r="AE176" i="9" s="1"/>
  <c r="P181" i="9"/>
  <c r="AE181" i="9" s="1"/>
  <c r="P235" i="9"/>
  <c r="AE235" i="9" s="1"/>
  <c r="P293" i="9"/>
  <c r="AE293" i="9" s="1"/>
  <c r="P131" i="9"/>
  <c r="AE131" i="9" s="1"/>
  <c r="P212" i="9"/>
  <c r="AE212" i="9" s="1"/>
  <c r="P298" i="9"/>
  <c r="AE298" i="9" s="1"/>
  <c r="P248" i="9"/>
  <c r="AE248" i="9" s="1"/>
  <c r="P304" i="9"/>
  <c r="AE304" i="9" s="1"/>
  <c r="P253" i="9"/>
  <c r="AE253" i="9" s="1"/>
  <c r="P339" i="9"/>
  <c r="AE339" i="9" s="1"/>
  <c r="P373" i="9"/>
  <c r="AE373" i="9" s="1"/>
  <c r="P374" i="9"/>
  <c r="AE374" i="9" s="1"/>
  <c r="P207" i="9"/>
  <c r="AE207" i="9" s="1"/>
  <c r="P67" i="9"/>
  <c r="AE67" i="9" s="1"/>
  <c r="P193" i="9"/>
  <c r="AE193" i="9" s="1"/>
  <c r="P82" i="9"/>
  <c r="AE82" i="9" s="1"/>
  <c r="P119" i="9"/>
  <c r="AE119" i="9" s="1"/>
  <c r="P94" i="9"/>
  <c r="AE94" i="9" s="1"/>
  <c r="P274" i="9"/>
  <c r="AE274" i="9" s="1"/>
  <c r="P337" i="9"/>
  <c r="AE337" i="9" s="1"/>
  <c r="P366" i="9"/>
  <c r="AE366" i="9" s="1"/>
  <c r="P295" i="9"/>
  <c r="AE295" i="9" s="1"/>
  <c r="P296" i="9"/>
  <c r="AE296" i="9" s="1"/>
  <c r="P103" i="9"/>
  <c r="AE103" i="9" s="1"/>
  <c r="P112" i="9"/>
  <c r="AE112" i="9" s="1"/>
  <c r="P268" i="9"/>
  <c r="AE268" i="9" s="1"/>
  <c r="P322" i="9"/>
  <c r="AE322" i="9" s="1"/>
  <c r="P109" i="9"/>
  <c r="AE109" i="9" s="1"/>
  <c r="P56" i="9"/>
  <c r="AE56" i="9" s="1"/>
  <c r="P192" i="9"/>
  <c r="AE192" i="9" s="1"/>
  <c r="P42" i="9"/>
  <c r="AE42" i="9" s="1"/>
  <c r="P379" i="9"/>
  <c r="AE379" i="9" s="1"/>
  <c r="P336" i="9"/>
  <c r="AE336" i="9" s="1"/>
  <c r="P107" i="9"/>
  <c r="AE107" i="9" s="1"/>
  <c r="P244" i="9"/>
  <c r="AE244" i="9" s="1"/>
  <c r="P143" i="9"/>
  <c r="AE143" i="9" s="1"/>
  <c r="P404" i="9"/>
  <c r="AE404" i="9" s="1"/>
  <c r="P343" i="9"/>
  <c r="AE343" i="9" s="1"/>
  <c r="P218" i="9"/>
  <c r="AE218" i="9" s="1"/>
  <c r="P384" i="9"/>
  <c r="AE384" i="9" s="1"/>
  <c r="P158" i="9"/>
  <c r="AE158" i="9" s="1"/>
  <c r="P399" i="9"/>
  <c r="AE399" i="9" s="1"/>
  <c r="P385" i="9"/>
  <c r="AE385" i="9" s="1"/>
  <c r="P144" i="9"/>
  <c r="AE144" i="9" s="1"/>
  <c r="P361" i="9"/>
  <c r="AE361" i="9" s="1"/>
  <c r="P419" i="9"/>
  <c r="AE419" i="9" s="1"/>
  <c r="P187" i="9"/>
  <c r="AE187" i="9" s="1"/>
  <c r="P213" i="9"/>
  <c r="AE213" i="9" s="1"/>
  <c r="P225" i="9"/>
  <c r="AE225" i="9" s="1"/>
  <c r="P127" i="9"/>
  <c r="AE127" i="9" s="1"/>
  <c r="P64" i="9"/>
  <c r="AE64" i="9" s="1"/>
  <c r="P291" i="9"/>
  <c r="AE291" i="9" s="1"/>
  <c r="P305" i="9"/>
  <c r="AE305" i="9" s="1"/>
  <c r="P83" i="9"/>
  <c r="AE83" i="9" s="1"/>
  <c r="P365" i="9"/>
  <c r="AE365" i="9" s="1"/>
  <c r="P217" i="9"/>
  <c r="AE217" i="9" s="1"/>
  <c r="P360" i="9"/>
  <c r="AE360" i="9" s="1"/>
  <c r="P364" i="9"/>
  <c r="AE364" i="9" s="1"/>
  <c r="P330" i="9"/>
  <c r="AE330" i="9" s="1"/>
  <c r="P123" i="9"/>
  <c r="AE123" i="9" s="1"/>
  <c r="P264" i="9"/>
  <c r="AE264" i="9" s="1"/>
  <c r="P369" i="9"/>
  <c r="AE369" i="9" s="1"/>
  <c r="P62" i="9"/>
  <c r="AE62" i="9" s="1"/>
  <c r="P416" i="9"/>
  <c r="AE416" i="9" s="1"/>
  <c r="P238" i="9"/>
  <c r="AE238" i="9" s="1"/>
  <c r="P118" i="9"/>
  <c r="AE118" i="9" s="1"/>
  <c r="P241" i="9"/>
  <c r="AE241" i="9" s="1"/>
  <c r="P232" i="9"/>
  <c r="AE232" i="9" s="1"/>
  <c r="P347" i="9"/>
  <c r="AE347" i="9" s="1"/>
  <c r="P195" i="9"/>
  <c r="AE195" i="9" s="1"/>
  <c r="P261" i="9"/>
  <c r="AE261" i="9" s="1"/>
  <c r="P74" i="9"/>
  <c r="AE74" i="9" s="1"/>
  <c r="P348" i="9"/>
  <c r="AE348" i="9" s="1"/>
  <c r="P286" i="9"/>
  <c r="AE286" i="9" s="1"/>
  <c r="P46" i="9"/>
  <c r="AE46" i="9" s="1"/>
  <c r="P86" i="9"/>
  <c r="AE86" i="9" s="1"/>
  <c r="P355" i="9"/>
  <c r="AE355" i="9" s="1"/>
  <c r="P407" i="9"/>
  <c r="AE407" i="9" s="1"/>
  <c r="P311" i="9"/>
  <c r="AE311" i="9" s="1"/>
  <c r="P411" i="9"/>
  <c r="AE411" i="9" s="1"/>
  <c r="P405" i="9"/>
  <c r="AE405" i="9" s="1"/>
  <c r="P117" i="9"/>
  <c r="AE117" i="9" s="1"/>
  <c r="P156" i="9"/>
  <c r="AE156" i="9" s="1"/>
  <c r="P247" i="9"/>
  <c r="AE247" i="9" s="1"/>
  <c r="P403" i="9"/>
  <c r="AE403" i="9" s="1"/>
  <c r="P135" i="9"/>
  <c r="AE135" i="9" s="1"/>
  <c r="P90" i="9"/>
  <c r="AE90" i="9" s="1"/>
  <c r="P410" i="9"/>
  <c r="AE410" i="9" s="1"/>
  <c r="P164" i="9"/>
  <c r="AE164" i="9" s="1"/>
  <c r="P308" i="9"/>
  <c r="AE308" i="9" s="1"/>
  <c r="P388" i="9"/>
  <c r="AE388" i="9" s="1"/>
  <c r="P51" i="9"/>
  <c r="AE51" i="9" s="1"/>
  <c r="P48" i="9"/>
  <c r="AE48" i="9" s="1"/>
  <c r="P174" i="9"/>
  <c r="AE174" i="9" s="1"/>
  <c r="P145" i="9"/>
  <c r="AE145" i="9" s="1"/>
  <c r="P61" i="9"/>
  <c r="AE61" i="9" s="1"/>
  <c r="P53" i="9"/>
  <c r="AE53" i="9" s="1"/>
  <c r="P73" i="9"/>
  <c r="AE73" i="9" s="1"/>
  <c r="P166" i="9"/>
  <c r="AE166" i="9" s="1"/>
  <c r="P303" i="9"/>
  <c r="AE303" i="9" s="1"/>
  <c r="P224" i="9"/>
  <c r="AE224" i="9" s="1"/>
  <c r="P249" i="9"/>
  <c r="AE249" i="9" s="1"/>
  <c r="P271" i="9"/>
  <c r="AE271" i="9" s="1"/>
  <c r="P220" i="9"/>
  <c r="AE220" i="9" s="1"/>
  <c r="P102" i="9"/>
  <c r="AE102" i="9" s="1"/>
  <c r="P283" i="9"/>
  <c r="AE283" i="9" s="1"/>
  <c r="P71" i="9"/>
  <c r="AE71" i="9" s="1"/>
  <c r="P87" i="9"/>
  <c r="AE87" i="9" s="1"/>
  <c r="P37" i="9"/>
  <c r="AE37" i="9" s="1"/>
  <c r="P214" i="9"/>
  <c r="AE214" i="9" s="1"/>
  <c r="P402" i="9"/>
  <c r="AE402" i="9" s="1"/>
  <c r="P333" i="9"/>
  <c r="AE333" i="9" s="1"/>
  <c r="P412" i="9"/>
  <c r="AE412" i="9" s="1"/>
  <c r="P136" i="9"/>
  <c r="AE136" i="9" s="1"/>
  <c r="P148" i="9"/>
  <c r="AE148" i="9" s="1"/>
  <c r="P277" i="9"/>
  <c r="AE277" i="9" s="1"/>
  <c r="P262" i="9"/>
  <c r="AE262" i="9" s="1"/>
  <c r="P178" i="9"/>
  <c r="AE178" i="9" s="1"/>
  <c r="P89" i="9"/>
  <c r="AE89" i="9" s="1"/>
  <c r="P257" i="9"/>
  <c r="AE257" i="9" s="1"/>
  <c r="P72" i="9"/>
  <c r="AE72" i="9" s="1"/>
  <c r="P161" i="9"/>
  <c r="AE161" i="9" s="1"/>
  <c r="P233" i="9"/>
  <c r="AE233" i="9" s="1"/>
  <c r="P250" i="9"/>
  <c r="AE250" i="9" s="1"/>
  <c r="P280" i="9"/>
  <c r="AE280" i="9" s="1"/>
  <c r="P380" i="9"/>
  <c r="AE380" i="9" s="1"/>
  <c r="P152" i="9"/>
  <c r="AE152" i="9" s="1"/>
  <c r="P151" i="9"/>
  <c r="AE151" i="9" s="1"/>
  <c r="P356" i="9"/>
  <c r="AE356" i="9" s="1"/>
  <c r="P219" i="9"/>
  <c r="AE219" i="9" s="1"/>
  <c r="P351" i="9"/>
  <c r="AE351" i="9" s="1"/>
  <c r="P226" i="9"/>
  <c r="AE226" i="9" s="1"/>
  <c r="P184" i="9"/>
  <c r="AE184" i="9" s="1"/>
  <c r="P349" i="9"/>
  <c r="AE349" i="9" s="1"/>
  <c r="P147" i="9"/>
  <c r="AE147" i="9" s="1"/>
  <c r="P276" i="9"/>
  <c r="AE276" i="9" s="1"/>
  <c r="P140" i="9"/>
  <c r="AE140" i="9" s="1"/>
  <c r="P69" i="9"/>
  <c r="AE69" i="9" s="1"/>
  <c r="P43" i="9"/>
  <c r="AE43" i="9" s="1"/>
  <c r="P400" i="9"/>
  <c r="AE400" i="9" s="1"/>
  <c r="P216" i="9"/>
  <c r="AE216" i="9" s="1"/>
  <c r="P59" i="9"/>
  <c r="AE59" i="9" s="1"/>
  <c r="P168" i="9"/>
  <c r="AE168" i="9" s="1"/>
  <c r="P153" i="9"/>
  <c r="AE153" i="9" s="1"/>
  <c r="P44" i="9"/>
  <c r="AE44" i="9" s="1"/>
  <c r="P245" i="9"/>
  <c r="AE245" i="9" s="1"/>
  <c r="P198" i="9"/>
  <c r="AE198" i="9" s="1"/>
  <c r="P122" i="9"/>
  <c r="AE122" i="9" s="1"/>
  <c r="P134" i="9"/>
  <c r="AE134" i="9" s="1"/>
  <c r="P256" i="9"/>
  <c r="AE256" i="9" s="1"/>
  <c r="P132" i="9"/>
  <c r="AE132" i="9" s="1"/>
  <c r="P327" i="9"/>
  <c r="AE327" i="9" s="1"/>
  <c r="P80" i="9"/>
  <c r="AE80" i="9" s="1"/>
  <c r="P397" i="9"/>
  <c r="AE397" i="9" s="1"/>
  <c r="P328" i="9"/>
  <c r="AE328" i="9" s="1"/>
  <c r="P175" i="9"/>
  <c r="AE175" i="9" s="1"/>
  <c r="P413" i="9"/>
  <c r="AE413" i="9" s="1"/>
  <c r="P314" i="9"/>
  <c r="AE314" i="9" s="1"/>
  <c r="P190" i="9"/>
  <c r="AE190" i="9" s="1"/>
  <c r="P346" i="9"/>
  <c r="AE346" i="9" s="1"/>
  <c r="P189" i="9"/>
  <c r="AE189" i="9" s="1"/>
  <c r="P251" i="9"/>
  <c r="AE251" i="9" s="1"/>
  <c r="P306" i="9"/>
  <c r="AE306" i="9" s="1"/>
  <c r="P345" i="9"/>
  <c r="AE345" i="9" s="1"/>
  <c r="P223" i="9"/>
  <c r="AE223" i="9" s="1"/>
  <c r="P234" i="9"/>
  <c r="AE234" i="9" s="1"/>
  <c r="P101" i="9"/>
  <c r="AE101" i="9" s="1"/>
  <c r="P292" i="9"/>
  <c r="AE292" i="9" s="1"/>
  <c r="P392" i="9"/>
  <c r="AE392" i="9" s="1"/>
  <c r="P324" i="9"/>
  <c r="AE324" i="9" s="1"/>
  <c r="P326" i="9"/>
  <c r="AE326" i="9" s="1"/>
  <c r="P133" i="9"/>
  <c r="AE133" i="9" s="1"/>
  <c r="P227" i="9"/>
  <c r="AE227" i="9" s="1"/>
  <c r="P204" i="9"/>
  <c r="AE204" i="9" s="1"/>
  <c r="P401" i="9"/>
  <c r="AE401" i="9" s="1"/>
  <c r="P150" i="9"/>
  <c r="AE150" i="9" s="1"/>
  <c r="P129" i="9"/>
  <c r="AE129" i="9" s="1"/>
  <c r="P354" i="9"/>
  <c r="AE354" i="9" s="1"/>
  <c r="P81" i="9"/>
  <c r="AE81" i="9" s="1"/>
  <c r="P188" i="9"/>
  <c r="AE188" i="9" s="1"/>
  <c r="P211" i="9"/>
  <c r="AE211" i="9" s="1"/>
  <c r="P255" i="9"/>
  <c r="AE255" i="9" s="1"/>
  <c r="P201" i="9"/>
  <c r="AE201" i="9" s="1"/>
  <c r="P205" i="9"/>
  <c r="AE205" i="9" s="1"/>
  <c r="P221" i="9"/>
  <c r="AE221" i="9" s="1"/>
  <c r="P394" i="9"/>
  <c r="AE394" i="9" s="1"/>
  <c r="P371" i="9"/>
  <c r="AE371" i="9" s="1"/>
  <c r="P288" i="9"/>
  <c r="AE288" i="9" s="1"/>
  <c r="P259" i="9"/>
  <c r="AE259" i="9" s="1"/>
  <c r="P239" i="9"/>
  <c r="AE239" i="9" s="1"/>
  <c r="P315" i="9"/>
  <c r="AE315" i="9" s="1"/>
  <c r="LA5" i="8"/>
  <c r="LB6" i="8"/>
  <c r="LB13" i="8" s="1"/>
  <c r="LB4" i="8"/>
  <c r="LA22" i="8"/>
  <c r="LA23" i="8"/>
  <c r="KY27" i="8" l="1"/>
  <c r="AC26" i="29"/>
  <c r="N26" i="29"/>
  <c r="U26" i="29"/>
  <c r="J26" i="29"/>
  <c r="X26" i="29"/>
  <c r="S26" i="29"/>
  <c r="R26" i="29"/>
  <c r="B40" i="27"/>
  <c r="T26" i="29"/>
  <c r="V26" i="29"/>
  <c r="O26" i="29"/>
  <c r="AB26" i="29"/>
  <c r="H26" i="29"/>
  <c r="KY30" i="8"/>
  <c r="W26" i="29"/>
  <c r="AH26" i="29"/>
  <c r="P26" i="29"/>
  <c r="K26" i="29"/>
  <c r="M26" i="29"/>
  <c r="AF26" i="29"/>
  <c r="AE26" i="29"/>
  <c r="Q26" i="29"/>
  <c r="L26" i="29"/>
  <c r="AI26" i="29"/>
  <c r="Y26" i="29"/>
  <c r="AD26" i="29"/>
  <c r="I26" i="29"/>
  <c r="AG26" i="29"/>
  <c r="AA26" i="29"/>
  <c r="Z26" i="29"/>
  <c r="LA11" i="8"/>
  <c r="LA14" i="8" s="1"/>
  <c r="LA9" i="8"/>
  <c r="NR30" i="27"/>
  <c r="NY62" i="27"/>
  <c r="NY63" i="27"/>
  <c r="B41" i="27"/>
  <c r="KY31" i="8"/>
  <c r="KY29" i="8"/>
  <c r="AB303" i="9"/>
  <c r="AB81" i="9"/>
  <c r="AB306" i="9"/>
  <c r="AB198" i="9"/>
  <c r="AB351" i="9"/>
  <c r="AB148" i="9"/>
  <c r="AB166" i="9"/>
  <c r="AB156" i="9"/>
  <c r="AB241" i="9"/>
  <c r="AB64" i="9"/>
  <c r="AB244" i="9"/>
  <c r="AB274" i="9"/>
  <c r="AB293" i="9"/>
  <c r="AB165" i="9"/>
  <c r="AB172" i="9"/>
  <c r="AB237" i="9"/>
  <c r="AB260" i="9"/>
  <c r="AB316" i="9"/>
  <c r="AB63" i="9"/>
  <c r="AB358" i="9"/>
  <c r="AB106" i="9"/>
  <c r="AB362" i="9"/>
  <c r="AB273" i="9"/>
  <c r="AB36" i="9"/>
  <c r="AB228" i="9"/>
  <c r="AB354" i="9"/>
  <c r="AB251" i="9"/>
  <c r="AB245" i="9"/>
  <c r="AB219" i="9"/>
  <c r="AB136" i="9"/>
  <c r="AB73" i="9"/>
  <c r="AB117" i="9"/>
  <c r="AB118" i="9"/>
  <c r="AB127" i="9"/>
  <c r="AB107" i="9"/>
  <c r="AB94" i="9"/>
  <c r="AB235" i="9"/>
  <c r="AB275" i="9"/>
  <c r="AB307" i="9"/>
  <c r="AB267" i="9"/>
  <c r="AB335" i="9"/>
  <c r="AB182" i="9"/>
  <c r="AB222" i="9"/>
  <c r="AB78" i="9"/>
  <c r="AB289" i="9"/>
  <c r="AB60" i="9"/>
  <c r="AB77" i="9"/>
  <c r="AB40" i="9"/>
  <c r="AB329" i="9"/>
  <c r="AB232" i="9"/>
  <c r="AB185" i="9"/>
  <c r="AB129" i="9"/>
  <c r="AB189" i="9"/>
  <c r="AB44" i="9"/>
  <c r="AB356" i="9"/>
  <c r="AB53" i="9"/>
  <c r="AB238" i="9"/>
  <c r="AB225" i="9"/>
  <c r="AB336" i="9"/>
  <c r="AB119" i="9"/>
  <c r="AB181" i="9"/>
  <c r="AB231" i="9"/>
  <c r="AB149" i="9"/>
  <c r="AB378" i="9"/>
  <c r="AB49" i="9"/>
  <c r="AB47" i="9"/>
  <c r="AB243" i="9"/>
  <c r="AB342" i="9"/>
  <c r="AB284" i="9"/>
  <c r="AB341" i="9"/>
  <c r="AB209" i="9"/>
  <c r="AB265" i="9"/>
  <c r="AB122" i="9"/>
  <c r="AB269" i="9"/>
  <c r="AB199" i="9"/>
  <c r="AB346" i="9"/>
  <c r="AB213" i="9"/>
  <c r="AB138" i="9"/>
  <c r="AB315" i="9"/>
  <c r="AB190" i="9"/>
  <c r="AB168" i="9"/>
  <c r="AB152" i="9"/>
  <c r="AB145" i="9"/>
  <c r="AB311" i="9"/>
  <c r="AB62" i="9"/>
  <c r="AB187" i="9"/>
  <c r="AB42" i="9"/>
  <c r="AB193" i="9"/>
  <c r="AB301" i="9"/>
  <c r="AB338" i="9"/>
  <c r="AB321" i="9"/>
  <c r="AB154" i="9"/>
  <c r="AB95" i="9"/>
  <c r="AB100" i="9"/>
  <c r="AB141" i="9"/>
  <c r="AB272" i="9"/>
  <c r="AB352" i="9"/>
  <c r="AB142" i="9"/>
  <c r="AB317" i="9"/>
  <c r="AB345" i="9"/>
  <c r="AB258" i="9"/>
  <c r="AB372" i="9"/>
  <c r="AB105" i="9"/>
  <c r="AB163" i="9"/>
  <c r="AB297" i="9"/>
  <c r="AB239" i="9"/>
  <c r="AB204" i="9"/>
  <c r="AB314" i="9"/>
  <c r="AB59" i="9"/>
  <c r="AB380" i="9"/>
  <c r="AB214" i="9"/>
  <c r="AB174" i="9"/>
  <c r="AB369" i="9"/>
  <c r="AB192" i="9"/>
  <c r="AB67" i="9"/>
  <c r="AB157" i="9"/>
  <c r="AB215" i="9"/>
  <c r="AB139" i="9"/>
  <c r="AB130" i="9"/>
  <c r="AB177" i="9"/>
  <c r="AB120" i="9"/>
  <c r="AB368" i="9"/>
  <c r="AB312" i="9"/>
  <c r="AB290" i="9"/>
  <c r="AB381" i="9"/>
  <c r="AB45" i="9"/>
  <c r="AB333" i="9"/>
  <c r="AB82" i="9"/>
  <c r="AB68" i="9"/>
  <c r="AB227" i="9"/>
  <c r="AB280" i="9"/>
  <c r="AB37" i="9"/>
  <c r="AB355" i="9"/>
  <c r="AB264" i="9"/>
  <c r="AB361" i="9"/>
  <c r="AB56" i="9"/>
  <c r="AB207" i="9"/>
  <c r="AB155" i="9"/>
  <c r="AB287" i="9"/>
  <c r="AB203" i="9"/>
  <c r="AB104" i="9"/>
  <c r="AB162" i="9"/>
  <c r="AB171" i="9"/>
  <c r="AB229" i="9"/>
  <c r="AB340" i="9"/>
  <c r="AB200" i="9"/>
  <c r="AB279" i="9"/>
  <c r="AB75" i="9"/>
  <c r="AB299" i="9"/>
  <c r="AB277" i="9"/>
  <c r="AB131" i="9"/>
  <c r="AB137" i="9"/>
  <c r="AB99" i="9"/>
  <c r="AB150" i="9"/>
  <c r="AB151" i="9"/>
  <c r="AB379" i="9"/>
  <c r="AB176" i="9"/>
  <c r="AB363" i="9"/>
  <c r="AB259" i="9"/>
  <c r="AB216" i="9"/>
  <c r="AB48" i="9"/>
  <c r="AB288" i="9"/>
  <c r="AB133" i="9"/>
  <c r="AB175" i="9"/>
  <c r="AB250" i="9"/>
  <c r="AB87" i="9"/>
  <c r="AB51" i="9"/>
  <c r="AB86" i="9"/>
  <c r="AB123" i="9"/>
  <c r="AB144" i="9"/>
  <c r="AB109" i="9"/>
  <c r="AB374" i="9"/>
  <c r="AB92" i="9"/>
  <c r="AB170" i="9"/>
  <c r="AB116" i="9"/>
  <c r="AB383" i="9"/>
  <c r="AB124" i="9"/>
  <c r="AB377" i="9"/>
  <c r="AB266" i="9"/>
  <c r="AB263" i="9"/>
  <c r="AB97" i="9"/>
  <c r="AB242" i="9"/>
  <c r="AB169" i="9"/>
  <c r="AB247" i="9"/>
  <c r="AB302" i="9"/>
  <c r="AB52" i="9"/>
  <c r="AB371" i="9"/>
  <c r="AB326" i="9"/>
  <c r="AB328" i="9"/>
  <c r="AB43" i="9"/>
  <c r="AB233" i="9"/>
  <c r="AB71" i="9"/>
  <c r="AB46" i="9"/>
  <c r="AB330" i="9"/>
  <c r="AB322" i="9"/>
  <c r="AB373" i="9"/>
  <c r="AB230" i="9"/>
  <c r="AB353" i="9"/>
  <c r="AB325" i="9"/>
  <c r="AB96" i="9"/>
  <c r="AB114" i="9"/>
  <c r="AB334" i="9"/>
  <c r="AB125" i="9"/>
  <c r="AB332" i="9"/>
  <c r="AB357" i="9"/>
  <c r="AB319" i="9"/>
  <c r="AB376" i="9"/>
  <c r="AB226" i="9"/>
  <c r="AB143" i="9"/>
  <c r="AB50" i="9"/>
  <c r="AB91" i="9"/>
  <c r="AB153" i="9"/>
  <c r="AB61" i="9"/>
  <c r="AB281" i="9"/>
  <c r="AB324" i="9"/>
  <c r="AB69" i="9"/>
  <c r="AB161" i="9"/>
  <c r="AB283" i="9"/>
  <c r="AB308" i="9"/>
  <c r="AB286" i="9"/>
  <c r="AB364" i="9"/>
  <c r="AB268" i="9"/>
  <c r="AB339" i="9"/>
  <c r="AB98" i="9"/>
  <c r="AB359" i="9"/>
  <c r="AB208" i="9"/>
  <c r="AB300" i="9"/>
  <c r="AB282" i="9"/>
  <c r="AB197" i="9"/>
  <c r="AB160" i="9"/>
  <c r="AB54" i="9"/>
  <c r="AB179" i="9"/>
  <c r="AB111" i="9"/>
  <c r="AB41" i="9"/>
  <c r="AB126" i="9"/>
  <c r="AB291" i="9"/>
  <c r="AB221" i="9"/>
  <c r="AB80" i="9"/>
  <c r="AB140" i="9"/>
  <c r="AB72" i="9"/>
  <c r="AB102" i="9"/>
  <c r="AB164" i="9"/>
  <c r="AB348" i="9"/>
  <c r="AB360" i="9"/>
  <c r="AB158" i="9"/>
  <c r="AB112" i="9"/>
  <c r="AB253" i="9"/>
  <c r="AB370" i="9"/>
  <c r="AB310" i="9"/>
  <c r="AB318" i="9"/>
  <c r="AB196" i="9"/>
  <c r="AB246" i="9"/>
  <c r="AB367" i="9"/>
  <c r="AB110" i="9"/>
  <c r="AB66" i="9"/>
  <c r="AB313" i="9"/>
  <c r="AB167" i="9"/>
  <c r="AB188" i="9"/>
  <c r="AB205" i="9"/>
  <c r="AB292" i="9"/>
  <c r="AB327" i="9"/>
  <c r="AB276" i="9"/>
  <c r="AB257" i="9"/>
  <c r="AB220" i="9"/>
  <c r="AB74" i="9"/>
  <c r="AB217" i="9"/>
  <c r="AB103" i="9"/>
  <c r="AB304" i="9"/>
  <c r="AB115" i="9"/>
  <c r="AB270" i="9"/>
  <c r="AB206" i="9"/>
  <c r="AB236" i="9"/>
  <c r="AB331" i="9"/>
  <c r="AB121" i="9"/>
  <c r="AB320" i="9"/>
  <c r="AB183" i="9"/>
  <c r="AB186" i="9"/>
  <c r="AB375" i="9"/>
  <c r="AB79" i="9"/>
  <c r="AB85" i="9"/>
  <c r="AB201" i="9"/>
  <c r="AB101" i="9"/>
  <c r="AB132" i="9"/>
  <c r="AB147" i="9"/>
  <c r="AB89" i="9"/>
  <c r="AB271" i="9"/>
  <c r="AB90" i="9"/>
  <c r="AB261" i="9"/>
  <c r="AB365" i="9"/>
  <c r="AB218" i="9"/>
  <c r="AB296" i="9"/>
  <c r="AB248" i="9"/>
  <c r="AB278" i="9"/>
  <c r="AB128" i="9"/>
  <c r="AB191" i="9"/>
  <c r="AB194" i="9"/>
  <c r="AB84" i="9"/>
  <c r="AB57" i="9"/>
  <c r="AB252" i="9"/>
  <c r="AB240" i="9"/>
  <c r="AB39" i="9"/>
  <c r="AB210" i="9"/>
  <c r="AB255" i="9"/>
  <c r="AB234" i="9"/>
  <c r="AB256" i="9"/>
  <c r="AB349" i="9"/>
  <c r="AB178" i="9"/>
  <c r="AB249" i="9"/>
  <c r="AB135" i="9"/>
  <c r="AB195" i="9"/>
  <c r="AB83" i="9"/>
  <c r="AB343" i="9"/>
  <c r="AB295" i="9"/>
  <c r="AB298" i="9"/>
  <c r="AB285" i="9"/>
  <c r="AB382" i="9"/>
  <c r="AB55" i="9"/>
  <c r="AB323" i="9"/>
  <c r="AB350" i="9"/>
  <c r="AB93" i="9"/>
  <c r="AB113" i="9"/>
  <c r="AB38" i="9"/>
  <c r="AB180" i="9"/>
  <c r="AB173" i="9"/>
  <c r="AB159" i="9"/>
  <c r="AB337" i="9"/>
  <c r="AB211" i="9"/>
  <c r="AB223" i="9"/>
  <c r="AB134" i="9"/>
  <c r="AB184" i="9"/>
  <c r="AB262" i="9"/>
  <c r="AB224" i="9"/>
  <c r="AB347" i="9"/>
  <c r="AB305" i="9"/>
  <c r="AB366" i="9"/>
  <c r="AB212" i="9"/>
  <c r="AB294" i="9"/>
  <c r="AB70" i="9"/>
  <c r="AB65" i="9"/>
  <c r="AB76" i="9"/>
  <c r="AB344" i="9"/>
  <c r="AB58" i="9"/>
  <c r="AB108" i="9"/>
  <c r="AB309" i="9"/>
  <c r="AB146" i="9"/>
  <c r="AB254" i="9"/>
  <c r="AB202" i="9"/>
  <c r="AB88" i="9"/>
  <c r="KZ20" i="8"/>
  <c r="KZ14" i="8"/>
  <c r="LA8" i="8"/>
  <c r="D43" i="27"/>
  <c r="F43" i="27"/>
  <c r="G43" i="27"/>
  <c r="H43" i="27"/>
  <c r="I43" i="27"/>
  <c r="J43" i="27"/>
  <c r="K43" i="27"/>
  <c r="L43" i="27"/>
  <c r="M43" i="27"/>
  <c r="N43" i="27"/>
  <c r="O43" i="27"/>
  <c r="P43" i="27"/>
  <c r="Q43" i="27"/>
  <c r="R43" i="27"/>
  <c r="S43" i="27"/>
  <c r="T43" i="27"/>
  <c r="V43" i="27"/>
  <c r="W43" i="27"/>
  <c r="X43" i="27"/>
  <c r="Y43" i="27"/>
  <c r="Z43" i="27"/>
  <c r="AA43" i="27"/>
  <c r="AB43" i="27"/>
  <c r="AC43" i="27"/>
  <c r="AD43" i="27"/>
  <c r="AE43" i="27"/>
  <c r="AF43" i="27"/>
  <c r="C42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W42" i="27"/>
  <c r="X42" i="27"/>
  <c r="Y42" i="27"/>
  <c r="Z42" i="27"/>
  <c r="AA42" i="27"/>
  <c r="AB42" i="27"/>
  <c r="AC42" i="27"/>
  <c r="AD42" i="27"/>
  <c r="AE42" i="27"/>
  <c r="AF42" i="27"/>
  <c r="LB23" i="8"/>
  <c r="LB22" i="8"/>
  <c r="LC6" i="8"/>
  <c r="LC13" i="8" s="1"/>
  <c r="LC4" i="8"/>
  <c r="LB5" i="8"/>
  <c r="KZ27" i="8" l="1"/>
  <c r="LA27" i="8"/>
  <c r="LA30" i="8"/>
  <c r="KZ30" i="8"/>
  <c r="LB11" i="8"/>
  <c r="LB9" i="8"/>
  <c r="B43" i="27"/>
  <c r="B42" i="27"/>
  <c r="KZ29" i="8"/>
  <c r="KZ33" i="8"/>
  <c r="LB20" i="8"/>
  <c r="LA20" i="8"/>
  <c r="KZ31" i="8"/>
  <c r="LA29" i="8"/>
  <c r="LA31" i="8"/>
  <c r="LB8" i="8"/>
  <c r="LC5" i="8"/>
  <c r="LD4" i="8"/>
  <c r="LC23" i="8"/>
  <c r="LD6" i="8"/>
  <c r="LD13" i="8" s="1"/>
  <c r="LC22" i="8"/>
  <c r="LC11" i="8" l="1"/>
  <c r="LC14" i="8" s="1"/>
  <c r="LC9" i="8"/>
  <c r="LB33" i="8"/>
  <c r="LA33" i="8"/>
  <c r="LB14" i="8"/>
  <c r="LC8" i="8"/>
  <c r="LE4" i="8"/>
  <c r="LD23" i="8"/>
  <c r="LE6" i="8"/>
  <c r="LD22" i="8"/>
  <c r="LD5" i="8"/>
  <c r="LB27" i="8" l="1"/>
  <c r="LC27" i="8"/>
  <c r="LB30" i="8"/>
  <c r="LC30" i="8"/>
  <c r="LD11" i="8"/>
  <c r="LD14" i="8" s="1"/>
  <c r="LD9" i="8"/>
  <c r="LD20" i="8"/>
  <c r="LB29" i="8"/>
  <c r="LB31" i="8"/>
  <c r="LC20" i="8"/>
  <c r="LC29" i="8"/>
  <c r="LC31" i="8"/>
  <c r="LD8" i="8"/>
  <c r="LF4" i="8"/>
  <c r="LE23" i="8"/>
  <c r="LF6" i="8"/>
  <c r="LF13" i="8" s="1"/>
  <c r="LE22" i="8"/>
  <c r="LE5" i="8"/>
  <c r="LD27" i="8" l="1"/>
  <c r="LD30" i="8"/>
  <c r="LE11" i="8"/>
  <c r="LE9" i="8"/>
  <c r="LD33" i="8"/>
  <c r="LC33" i="8"/>
  <c r="LE20" i="8"/>
  <c r="LD29" i="8"/>
  <c r="LD31" i="8"/>
  <c r="LE8" i="8"/>
  <c r="LF5" i="8"/>
  <c r="LG4" i="8"/>
  <c r="LG6" i="8"/>
  <c r="LG13" i="8" s="1"/>
  <c r="LF22" i="8"/>
  <c r="LF23" i="8"/>
  <c r="LF11" i="8" l="1"/>
  <c r="LF14" i="8" s="1"/>
  <c r="LF9" i="8"/>
  <c r="LE33" i="8"/>
  <c r="LE13" i="8"/>
  <c r="LE14" i="8"/>
  <c r="LF8" i="8"/>
  <c r="LG5" i="8"/>
  <c r="LH4" i="8"/>
  <c r="LH6" i="8"/>
  <c r="LH13" i="8" s="1"/>
  <c r="LG23" i="8"/>
  <c r="LG22" i="8"/>
  <c r="LE27" i="8" l="1"/>
  <c r="LF27" i="8"/>
  <c r="LF30" i="8"/>
  <c r="LE30" i="8"/>
  <c r="LG11" i="8"/>
  <c r="LG14" i="8" s="1"/>
  <c r="LG9" i="8"/>
  <c r="LG20" i="8"/>
  <c r="LF20" i="8"/>
  <c r="LE31" i="8"/>
  <c r="LE29" i="8"/>
  <c r="LF29" i="8"/>
  <c r="LF31" i="8"/>
  <c r="LG8" i="8"/>
  <c r="LI4" i="8"/>
  <c r="LI6" i="8"/>
  <c r="LI13" i="8" s="1"/>
  <c r="LH23" i="8"/>
  <c r="LH22" i="8"/>
  <c r="LH5" i="8"/>
  <c r="LG27" i="8" l="1"/>
  <c r="LG30" i="8"/>
  <c r="LH11" i="8"/>
  <c r="LH14" i="8" s="1"/>
  <c r="LH9" i="8"/>
  <c r="LG33" i="8"/>
  <c r="LF33" i="8"/>
  <c r="LH20" i="8"/>
  <c r="LG31" i="8"/>
  <c r="LG29" i="8"/>
  <c r="LH8" i="8"/>
  <c r="LI22" i="8"/>
  <c r="LI23" i="8"/>
  <c r="LJ6" i="8"/>
  <c r="LJ4" i="8"/>
  <c r="LI5" i="8"/>
  <c r="LH27" i="8" l="1"/>
  <c r="LH30" i="8"/>
  <c r="LI11" i="8"/>
  <c r="LI14" i="8" s="1"/>
  <c r="LI9" i="8"/>
  <c r="LH33" i="8"/>
  <c r="LI20" i="8"/>
  <c r="LH31" i="8"/>
  <c r="LH29" i="8"/>
  <c r="LI8" i="8"/>
  <c r="LJ23" i="8"/>
  <c r="LJ22" i="8"/>
  <c r="LK4" i="8"/>
  <c r="LK6" i="8"/>
  <c r="LK13" i="8" s="1"/>
  <c r="LJ5" i="8"/>
  <c r="LI27" i="8" l="1"/>
  <c r="LI30" i="8"/>
  <c r="LJ11" i="8"/>
  <c r="LJ9" i="8"/>
  <c r="LI33" i="8"/>
  <c r="LJ20" i="8"/>
  <c r="LI31" i="8"/>
  <c r="LI29" i="8"/>
  <c r="LJ8" i="8"/>
  <c r="LK23" i="8"/>
  <c r="LK22" i="8"/>
  <c r="LL4" i="8"/>
  <c r="LL6" i="8"/>
  <c r="LL13" i="8" s="1"/>
  <c r="LK5" i="8"/>
  <c r="LK11" i="8" l="1"/>
  <c r="LK14" i="8" s="1"/>
  <c r="LK9" i="8"/>
  <c r="LJ14" i="8"/>
  <c r="LJ13" i="8"/>
  <c r="LJ33" i="8"/>
  <c r="LK8" i="8"/>
  <c r="LM6" i="8"/>
  <c r="LM13" i="8" s="1"/>
  <c r="LL22" i="8"/>
  <c r="LL23" i="8"/>
  <c r="LM4" i="8"/>
  <c r="LL5" i="8"/>
  <c r="LJ27" i="8" l="1"/>
  <c r="LK27" i="8"/>
  <c r="LK30" i="8"/>
  <c r="LL11" i="8"/>
  <c r="LL14" i="8" s="1"/>
  <c r="LL9" i="8"/>
  <c r="LK20" i="8"/>
  <c r="LK33" i="8" s="1"/>
  <c r="LJ30" i="8"/>
  <c r="LJ29" i="8"/>
  <c r="LL20" i="8"/>
  <c r="LJ31" i="8"/>
  <c r="LK31" i="8"/>
  <c r="LK29" i="8"/>
  <c r="LL8" i="8"/>
  <c r="LM5" i="8"/>
  <c r="LM22" i="8"/>
  <c r="LM23" i="8"/>
  <c r="LN4" i="8"/>
  <c r="LN6" i="8"/>
  <c r="LN13" i="8" s="1"/>
  <c r="LL27" i="8" l="1"/>
  <c r="LL30" i="8"/>
  <c r="LM11" i="8"/>
  <c r="LM14" i="8" s="1"/>
  <c r="LM9" i="8"/>
  <c r="LL33" i="8"/>
  <c r="LM20" i="8"/>
  <c r="LL29" i="8"/>
  <c r="LL31" i="8"/>
  <c r="LM8" i="8"/>
  <c r="LO4" i="8"/>
  <c r="LO6" i="8"/>
  <c r="LO13" i="8" s="1"/>
  <c r="LN22" i="8"/>
  <c r="LN23" i="8"/>
  <c r="LN5" i="8"/>
  <c r="LM27" i="8" l="1"/>
  <c r="LM30" i="8"/>
  <c r="LN11" i="8"/>
  <c r="LN9" i="8"/>
  <c r="LM33" i="8"/>
  <c r="LN20" i="8"/>
  <c r="LM29" i="8"/>
  <c r="LN8" i="8"/>
  <c r="LM31" i="8"/>
  <c r="LP6" i="8"/>
  <c r="LP13" i="8" s="1"/>
  <c r="LO23" i="8"/>
  <c r="LO22" i="8"/>
  <c r="LP4" i="8"/>
  <c r="LO5" i="8"/>
  <c r="LO11" i="8" l="1"/>
  <c r="LO14" i="8" s="1"/>
  <c r="LO9" i="8"/>
  <c r="LN33" i="8"/>
  <c r="LN14" i="8"/>
  <c r="LO8" i="8"/>
  <c r="LP5" i="8"/>
  <c r="LQ6" i="8"/>
  <c r="LP23" i="8"/>
  <c r="LQ4" i="8"/>
  <c r="LP22" i="8"/>
  <c r="LN27" i="8" l="1"/>
  <c r="LO27" i="8"/>
  <c r="LN30" i="8"/>
  <c r="LO30" i="8"/>
  <c r="LP11" i="8"/>
  <c r="LP14" i="8" s="1"/>
  <c r="LP9" i="8"/>
  <c r="LP20" i="8"/>
  <c r="LN31" i="8"/>
  <c r="LO20" i="8"/>
  <c r="LN29" i="8"/>
  <c r="LO31" i="8"/>
  <c r="LO29" i="8"/>
  <c r="LP8" i="8"/>
  <c r="LQ5" i="8"/>
  <c r="LQ22" i="8"/>
  <c r="LQ23" i="8"/>
  <c r="LR4" i="8"/>
  <c r="LR6" i="8"/>
  <c r="LR13" i="8" s="1"/>
  <c r="LP27" i="8" l="1"/>
  <c r="LP30" i="8"/>
  <c r="LQ11" i="8"/>
  <c r="LQ9" i="8"/>
  <c r="LP33" i="8"/>
  <c r="LO33" i="8"/>
  <c r="LQ20" i="8"/>
  <c r="LP29" i="8"/>
  <c r="LP31" i="8"/>
  <c r="LQ8" i="8"/>
  <c r="LS6" i="8"/>
  <c r="LS13" i="8" s="1"/>
  <c r="LS4" i="8"/>
  <c r="LR22" i="8"/>
  <c r="LR23" i="8"/>
  <c r="LR5" i="8"/>
  <c r="LR11" i="8" l="1"/>
  <c r="LR14" i="8" s="1"/>
  <c r="LR9" i="8"/>
  <c r="LQ33" i="8"/>
  <c r="LQ14" i="8"/>
  <c r="LQ13" i="8"/>
  <c r="LR8" i="8"/>
  <c r="LS23" i="8"/>
  <c r="LS22" i="8"/>
  <c r="LT4" i="8"/>
  <c r="LT6" i="8"/>
  <c r="LT13" i="8" s="1"/>
  <c r="LS5" i="8"/>
  <c r="LQ27" i="8" l="1"/>
  <c r="LR27" i="8"/>
  <c r="LR30" i="8"/>
  <c r="LQ30" i="8"/>
  <c r="LS11" i="8"/>
  <c r="LS14" i="8" s="1"/>
  <c r="LS9" i="8"/>
  <c r="LS20" i="8"/>
  <c r="LS33" i="8" s="1"/>
  <c r="LQ31" i="8"/>
  <c r="LQ29" i="8"/>
  <c r="LR20" i="8"/>
  <c r="LR29" i="8"/>
  <c r="LR31" i="8"/>
  <c r="LS8" i="8"/>
  <c r="LU4" i="8"/>
  <c r="LT23" i="8"/>
  <c r="LT22" i="8"/>
  <c r="LU6" i="8"/>
  <c r="LU13" i="8" s="1"/>
  <c r="LT5" i="8"/>
  <c r="LS27" i="8" l="1"/>
  <c r="LS30" i="8"/>
  <c r="LT11" i="8"/>
  <c r="LT9" i="8"/>
  <c r="LR33" i="8"/>
  <c r="LT20" i="8"/>
  <c r="LS31" i="8"/>
  <c r="LS29" i="8"/>
  <c r="LT8" i="8"/>
  <c r="LU5" i="8"/>
  <c r="LU22" i="8"/>
  <c r="LU23" i="8"/>
  <c r="LV6" i="8"/>
  <c r="LV4" i="8"/>
  <c r="LU11" i="8" l="1"/>
  <c r="LU14" i="8" s="1"/>
  <c r="LU9" i="8"/>
  <c r="LT33" i="8"/>
  <c r="LT14" i="8"/>
  <c r="LU8" i="8"/>
  <c r="LV5" i="8"/>
  <c r="LW4" i="8"/>
  <c r="LW6" i="8"/>
  <c r="LW13" i="8" s="1"/>
  <c r="LV22" i="8"/>
  <c r="LV23" i="8"/>
  <c r="LT27" i="8" l="1"/>
  <c r="LU27" i="8"/>
  <c r="LU30" i="8"/>
  <c r="LT30" i="8"/>
  <c r="LV11" i="8"/>
  <c r="LV9" i="8"/>
  <c r="LV20" i="8"/>
  <c r="LU20" i="8"/>
  <c r="LT31" i="8"/>
  <c r="LT29" i="8"/>
  <c r="LU31" i="8"/>
  <c r="LU29" i="8"/>
  <c r="LV8" i="8"/>
  <c r="LX4" i="8"/>
  <c r="LX6" i="8"/>
  <c r="LX13" i="8" s="1"/>
  <c r="LW23" i="8"/>
  <c r="LW22" i="8"/>
  <c r="LW5" i="8"/>
  <c r="LW11" i="8" l="1"/>
  <c r="LW14" i="8" s="1"/>
  <c r="LW9" i="8"/>
  <c r="LV14" i="8"/>
  <c r="LV13" i="8"/>
  <c r="LU33" i="8"/>
  <c r="LV33" i="8"/>
  <c r="LW8" i="8"/>
  <c r="LY4" i="8"/>
  <c r="LY6" i="8"/>
  <c r="LY13" i="8" s="1"/>
  <c r="LX22" i="8"/>
  <c r="LX23" i="8"/>
  <c r="LX5" i="8"/>
  <c r="LV27" i="8" l="1"/>
  <c r="LW27" i="8"/>
  <c r="LW30" i="8"/>
  <c r="LX11" i="8"/>
  <c r="LX14" i="8" s="1"/>
  <c r="LX9" i="8"/>
  <c r="LW20" i="8"/>
  <c r="LW33" i="8" s="1"/>
  <c r="LV30" i="8"/>
  <c r="LX20" i="8"/>
  <c r="LV29" i="8"/>
  <c r="LV31" i="8"/>
  <c r="LW31" i="8"/>
  <c r="LW29" i="8"/>
  <c r="LX8" i="8"/>
  <c r="LZ4" i="8"/>
  <c r="LZ6" i="8"/>
  <c r="LZ13" i="8" s="1"/>
  <c r="LY22" i="8"/>
  <c r="LY23" i="8"/>
  <c r="LY5" i="8"/>
  <c r="LX27" i="8" l="1"/>
  <c r="LX30" i="8"/>
  <c r="LY11" i="8"/>
  <c r="LY14" i="8" s="1"/>
  <c r="LY9" i="8"/>
  <c r="LX33" i="8"/>
  <c r="LY20" i="8"/>
  <c r="LX29" i="8"/>
  <c r="LX31" i="8"/>
  <c r="LY8" i="8"/>
  <c r="MA4" i="8"/>
  <c r="MA6" i="8"/>
  <c r="MA13" i="8" s="1"/>
  <c r="LZ22" i="8"/>
  <c r="LZ23" i="8"/>
  <c r="LZ5" i="8"/>
  <c r="LY27" i="8" l="1"/>
  <c r="LY30" i="8"/>
  <c r="LZ11" i="8"/>
  <c r="LZ14" i="8" s="1"/>
  <c r="LZ9" i="8"/>
  <c r="LY33" i="8"/>
  <c r="LZ20" i="8"/>
  <c r="LY31" i="8"/>
  <c r="LY29" i="8"/>
  <c r="LZ8" i="8"/>
  <c r="MB4" i="8"/>
  <c r="MB6" i="8"/>
  <c r="MB13" i="8" s="1"/>
  <c r="MA22" i="8"/>
  <c r="MA23" i="8"/>
  <c r="MA5" i="8"/>
  <c r="LZ27" i="8" l="1"/>
  <c r="LZ30" i="8"/>
  <c r="MA11" i="8"/>
  <c r="MA14" i="8" s="1"/>
  <c r="MA9" i="8"/>
  <c r="LZ33" i="8"/>
  <c r="MA20" i="8"/>
  <c r="LZ31" i="8"/>
  <c r="LZ29" i="8"/>
  <c r="MA8" i="8"/>
  <c r="MB23" i="8"/>
  <c r="MC4" i="8"/>
  <c r="MC6" i="8"/>
  <c r="MB22" i="8"/>
  <c r="MB5" i="8"/>
  <c r="MA27" i="8" l="1"/>
  <c r="MA30" i="8"/>
  <c r="MB11" i="8"/>
  <c r="MB14" i="8" s="1"/>
  <c r="MB9" i="8"/>
  <c r="MA33" i="8"/>
  <c r="MB20" i="8"/>
  <c r="MA31" i="8"/>
  <c r="MA29" i="8"/>
  <c r="MB8" i="8"/>
  <c r="MC22" i="8"/>
  <c r="MC23" i="8"/>
  <c r="MD4" i="8"/>
  <c r="MD6" i="8"/>
  <c r="MD13" i="8" s="1"/>
  <c r="MC5" i="8"/>
  <c r="MB27" i="8" l="1"/>
  <c r="MB30" i="8"/>
  <c r="MC11" i="8"/>
  <c r="MC9" i="8"/>
  <c r="MB33" i="8"/>
  <c r="MC20" i="8"/>
  <c r="MB29" i="8"/>
  <c r="MB31" i="8"/>
  <c r="MC8" i="8"/>
  <c r="MD22" i="8"/>
  <c r="MD23" i="8"/>
  <c r="ME6" i="8"/>
  <c r="ME13" i="8" s="1"/>
  <c r="ME4" i="8"/>
  <c r="MD5" i="8"/>
  <c r="MD11" i="8" l="1"/>
  <c r="MD14" i="8" s="1"/>
  <c r="MD9" i="8"/>
  <c r="MC33" i="8"/>
  <c r="MC14" i="8"/>
  <c r="MC13" i="8"/>
  <c r="MD8" i="8"/>
  <c r="ME5" i="8"/>
  <c r="ME22" i="8"/>
  <c r="ME23" i="8"/>
  <c r="MF4" i="8"/>
  <c r="MF6" i="8"/>
  <c r="MF13" i="8" s="1"/>
  <c r="MC27" i="8" l="1"/>
  <c r="MD27" i="8"/>
  <c r="MD30" i="8"/>
  <c r="MC30" i="8"/>
  <c r="ME11" i="8"/>
  <c r="ME14" i="8" s="1"/>
  <c r="ME9" i="8"/>
  <c r="ME20" i="8"/>
  <c r="MC31" i="8"/>
  <c r="MC29" i="8"/>
  <c r="MD20" i="8"/>
  <c r="MD29" i="8"/>
  <c r="MD31" i="8"/>
  <c r="ME8" i="8"/>
  <c r="MF22" i="8"/>
  <c r="MG6" i="8"/>
  <c r="MG13" i="8" s="1"/>
  <c r="MG4" i="8"/>
  <c r="MF23" i="8"/>
  <c r="MF5" i="8"/>
  <c r="ME27" i="8" l="1"/>
  <c r="ME30" i="8"/>
  <c r="MF11" i="8"/>
  <c r="MF14" i="8" s="1"/>
  <c r="MF9" i="8"/>
  <c r="MD33" i="8"/>
  <c r="ME33" i="8"/>
  <c r="MF20" i="8"/>
  <c r="ME31" i="8"/>
  <c r="ME29" i="8"/>
  <c r="MF8" i="8"/>
  <c r="MG5" i="8"/>
  <c r="MG23" i="8"/>
  <c r="MH4" i="8"/>
  <c r="MH6" i="8"/>
  <c r="MG22" i="8"/>
  <c r="MF27" i="8" l="1"/>
  <c r="MF30" i="8"/>
  <c r="MG11" i="8"/>
  <c r="MG14" i="8" s="1"/>
  <c r="MG9" i="8"/>
  <c r="MF33" i="8"/>
  <c r="MG20" i="8"/>
  <c r="MF29" i="8"/>
  <c r="MF31" i="8"/>
  <c r="MG8" i="8"/>
  <c r="MI4" i="8"/>
  <c r="MI6" i="8"/>
  <c r="MI13" i="8" s="1"/>
  <c r="MH23" i="8"/>
  <c r="MH22" i="8"/>
  <c r="MH5" i="8"/>
  <c r="MG27" i="8" l="1"/>
  <c r="MG30" i="8"/>
  <c r="MH11" i="8"/>
  <c r="MH9" i="8"/>
  <c r="MG33" i="8"/>
  <c r="MH20" i="8"/>
  <c r="MG31" i="8"/>
  <c r="MG29" i="8"/>
  <c r="MH8" i="8"/>
  <c r="MI23" i="8"/>
  <c r="MJ6" i="8"/>
  <c r="MJ13" i="8" s="1"/>
  <c r="MJ4" i="8"/>
  <c r="MI22" i="8"/>
  <c r="MI5" i="8"/>
  <c r="MI11" i="8" l="1"/>
  <c r="MI14" i="8" s="1"/>
  <c r="MI9" i="8"/>
  <c r="MH14" i="8"/>
  <c r="MH13" i="8"/>
  <c r="MH33" i="8"/>
  <c r="MI8" i="8"/>
  <c r="MK6" i="8"/>
  <c r="MK13" i="8" s="1"/>
  <c r="MJ23" i="8"/>
  <c r="MJ22" i="8"/>
  <c r="MK4" i="8"/>
  <c r="MJ5" i="8"/>
  <c r="MH27" i="8" l="1"/>
  <c r="MI27" i="8"/>
  <c r="MI30" i="8"/>
  <c r="MJ11" i="8"/>
  <c r="MJ9" i="8"/>
  <c r="MI20" i="8"/>
  <c r="MI33" i="8" s="1"/>
  <c r="MH30" i="8"/>
  <c r="MH29" i="8"/>
  <c r="MJ20" i="8"/>
  <c r="MH31" i="8"/>
  <c r="MI31" i="8"/>
  <c r="MJ8" i="8"/>
  <c r="MI29" i="8"/>
  <c r="MK5" i="8"/>
  <c r="ML6" i="8"/>
  <c r="ML13" i="8" s="1"/>
  <c r="MK23" i="8"/>
  <c r="MK22" i="8"/>
  <c r="ML4" i="8"/>
  <c r="MK11" i="8" l="1"/>
  <c r="MK14" i="8" s="1"/>
  <c r="MK9" i="8"/>
  <c r="MJ33" i="8"/>
  <c r="MJ14" i="8"/>
  <c r="MK8" i="8"/>
  <c r="ML5" i="8"/>
  <c r="ML23" i="8"/>
  <c r="ML22" i="8"/>
  <c r="MM4" i="8"/>
  <c r="MM6" i="8"/>
  <c r="MM13" i="8" s="1"/>
  <c r="MJ27" i="8" l="1"/>
  <c r="MK27" i="8"/>
  <c r="MM26" i="27"/>
  <c r="MJ30" i="8"/>
  <c r="MK30" i="8"/>
  <c r="ML11" i="8"/>
  <c r="ML14" i="8" s="1"/>
  <c r="ML9" i="8"/>
  <c r="ML20" i="8"/>
  <c r="MK20" i="8"/>
  <c r="MJ31" i="8"/>
  <c r="MJ29" i="8"/>
  <c r="MK29" i="8"/>
  <c r="MK31" i="8"/>
  <c r="ML8" i="8"/>
  <c r="MN4" i="8"/>
  <c r="MN6" i="8"/>
  <c r="MN13" i="8" s="1"/>
  <c r="MM23" i="8"/>
  <c r="MM22" i="8"/>
  <c r="MM5" i="8"/>
  <c r="ML27" i="8" l="1"/>
  <c r="MN26" i="27"/>
  <c r="ML30" i="8"/>
  <c r="MM11" i="8"/>
  <c r="MM14" i="8" s="1"/>
  <c r="MM9" i="8"/>
  <c r="ML33" i="8"/>
  <c r="MK33" i="8"/>
  <c r="MM20" i="8"/>
  <c r="ML29" i="8"/>
  <c r="ML31" i="8"/>
  <c r="MM8" i="8"/>
  <c r="MO4" i="8"/>
  <c r="MN23" i="8"/>
  <c r="MO6" i="8"/>
  <c r="MN22" i="8"/>
  <c r="MN5" i="8"/>
  <c r="MM27" i="8" l="1"/>
  <c r="MO26" i="27"/>
  <c r="MM26" i="8"/>
  <c r="MN11" i="8"/>
  <c r="MN9" i="8"/>
  <c r="MM30" i="8"/>
  <c r="MM33" i="8"/>
  <c r="MN20" i="8"/>
  <c r="MN8" i="8"/>
  <c r="MM31" i="8"/>
  <c r="MM29" i="8"/>
  <c r="MO5" i="8"/>
  <c r="MP4" i="8"/>
  <c r="MP6" i="8"/>
  <c r="MP13" i="8" s="1"/>
  <c r="MO22" i="8"/>
  <c r="MO23" i="8"/>
  <c r="MP26" i="27" l="1"/>
  <c r="MO11" i="8"/>
  <c r="MO9" i="8"/>
  <c r="MN33" i="8"/>
  <c r="MN14" i="8"/>
  <c r="MO8" i="8"/>
  <c r="MP5" i="8"/>
  <c r="MP22" i="8"/>
  <c r="MQ6" i="8"/>
  <c r="MQ13" i="8" s="1"/>
  <c r="MQ4" i="8"/>
  <c r="MP23" i="8"/>
  <c r="MN27" i="8" l="1"/>
  <c r="MQ26" i="27"/>
  <c r="MN26" i="8"/>
  <c r="MN30" i="8"/>
  <c r="MP11" i="8"/>
  <c r="MP9" i="8"/>
  <c r="MO20" i="8"/>
  <c r="MN31" i="8"/>
  <c r="MO13" i="8"/>
  <c r="MO14" i="8"/>
  <c r="MN29" i="8"/>
  <c r="MP8" i="8"/>
  <c r="MQ5" i="8"/>
  <c r="MR4" i="8"/>
  <c r="MQ23" i="8"/>
  <c r="MR6" i="8"/>
  <c r="MR13" i="8" s="1"/>
  <c r="MQ22" i="8"/>
  <c r="MO27" i="8" l="1"/>
  <c r="MR26" i="27"/>
  <c r="MO26" i="8"/>
  <c r="MO30" i="8"/>
  <c r="MQ11" i="8"/>
  <c r="MQ14" i="8" s="1"/>
  <c r="MQ9" i="8"/>
  <c r="MO33" i="8"/>
  <c r="MP20" i="8"/>
  <c r="MO29" i="8"/>
  <c r="MO31" i="8"/>
  <c r="MP14" i="8"/>
  <c r="MQ8" i="8"/>
  <c r="MR23" i="8"/>
  <c r="MR22" i="8"/>
  <c r="MS4" i="8"/>
  <c r="MS6" i="8"/>
  <c r="MS13" i="8" s="1"/>
  <c r="MR5" i="8"/>
  <c r="MQ27" i="8" l="1"/>
  <c r="MP27" i="8"/>
  <c r="MS26" i="27"/>
  <c r="MP26" i="8"/>
  <c r="MQ26" i="8"/>
  <c r="MP30" i="8"/>
  <c r="MQ30" i="8"/>
  <c r="MR11" i="8"/>
  <c r="MR9" i="8"/>
  <c r="MP33" i="8"/>
  <c r="MR20" i="8"/>
  <c r="MQ20" i="8"/>
  <c r="MP29" i="8"/>
  <c r="MP31" i="8"/>
  <c r="MQ31" i="8"/>
  <c r="MQ29" i="8"/>
  <c r="MR8" i="8"/>
  <c r="MS5" i="8"/>
  <c r="MS22" i="8"/>
  <c r="MT4" i="8"/>
  <c r="MS23" i="8"/>
  <c r="MT6" i="8"/>
  <c r="MT26" i="27" l="1"/>
  <c r="MS11" i="8"/>
  <c r="MS14" i="8" s="1"/>
  <c r="MS9" i="8"/>
  <c r="MR33" i="8"/>
  <c r="MQ33" i="8"/>
  <c r="MR14" i="8"/>
  <c r="MS8" i="8"/>
  <c r="MT22" i="8"/>
  <c r="MU6" i="8"/>
  <c r="MU13" i="8" s="1"/>
  <c r="MT23" i="8"/>
  <c r="MU4" i="8"/>
  <c r="MT5" i="8"/>
  <c r="MS27" i="8" l="1"/>
  <c r="MR27" i="8"/>
  <c r="MU26" i="27"/>
  <c r="MS26" i="8"/>
  <c r="MR26" i="8"/>
  <c r="MT11" i="8"/>
  <c r="MT9" i="8"/>
  <c r="MR30" i="8"/>
  <c r="MS30" i="8"/>
  <c r="MT20" i="8"/>
  <c r="MS20" i="8"/>
  <c r="MR31" i="8"/>
  <c r="MR29" i="8"/>
  <c r="MS31" i="8"/>
  <c r="MS29" i="8"/>
  <c r="MT8" i="8"/>
  <c r="MU5" i="8"/>
  <c r="MU22" i="8"/>
  <c r="MV4" i="8"/>
  <c r="MU23" i="8"/>
  <c r="MV6" i="8"/>
  <c r="MV13" i="8" s="1"/>
  <c r="MV26" i="27" l="1"/>
  <c r="MU11" i="8"/>
  <c r="MU9" i="8"/>
  <c r="MT14" i="8"/>
  <c r="MT13" i="8"/>
  <c r="MT33" i="8"/>
  <c r="MS33" i="8"/>
  <c r="MU8" i="8"/>
  <c r="MV22" i="8"/>
  <c r="MW4" i="8"/>
  <c r="MV23" i="8"/>
  <c r="MW6" i="8"/>
  <c r="MW13" i="8" s="1"/>
  <c r="MV5" i="8"/>
  <c r="MT27" i="8" l="1"/>
  <c r="MW26" i="27"/>
  <c r="MT26" i="8"/>
  <c r="MV11" i="8"/>
  <c r="MV9" i="8"/>
  <c r="MU20" i="8"/>
  <c r="MU33" i="8" s="1"/>
  <c r="MT30" i="8"/>
  <c r="MT31" i="8"/>
  <c r="MT29" i="8"/>
  <c r="MU14" i="8"/>
  <c r="MV8" i="8"/>
  <c r="MX4" i="8"/>
  <c r="MX6" i="8"/>
  <c r="MX13" i="8" s="1"/>
  <c r="MW23" i="8"/>
  <c r="MW22" i="8"/>
  <c r="MW5" i="8"/>
  <c r="MU27" i="8" l="1"/>
  <c r="MX26" i="27"/>
  <c r="MU26" i="8"/>
  <c r="MW11" i="8"/>
  <c r="MW9" i="8"/>
  <c r="MU30" i="8"/>
  <c r="MV20" i="8"/>
  <c r="MV14" i="8"/>
  <c r="MU29" i="8"/>
  <c r="MU31" i="8"/>
  <c r="MW8" i="8"/>
  <c r="MX22" i="8"/>
  <c r="MY4" i="8"/>
  <c r="MX23" i="8"/>
  <c r="MY6" i="8"/>
  <c r="MY13" i="8" s="1"/>
  <c r="MX5" i="8"/>
  <c r="MV27" i="8" l="1"/>
  <c r="MV26" i="8"/>
  <c r="MX11" i="8"/>
  <c r="MX14" i="8" s="1"/>
  <c r="MX9" i="8"/>
  <c r="MV30" i="8"/>
  <c r="MV33" i="8"/>
  <c r="MV31" i="8"/>
  <c r="MW20" i="8"/>
  <c r="MV29" i="8"/>
  <c r="MW14" i="8"/>
  <c r="MX8" i="8"/>
  <c r="MZ4" i="8"/>
  <c r="MZ6" i="8"/>
  <c r="MZ13" i="8" s="1"/>
  <c r="MY23" i="8"/>
  <c r="MY22" i="8"/>
  <c r="MY5" i="8"/>
  <c r="MW27" i="8" l="1"/>
  <c r="MX27" i="8"/>
  <c r="MX26" i="8"/>
  <c r="MW26" i="8"/>
  <c r="MY11" i="8"/>
  <c r="MY9" i="8"/>
  <c r="MX30" i="8"/>
  <c r="MW30" i="8"/>
  <c r="MW33" i="8"/>
  <c r="MY20" i="8"/>
  <c r="MX20" i="8"/>
  <c r="MW31" i="8"/>
  <c r="MW29" i="8"/>
  <c r="MX31" i="8"/>
  <c r="MY8" i="8"/>
  <c r="MX29" i="8"/>
  <c r="MZ5" i="8"/>
  <c r="MZ22" i="8"/>
  <c r="NA6" i="8"/>
  <c r="NA4" i="8"/>
  <c r="MZ23" i="8"/>
  <c r="MZ11" i="8" l="1"/>
  <c r="MZ14" i="8" s="1"/>
  <c r="MZ27" i="8" s="1"/>
  <c r="MZ9" i="8"/>
  <c r="MX33" i="8"/>
  <c r="MY33" i="8"/>
  <c r="MY14" i="8"/>
  <c r="MZ8" i="8"/>
  <c r="NA5" i="8"/>
  <c r="NA23" i="8"/>
  <c r="NA22" i="8"/>
  <c r="NB4" i="8"/>
  <c r="NB6" i="8"/>
  <c r="NB13" i="8" s="1"/>
  <c r="MY30" i="8" l="1"/>
  <c r="MY27" i="8"/>
  <c r="MZ30" i="8"/>
  <c r="NA11" i="8"/>
  <c r="NA9" i="8"/>
  <c r="NA20" i="8"/>
  <c r="MZ20" i="8"/>
  <c r="MY31" i="8"/>
  <c r="MY29" i="8"/>
  <c r="MZ29" i="8"/>
  <c r="NA8" i="8"/>
  <c r="MZ31" i="8"/>
  <c r="NC6" i="8"/>
  <c r="NC13" i="8" s="1"/>
  <c r="NB22" i="8"/>
  <c r="NC4" i="8"/>
  <c r="NB23" i="8"/>
  <c r="NB5" i="8"/>
  <c r="NB11" i="8" l="1"/>
  <c r="NB9" i="8"/>
  <c r="MZ33" i="8"/>
  <c r="NA33" i="8"/>
  <c r="NA14" i="8"/>
  <c r="NA13" i="8"/>
  <c r="NB8" i="8"/>
  <c r="NC5" i="8"/>
  <c r="ND4" i="8"/>
  <c r="ND6" i="8"/>
  <c r="ND13" i="8" s="1"/>
  <c r="NC23" i="8"/>
  <c r="NC22" i="8"/>
  <c r="NA30" i="8" l="1"/>
  <c r="NA27" i="8"/>
  <c r="NC11" i="8"/>
  <c r="NC14" i="8" s="1"/>
  <c r="NC27" i="8" s="1"/>
  <c r="NC9" i="8"/>
  <c r="NA31" i="8"/>
  <c r="NB20" i="8"/>
  <c r="NA29" i="8"/>
  <c r="NB14" i="8"/>
  <c r="NC8" i="8"/>
  <c r="NE4" i="8"/>
  <c r="NE6" i="8"/>
  <c r="NE13" i="8" s="1"/>
  <c r="ND22" i="8"/>
  <c r="ND23" i="8"/>
  <c r="ND5" i="8"/>
  <c r="NB30" i="8" l="1"/>
  <c r="NB27" i="8"/>
  <c r="NC30" i="8"/>
  <c r="ND11" i="8"/>
  <c r="ND14" i="8" s="1"/>
  <c r="ND27" i="8" s="1"/>
  <c r="ND9" i="8"/>
  <c r="NB33" i="8"/>
  <c r="ND20" i="8"/>
  <c r="NC20" i="8"/>
  <c r="NB29" i="8"/>
  <c r="NB31" i="8"/>
  <c r="NC29" i="8"/>
  <c r="NC31" i="8"/>
  <c r="ND8" i="8"/>
  <c r="NF4" i="8"/>
  <c r="NF6" i="8"/>
  <c r="NE23" i="8"/>
  <c r="NE22" i="8"/>
  <c r="NE5" i="8"/>
  <c r="ND30" i="8" l="1"/>
  <c r="NE11" i="8"/>
  <c r="NE14" i="8" s="1"/>
  <c r="NE27" i="8" s="1"/>
  <c r="NE9" i="8"/>
  <c r="ND33" i="8"/>
  <c r="NC33" i="8"/>
  <c r="NE20" i="8"/>
  <c r="ND29" i="8"/>
  <c r="ND31" i="8"/>
  <c r="NE8" i="8"/>
  <c r="NG4" i="8"/>
  <c r="NG6" i="8"/>
  <c r="NG13" i="8" s="1"/>
  <c r="NF23" i="8"/>
  <c r="NF22" i="8"/>
  <c r="NF5" i="8"/>
  <c r="NE30" i="8" l="1"/>
  <c r="NF11" i="8"/>
  <c r="NF13" i="8" s="1"/>
  <c r="NF9" i="8"/>
  <c r="NE33" i="8"/>
  <c r="NF20" i="8"/>
  <c r="NE31" i="8"/>
  <c r="NF8" i="8"/>
  <c r="NE29" i="8"/>
  <c r="NG22" i="8"/>
  <c r="NH4" i="8"/>
  <c r="NG23" i="8"/>
  <c r="NH6" i="8"/>
  <c r="NH13" i="8" s="1"/>
  <c r="NG5" i="8"/>
  <c r="NG11" i="8" l="1"/>
  <c r="NG14" i="8" s="1"/>
  <c r="NG27" i="8" s="1"/>
  <c r="NG9" i="8"/>
  <c r="NF33" i="8"/>
  <c r="NF14" i="8"/>
  <c r="NG8" i="8"/>
  <c r="NI4" i="8"/>
  <c r="NH22" i="8"/>
  <c r="NH23" i="8"/>
  <c r="NI6" i="8"/>
  <c r="NI13" i="8" s="1"/>
  <c r="NH5" i="8"/>
  <c r="NF30" i="8" l="1"/>
  <c r="NF27" i="8"/>
  <c r="NG30" i="8"/>
  <c r="NH11" i="8"/>
  <c r="NH9" i="8"/>
  <c r="NH20" i="8"/>
  <c r="NG20" i="8"/>
  <c r="NF31" i="8"/>
  <c r="NF29" i="8"/>
  <c r="NG29" i="8"/>
  <c r="NH8" i="8"/>
  <c r="NG31" i="8"/>
  <c r="NJ6" i="8"/>
  <c r="NJ13" i="8" s="1"/>
  <c r="NI22" i="8"/>
  <c r="NI23" i="8"/>
  <c r="NJ4" i="8"/>
  <c r="NI5" i="8"/>
  <c r="NI11" i="8" l="1"/>
  <c r="NI9" i="8"/>
  <c r="NH33" i="8"/>
  <c r="NG33" i="8"/>
  <c r="NH14" i="8"/>
  <c r="NI8" i="8"/>
  <c r="NJ5" i="8"/>
  <c r="NK6" i="8"/>
  <c r="NK13" i="8" s="1"/>
  <c r="NJ22" i="8"/>
  <c r="NK4" i="8"/>
  <c r="NJ23" i="8"/>
  <c r="NH30" i="8" l="1"/>
  <c r="NH27" i="8"/>
  <c r="NJ11" i="8"/>
  <c r="NJ9" i="8"/>
  <c r="NI20" i="8"/>
  <c r="NH31" i="8"/>
  <c r="NI14" i="8"/>
  <c r="NH29" i="8"/>
  <c r="NJ8" i="8"/>
  <c r="NK5" i="8"/>
  <c r="NL6" i="8"/>
  <c r="NL13" i="8" s="1"/>
  <c r="NL4" i="8"/>
  <c r="NK22" i="8"/>
  <c r="NK23" i="8"/>
  <c r="NI30" i="8" l="1"/>
  <c r="NI27" i="8"/>
  <c r="NK11" i="8"/>
  <c r="NK14" i="8" s="1"/>
  <c r="NK27" i="8" s="1"/>
  <c r="NK9" i="8"/>
  <c r="NI33" i="8"/>
  <c r="NI31" i="8"/>
  <c r="NJ20" i="8"/>
  <c r="NJ14" i="8"/>
  <c r="NI29" i="8"/>
  <c r="NK8" i="8"/>
  <c r="NM6" i="8"/>
  <c r="NM4" i="8"/>
  <c r="NL22" i="8"/>
  <c r="NL23" i="8"/>
  <c r="NL5" i="8"/>
  <c r="NJ30" i="8" l="1"/>
  <c r="NJ27" i="8"/>
  <c r="NK30" i="8"/>
  <c r="NL11" i="8"/>
  <c r="NL14" i="8" s="1"/>
  <c r="NL27" i="8" s="1"/>
  <c r="NL9" i="8"/>
  <c r="NJ33" i="8"/>
  <c r="NL20" i="8"/>
  <c r="NK20" i="8"/>
  <c r="NJ29" i="8"/>
  <c r="NJ31" i="8"/>
  <c r="NK31" i="8"/>
  <c r="NK29" i="8"/>
  <c r="NL8" i="8"/>
  <c r="NM5" i="8"/>
  <c r="NM23" i="8"/>
  <c r="NN4" i="8"/>
  <c r="NN6" i="8"/>
  <c r="NN13" i="8" s="1"/>
  <c r="NM22" i="8"/>
  <c r="NL30" i="8" l="1"/>
  <c r="NM11" i="8"/>
  <c r="NM9" i="8"/>
  <c r="NK33" i="8"/>
  <c r="NL33" i="8"/>
  <c r="NM20" i="8"/>
  <c r="NL31" i="8"/>
  <c r="NL29" i="8"/>
  <c r="NM8" i="8"/>
  <c r="NN23" i="8"/>
  <c r="NO6" i="8"/>
  <c r="NO13" i="8" s="1"/>
  <c r="NO4" i="8"/>
  <c r="NN22" i="8"/>
  <c r="NN5" i="8"/>
  <c r="NN11" i="8" l="1"/>
  <c r="NN14" i="8" s="1"/>
  <c r="NN27" i="8" s="1"/>
  <c r="NN9" i="8"/>
  <c r="NM33" i="8"/>
  <c r="NM14" i="8"/>
  <c r="NM13" i="8"/>
  <c r="NN8" i="8"/>
  <c r="NO5" i="8"/>
  <c r="NO23" i="8"/>
  <c r="NP6" i="8"/>
  <c r="NP13" i="8" s="1"/>
  <c r="NP4" i="8"/>
  <c r="NO22" i="8"/>
  <c r="NM30" i="8" l="1"/>
  <c r="NM27" i="8"/>
  <c r="NN30" i="8"/>
  <c r="NO11" i="8"/>
  <c r="NO14" i="8" s="1"/>
  <c r="NO27" i="8" s="1"/>
  <c r="NO9" i="8"/>
  <c r="NO20" i="8"/>
  <c r="NM31" i="8"/>
  <c r="NM29" i="8"/>
  <c r="NN20" i="8"/>
  <c r="NN31" i="8"/>
  <c r="NN29" i="8"/>
  <c r="NO8" i="8"/>
  <c r="NP5" i="8"/>
  <c r="NP23" i="8"/>
  <c r="NQ6" i="8"/>
  <c r="NQ13" i="8" s="1"/>
  <c r="NQ4" i="8"/>
  <c r="NP22" i="8"/>
  <c r="NO30" i="8" l="1"/>
  <c r="NP11" i="8"/>
  <c r="NP14" i="8" s="1"/>
  <c r="NP27" i="8" s="1"/>
  <c r="NP9" i="8"/>
  <c r="NO33" i="8"/>
  <c r="NN33" i="8"/>
  <c r="NP20" i="8"/>
  <c r="NO29" i="8"/>
  <c r="NO31" i="8"/>
  <c r="NP8" i="8"/>
  <c r="NQ5" i="8"/>
  <c r="NQ23" i="8"/>
  <c r="NR6" i="8"/>
  <c r="NR4" i="8"/>
  <c r="NQ22" i="8"/>
  <c r="NP30" i="8" l="1"/>
  <c r="NQ11" i="8"/>
  <c r="NQ14" i="8" s="1"/>
  <c r="NQ27" i="8" s="1"/>
  <c r="NQ9" i="8"/>
  <c r="NY44" i="8"/>
  <c r="NP33" i="8"/>
  <c r="NQ20" i="8"/>
  <c r="NP31" i="8"/>
  <c r="NQ8" i="8"/>
  <c r="NP29" i="8"/>
  <c r="NY21" i="8"/>
  <c r="NY22" i="8"/>
  <c r="NY23" i="8"/>
  <c r="NY24" i="8"/>
  <c r="NY26" i="8"/>
  <c r="NY25" i="8"/>
  <c r="NY32" i="8"/>
  <c r="NY34" i="8"/>
  <c r="NY33" i="8"/>
  <c r="NY37" i="8"/>
  <c r="NY35" i="8"/>
  <c r="NY36" i="8"/>
  <c r="NY38" i="8"/>
  <c r="NY46" i="8"/>
  <c r="NY45" i="8"/>
  <c r="NY48" i="8"/>
  <c r="NY47" i="8"/>
  <c r="NY49" i="8"/>
  <c r="NY51" i="8"/>
  <c r="NY50" i="8"/>
  <c r="NY52" i="8"/>
  <c r="NY53" i="8"/>
  <c r="NY55" i="8"/>
  <c r="NY58" i="8"/>
  <c r="NY57" i="8"/>
  <c r="NY54" i="8"/>
  <c r="NY60" i="8"/>
  <c r="NY59" i="8"/>
  <c r="NY61" i="8"/>
  <c r="NY20" i="8"/>
  <c r="NY19" i="8" s="1"/>
  <c r="NR5" i="8"/>
  <c r="NR22" i="8"/>
  <c r="NR23" i="8"/>
  <c r="NR9" i="8" l="1"/>
  <c r="C39" i="8"/>
  <c r="D39" i="8"/>
  <c r="F39" i="8"/>
  <c r="E39" i="8"/>
  <c r="H39" i="8"/>
  <c r="G39" i="8"/>
  <c r="J39" i="8"/>
  <c r="I39" i="8"/>
  <c r="K39" i="8"/>
  <c r="L39" i="8"/>
  <c r="M39" i="8"/>
  <c r="N39" i="8"/>
  <c r="O39" i="8"/>
  <c r="P39" i="8"/>
  <c r="Q39" i="8"/>
  <c r="R39" i="8"/>
  <c r="S39" i="8"/>
  <c r="T39" i="8"/>
  <c r="V39" i="8"/>
  <c r="U39" i="8"/>
  <c r="X39" i="8"/>
  <c r="W39" i="8"/>
  <c r="Y39" i="8"/>
  <c r="Z39" i="8"/>
  <c r="AB39" i="8"/>
  <c r="AA39" i="8"/>
  <c r="AC39" i="8"/>
  <c r="AD39" i="8"/>
  <c r="AF39" i="8"/>
  <c r="AE39" i="8"/>
  <c r="NQ30" i="8"/>
  <c r="E42" i="8"/>
  <c r="F42" i="8"/>
  <c r="NR11" i="8"/>
  <c r="NQ33" i="8"/>
  <c r="NR8" i="8"/>
  <c r="NR20" i="8"/>
  <c r="W42" i="8" s="1"/>
  <c r="NQ29" i="8"/>
  <c r="NQ31" i="8"/>
  <c r="C41" i="8"/>
  <c r="D43" i="8"/>
  <c r="T43" i="8"/>
  <c r="O229" i="9"/>
  <c r="AD229" i="9" s="1"/>
  <c r="O307" i="9"/>
  <c r="AD307" i="9" s="1"/>
  <c r="O371" i="9"/>
  <c r="AD371" i="9" s="1"/>
  <c r="O359" i="9"/>
  <c r="AD359" i="9" s="1"/>
  <c r="O357" i="9"/>
  <c r="AD357" i="9" s="1"/>
  <c r="O261" i="9"/>
  <c r="AD261" i="9" s="1"/>
  <c r="O225" i="9"/>
  <c r="AD225" i="9" s="1"/>
  <c r="O399" i="9"/>
  <c r="AD399" i="9" s="1"/>
  <c r="O305" i="9"/>
  <c r="AD305" i="9" s="1"/>
  <c r="O341" i="9"/>
  <c r="AD341" i="9" s="1"/>
  <c r="O375" i="9"/>
  <c r="AD375" i="9" s="1"/>
  <c r="O355" i="9"/>
  <c r="AD355" i="9" s="1"/>
  <c r="O241" i="9"/>
  <c r="AD241" i="9" s="1"/>
  <c r="O403" i="9"/>
  <c r="AD403" i="9" s="1"/>
  <c r="O363" i="9"/>
  <c r="AD363" i="9" s="1"/>
  <c r="O391" i="9"/>
  <c r="AD391" i="9" s="1"/>
  <c r="O245" i="9"/>
  <c r="AD245" i="9" s="1"/>
  <c r="O367" i="9"/>
  <c r="AD367" i="9" s="1"/>
  <c r="O325" i="9"/>
  <c r="AD325" i="9" s="1"/>
  <c r="O383" i="9"/>
  <c r="AD383" i="9" s="1"/>
  <c r="O293" i="9"/>
  <c r="AD293" i="9" s="1"/>
  <c r="O309" i="9"/>
  <c r="AD309" i="9" s="1"/>
  <c r="O249" i="9"/>
  <c r="AD249" i="9" s="1"/>
  <c r="O277" i="9"/>
  <c r="AD277" i="9" s="1"/>
  <c r="O395" i="9"/>
  <c r="AD395" i="9" s="1"/>
  <c r="O379" i="9"/>
  <c r="AD379" i="9" s="1"/>
  <c r="O281" i="9"/>
  <c r="AD281" i="9" s="1"/>
  <c r="O387" i="9"/>
  <c r="AD387" i="9" s="1"/>
  <c r="O316" i="9"/>
  <c r="AD316" i="9" s="1"/>
  <c r="O278" i="9"/>
  <c r="AD278" i="9" s="1"/>
  <c r="O303" i="9"/>
  <c r="AD303" i="9" s="1"/>
  <c r="O337" i="9"/>
  <c r="AD337" i="9" s="1"/>
  <c r="O74" i="9"/>
  <c r="AD74" i="9" s="1"/>
  <c r="O215" i="9"/>
  <c r="AD215" i="9" s="1"/>
  <c r="O238" i="9"/>
  <c r="AD238" i="9" s="1"/>
  <c r="O135" i="9"/>
  <c r="AD135" i="9" s="1"/>
  <c r="O319" i="9"/>
  <c r="AD319" i="9" s="1"/>
  <c r="O96" i="9"/>
  <c r="AD96" i="9" s="1"/>
  <c r="O38" i="9"/>
  <c r="AD38" i="9" s="1"/>
  <c r="O210" i="9"/>
  <c r="AD210" i="9" s="1"/>
  <c r="O318" i="9"/>
  <c r="AD318" i="9" s="1"/>
  <c r="O260" i="9"/>
  <c r="AD260" i="9" s="1"/>
  <c r="O111" i="9"/>
  <c r="AD111" i="9" s="1"/>
  <c r="O285" i="9"/>
  <c r="AD285" i="9" s="1"/>
  <c r="O54" i="9"/>
  <c r="AD54" i="9" s="1"/>
  <c r="O289" i="9"/>
  <c r="AD289" i="9" s="1"/>
  <c r="O157" i="9"/>
  <c r="AD157" i="9" s="1"/>
  <c r="O372" i="9"/>
  <c r="AD372" i="9" s="1"/>
  <c r="O51" i="9"/>
  <c r="AD51" i="9" s="1"/>
  <c r="O390" i="9"/>
  <c r="AD390" i="9" s="1"/>
  <c r="O237" i="9"/>
  <c r="AD237" i="9" s="1"/>
  <c r="O180" i="9"/>
  <c r="AD180" i="9" s="1"/>
  <c r="O214" i="9"/>
  <c r="AD214" i="9" s="1"/>
  <c r="O39" i="9"/>
  <c r="AD39" i="9" s="1"/>
  <c r="O138" i="9"/>
  <c r="AD138" i="9" s="1"/>
  <c r="O370" i="9"/>
  <c r="AD370" i="9" s="1"/>
  <c r="O151" i="9"/>
  <c r="AD151" i="9" s="1"/>
  <c r="O345" i="9"/>
  <c r="AD345" i="9" s="1"/>
  <c r="O172" i="9"/>
  <c r="AD172" i="9" s="1"/>
  <c r="O47" i="9"/>
  <c r="AD47" i="9" s="1"/>
  <c r="O270" i="9"/>
  <c r="AD270" i="9" s="1"/>
  <c r="O194" i="9"/>
  <c r="AD194" i="9" s="1"/>
  <c r="O196" i="9"/>
  <c r="AD196" i="9" s="1"/>
  <c r="O230" i="9"/>
  <c r="AD230" i="9" s="1"/>
  <c r="O344" i="9"/>
  <c r="AD344" i="9" s="1"/>
  <c r="O140" i="9"/>
  <c r="AD140" i="9" s="1"/>
  <c r="O213" i="9"/>
  <c r="AD213" i="9" s="1"/>
  <c r="O216" i="9"/>
  <c r="AD216" i="9" s="1"/>
  <c r="O246" i="9"/>
  <c r="AD246" i="9" s="1"/>
  <c r="O49" i="9"/>
  <c r="AD49" i="9" s="1"/>
  <c r="O304" i="9"/>
  <c r="AD304" i="9" s="1"/>
  <c r="O104" i="9"/>
  <c r="AD104" i="9" s="1"/>
  <c r="O137" i="9"/>
  <c r="AD137" i="9" s="1"/>
  <c r="O82" i="9"/>
  <c r="AD82" i="9" s="1"/>
  <c r="O25" i="9"/>
  <c r="AD25" i="9" s="1"/>
  <c r="O203" i="9"/>
  <c r="AD203" i="9" s="1"/>
  <c r="O131" i="9"/>
  <c r="AD131" i="9" s="1"/>
  <c r="O279" i="9"/>
  <c r="AD279" i="9" s="1"/>
  <c r="O254" i="9"/>
  <c r="AD254" i="9" s="1"/>
  <c r="O64" i="9"/>
  <c r="AD64" i="9" s="1"/>
  <c r="O103" i="9"/>
  <c r="AD103" i="9" s="1"/>
  <c r="O40" i="9"/>
  <c r="AD40" i="9" s="1"/>
  <c r="O97" i="9"/>
  <c r="AD97" i="9" s="1"/>
  <c r="O177" i="9"/>
  <c r="AD177" i="9" s="1"/>
  <c r="O86" i="9"/>
  <c r="AD86" i="9" s="1"/>
  <c r="O126" i="9"/>
  <c r="AD126" i="9" s="1"/>
  <c r="O220" i="9"/>
  <c r="AD220" i="9" s="1"/>
  <c r="O132" i="9"/>
  <c r="AD132" i="9" s="1"/>
  <c r="O239" i="9"/>
  <c r="AD239" i="9" s="1"/>
  <c r="O114" i="9"/>
  <c r="AD114" i="9" s="1"/>
  <c r="O37" i="9"/>
  <c r="AD37" i="9" s="1"/>
  <c r="O326" i="9"/>
  <c r="AD326" i="9" s="1"/>
  <c r="O310" i="9"/>
  <c r="AD310" i="9" s="1"/>
  <c r="O404" i="9"/>
  <c r="AD404" i="9" s="1"/>
  <c r="O228" i="9"/>
  <c r="AD228" i="9" s="1"/>
  <c r="O125" i="9"/>
  <c r="AD125" i="9" s="1"/>
  <c r="O199" i="9"/>
  <c r="AD199" i="9" s="1"/>
  <c r="O227" i="9"/>
  <c r="AD227" i="9" s="1"/>
  <c r="O321" i="9"/>
  <c r="AD321" i="9" s="1"/>
  <c r="O134" i="9"/>
  <c r="AD134" i="9" s="1"/>
  <c r="O53" i="9"/>
  <c r="AD53" i="9" s="1"/>
  <c r="O274" i="9"/>
  <c r="AD274" i="9" s="1"/>
  <c r="O332" i="9"/>
  <c r="AD332" i="9" s="1"/>
  <c r="O189" i="9"/>
  <c r="AD189" i="9" s="1"/>
  <c r="O88" i="9"/>
  <c r="AD88" i="9" s="1"/>
  <c r="O221" i="9"/>
  <c r="AD221" i="9" s="1"/>
  <c r="O268" i="9"/>
  <c r="AD268" i="9" s="1"/>
  <c r="O346" i="9"/>
  <c r="AD346" i="9" s="1"/>
  <c r="O58" i="9"/>
  <c r="AD58" i="9" s="1"/>
  <c r="O32" i="9"/>
  <c r="AD32" i="9" s="1"/>
  <c r="O384" i="9"/>
  <c r="AD384" i="9" s="1"/>
  <c r="O89" i="9"/>
  <c r="AD89" i="9" s="1"/>
  <c r="O118" i="9"/>
  <c r="AD118" i="9" s="1"/>
  <c r="O109" i="9"/>
  <c r="AD109" i="9" s="1"/>
  <c r="O330" i="9"/>
  <c r="AD330" i="9" s="1"/>
  <c r="O206" i="9"/>
  <c r="AD206" i="9" s="1"/>
  <c r="O212" i="9"/>
  <c r="AD212" i="9" s="1"/>
  <c r="O187" i="9"/>
  <c r="AD187" i="9" s="1"/>
  <c r="O356" i="9"/>
  <c r="AD356" i="9" s="1"/>
  <c r="O320" i="9"/>
  <c r="AD320" i="9" s="1"/>
  <c r="O160" i="9"/>
  <c r="AD160" i="9" s="1"/>
  <c r="O73" i="9"/>
  <c r="AD73" i="9" s="1"/>
  <c r="O258" i="9"/>
  <c r="AD258" i="9" s="1"/>
  <c r="O374" i="9"/>
  <c r="AD374" i="9" s="1"/>
  <c r="O191" i="9"/>
  <c r="AD191" i="9" s="1"/>
  <c r="O280" i="9"/>
  <c r="AD280" i="9" s="1"/>
  <c r="O397" i="9"/>
  <c r="AD397" i="9" s="1"/>
  <c r="O231" i="9"/>
  <c r="AD231" i="9" s="1"/>
  <c r="O163" i="9"/>
  <c r="AD163" i="9" s="1"/>
  <c r="O385" i="9"/>
  <c r="AD385" i="9" s="1"/>
  <c r="O188" i="9"/>
  <c r="AD188" i="9" s="1"/>
  <c r="O335" i="9"/>
  <c r="AD335" i="9" s="1"/>
  <c r="O402" i="9"/>
  <c r="AD402" i="9" s="1"/>
  <c r="O168" i="9"/>
  <c r="AD168" i="9" s="1"/>
  <c r="O55" i="9"/>
  <c r="AD55" i="9" s="1"/>
  <c r="O264" i="9"/>
  <c r="AD264" i="9" s="1"/>
  <c r="O251" i="9"/>
  <c r="AD251" i="9" s="1"/>
  <c r="O226" i="9"/>
  <c r="AD226" i="9" s="1"/>
  <c r="O266" i="9"/>
  <c r="AD266" i="9" s="1"/>
  <c r="O116" i="9"/>
  <c r="AD116" i="9" s="1"/>
  <c r="O123" i="9"/>
  <c r="AD123" i="9" s="1"/>
  <c r="O192" i="9"/>
  <c r="AD192" i="9" s="1"/>
  <c r="O69" i="9"/>
  <c r="AD69" i="9" s="1"/>
  <c r="O294" i="9"/>
  <c r="AD294" i="9" s="1"/>
  <c r="O148" i="9"/>
  <c r="AD148" i="9" s="1"/>
  <c r="O156" i="9"/>
  <c r="AD156" i="9" s="1"/>
  <c r="O80" i="9"/>
  <c r="AD80" i="9" s="1"/>
  <c r="O162" i="9"/>
  <c r="AD162" i="9" s="1"/>
  <c r="O275" i="9"/>
  <c r="AD275" i="9" s="1"/>
  <c r="O308" i="9"/>
  <c r="AD308" i="9" s="1"/>
  <c r="O333" i="9"/>
  <c r="AD333" i="9" s="1"/>
  <c r="O284" i="9"/>
  <c r="AD284" i="9" s="1"/>
  <c r="O389" i="9"/>
  <c r="AD389" i="9" s="1"/>
  <c r="O381" i="9"/>
  <c r="AD381" i="9" s="1"/>
  <c r="O72" i="9"/>
  <c r="AD72" i="9" s="1"/>
  <c r="O100" i="9"/>
  <c r="AD100" i="9" s="1"/>
  <c r="O149" i="9"/>
  <c r="AD149" i="9" s="1"/>
  <c r="O232" i="9"/>
  <c r="AD232" i="9" s="1"/>
  <c r="O48" i="9"/>
  <c r="AD48" i="9" s="1"/>
  <c r="O35" i="9"/>
  <c r="AD35" i="9" s="1"/>
  <c r="O46" i="9"/>
  <c r="AD46" i="9" s="1"/>
  <c r="O253" i="9"/>
  <c r="AD253" i="9" s="1"/>
  <c r="O373" i="9"/>
  <c r="AD373" i="9" s="1"/>
  <c r="O295" i="9"/>
  <c r="AD295" i="9" s="1"/>
  <c r="O76" i="9"/>
  <c r="AD76" i="9" s="1"/>
  <c r="O380" i="9"/>
  <c r="AD380" i="9" s="1"/>
  <c r="O61" i="9"/>
  <c r="AD61" i="9" s="1"/>
  <c r="O44" i="9"/>
  <c r="AD44" i="9" s="1"/>
  <c r="O139" i="9"/>
  <c r="AD139" i="9" s="1"/>
  <c r="O300" i="9"/>
  <c r="AD300" i="9" s="1"/>
  <c r="O311" i="9"/>
  <c r="AD311" i="9" s="1"/>
  <c r="O184" i="9"/>
  <c r="AD184" i="9" s="1"/>
  <c r="O348" i="9"/>
  <c r="AD348" i="9" s="1"/>
  <c r="O378" i="9"/>
  <c r="AD378" i="9" s="1"/>
  <c r="O405" i="9"/>
  <c r="AD405" i="9" s="1"/>
  <c r="O42" i="9"/>
  <c r="AD42" i="9" s="1"/>
  <c r="O306" i="9"/>
  <c r="AD306" i="9" s="1"/>
  <c r="O350" i="9"/>
  <c r="AD350" i="9" s="1"/>
  <c r="O179" i="9"/>
  <c r="AD179" i="9" s="1"/>
  <c r="O105" i="9"/>
  <c r="AD105" i="9" s="1"/>
  <c r="O119" i="9"/>
  <c r="AD119" i="9" s="1"/>
  <c r="O167" i="9"/>
  <c r="AD167" i="9" s="1"/>
  <c r="O36" i="9"/>
  <c r="AD36" i="9" s="1"/>
  <c r="O93" i="9"/>
  <c r="AD93" i="9" s="1"/>
  <c r="O265" i="9"/>
  <c r="AD265" i="9" s="1"/>
  <c r="O175" i="9"/>
  <c r="AD175" i="9" s="1"/>
  <c r="O24" i="9"/>
  <c r="AD24" i="9" s="1"/>
  <c r="O65" i="9"/>
  <c r="AD65" i="9" s="1"/>
  <c r="O314" i="9"/>
  <c r="AD314" i="9" s="1"/>
  <c r="O234" i="9"/>
  <c r="AD234" i="9" s="1"/>
  <c r="O33" i="9"/>
  <c r="AD33" i="9" s="1"/>
  <c r="O101" i="9"/>
  <c r="AD101" i="9" s="1"/>
  <c r="O242" i="9"/>
  <c r="AD242" i="9" s="1"/>
  <c r="O29" i="9"/>
  <c r="AD29" i="9" s="1"/>
  <c r="O128" i="9"/>
  <c r="AD128" i="9" s="1"/>
  <c r="O62" i="9"/>
  <c r="AD62" i="9" s="1"/>
  <c r="O382" i="9"/>
  <c r="AD382" i="9" s="1"/>
  <c r="O290" i="9"/>
  <c r="AD290" i="9" s="1"/>
  <c r="O124" i="9"/>
  <c r="AD124" i="9" s="1"/>
  <c r="O205" i="9"/>
  <c r="AD205" i="9" s="1"/>
  <c r="O342" i="9"/>
  <c r="AD342" i="9" s="1"/>
  <c r="O59" i="9"/>
  <c r="AD59" i="9" s="1"/>
  <c r="O269" i="9"/>
  <c r="AD269" i="9" s="1"/>
  <c r="O224" i="9"/>
  <c r="AD224" i="9" s="1"/>
  <c r="O182" i="9"/>
  <c r="AD182" i="9" s="1"/>
  <c r="O147" i="9"/>
  <c r="AD147" i="9" s="1"/>
  <c r="O113" i="9"/>
  <c r="AD113" i="9" s="1"/>
  <c r="O171" i="9"/>
  <c r="AD171" i="9" s="1"/>
  <c r="O331" i="9"/>
  <c r="AD331" i="9" s="1"/>
  <c r="O334" i="9"/>
  <c r="AD334" i="9" s="1"/>
  <c r="O202" i="9"/>
  <c r="AD202" i="9" s="1"/>
  <c r="O57" i="9"/>
  <c r="AD57" i="9" s="1"/>
  <c r="O401" i="9"/>
  <c r="AD401" i="9" s="1"/>
  <c r="O183" i="9"/>
  <c r="AD183" i="9" s="1"/>
  <c r="O164" i="9"/>
  <c r="AD164" i="9" s="1"/>
  <c r="O329" i="9"/>
  <c r="AD329" i="9" s="1"/>
  <c r="O150" i="9"/>
  <c r="AD150" i="9" s="1"/>
  <c r="O77" i="9"/>
  <c r="AD77" i="9" s="1"/>
  <c r="O273" i="9"/>
  <c r="AD273" i="9" s="1"/>
  <c r="O95" i="9"/>
  <c r="AD95" i="9" s="1"/>
  <c r="O75" i="9"/>
  <c r="AD75" i="9" s="1"/>
  <c r="O41" i="9"/>
  <c r="AD41" i="9" s="1"/>
  <c r="O302" i="9"/>
  <c r="AD302" i="9" s="1"/>
  <c r="O292" i="9"/>
  <c r="AD292" i="9" s="1"/>
  <c r="O110" i="9"/>
  <c r="AD110" i="9" s="1"/>
  <c r="O186" i="9"/>
  <c r="AD186" i="9" s="1"/>
  <c r="O276" i="9"/>
  <c r="AD276" i="9" s="1"/>
  <c r="O247" i="9"/>
  <c r="AD247" i="9" s="1"/>
  <c r="O217" i="9"/>
  <c r="AD217" i="9" s="1"/>
  <c r="O400" i="9"/>
  <c r="AD400" i="9" s="1"/>
  <c r="O27" i="9"/>
  <c r="AD27" i="9" s="1"/>
  <c r="O358" i="9"/>
  <c r="AD358" i="9" s="1"/>
  <c r="O90" i="9"/>
  <c r="AD90" i="9" s="1"/>
  <c r="O407" i="9"/>
  <c r="AD407" i="9" s="1"/>
  <c r="O31" i="9"/>
  <c r="AD31" i="9" s="1"/>
  <c r="O388" i="9"/>
  <c r="AD388" i="9" s="1"/>
  <c r="O174" i="9"/>
  <c r="AD174" i="9" s="1"/>
  <c r="O219" i="9"/>
  <c r="AD219" i="9" s="1"/>
  <c r="O312" i="9"/>
  <c r="AD312" i="9" s="1"/>
  <c r="O45" i="9"/>
  <c r="AD45" i="9" s="1"/>
  <c r="O313" i="9"/>
  <c r="AD313" i="9" s="1"/>
  <c r="O360" i="9"/>
  <c r="AD360" i="9" s="1"/>
  <c r="O115" i="9"/>
  <c r="AD115" i="9" s="1"/>
  <c r="O63" i="9"/>
  <c r="AD63" i="9" s="1"/>
  <c r="O200" i="9"/>
  <c r="AD200" i="9" s="1"/>
  <c r="O117" i="9"/>
  <c r="AD117" i="9" s="1"/>
  <c r="O207" i="9"/>
  <c r="AD207" i="9" s="1"/>
  <c r="O291" i="9"/>
  <c r="AD291" i="9" s="1"/>
  <c r="O143" i="9"/>
  <c r="AD143" i="9" s="1"/>
  <c r="O185" i="9"/>
  <c r="AD185" i="9" s="1"/>
  <c r="O236" i="9"/>
  <c r="AD236" i="9" s="1"/>
  <c r="O166" i="9"/>
  <c r="AD166" i="9" s="1"/>
  <c r="O257" i="9"/>
  <c r="AD257" i="9" s="1"/>
  <c r="O336" i="9"/>
  <c r="AD336" i="9" s="1"/>
  <c r="O178" i="9"/>
  <c r="AD178" i="9" s="1"/>
  <c r="O211" i="9"/>
  <c r="AD211" i="9" s="1"/>
  <c r="O146" i="9"/>
  <c r="AD146" i="9" s="1"/>
  <c r="O34" i="9"/>
  <c r="AD34" i="9" s="1"/>
  <c r="O67" i="9"/>
  <c r="AD67" i="9" s="1"/>
  <c r="O267" i="9"/>
  <c r="AD267" i="9" s="1"/>
  <c r="O349" i="9"/>
  <c r="AD349" i="9" s="1"/>
  <c r="O288" i="9"/>
  <c r="AD288" i="9" s="1"/>
  <c r="O324" i="9"/>
  <c r="AD324" i="9" s="1"/>
  <c r="O201" i="9"/>
  <c r="AD201" i="9" s="1"/>
  <c r="O133" i="9"/>
  <c r="AD133" i="9" s="1"/>
  <c r="O250" i="9"/>
  <c r="AD250" i="9" s="1"/>
  <c r="O68" i="9"/>
  <c r="AD68" i="9" s="1"/>
  <c r="O197" i="9"/>
  <c r="AD197" i="9" s="1"/>
  <c r="O243" i="9"/>
  <c r="AD243" i="9" s="1"/>
  <c r="O209" i="9"/>
  <c r="AD209" i="9" s="1"/>
  <c r="O195" i="9"/>
  <c r="AD195" i="9" s="1"/>
  <c r="O340" i="9"/>
  <c r="AD340" i="9" s="1"/>
  <c r="O377" i="9"/>
  <c r="AD377" i="9" s="1"/>
  <c r="O259" i="9"/>
  <c r="AD259" i="9" s="1"/>
  <c r="O85" i="9"/>
  <c r="AD85" i="9" s="1"/>
  <c r="O272" i="9"/>
  <c r="AD272" i="9" s="1"/>
  <c r="O165" i="9"/>
  <c r="AD165" i="9" s="1"/>
  <c r="O107" i="9"/>
  <c r="AD107" i="9" s="1"/>
  <c r="O327" i="9"/>
  <c r="AD327" i="9" s="1"/>
  <c r="O204" i="9"/>
  <c r="AD204" i="9" s="1"/>
  <c r="O129" i="9"/>
  <c r="AD129" i="9" s="1"/>
  <c r="O328" i="9"/>
  <c r="AD328" i="9" s="1"/>
  <c r="O366" i="9"/>
  <c r="AD366" i="9" s="1"/>
  <c r="O142" i="9"/>
  <c r="AD142" i="9" s="1"/>
  <c r="O94" i="9"/>
  <c r="AD94" i="9" s="1"/>
  <c r="O181" i="9"/>
  <c r="AD181" i="9" s="1"/>
  <c r="O50" i="9"/>
  <c r="AD50" i="9" s="1"/>
  <c r="O121" i="9"/>
  <c r="AD121" i="9" s="1"/>
  <c r="O193" i="9"/>
  <c r="AD193" i="9" s="1"/>
  <c r="O263" i="9"/>
  <c r="AD263" i="9" s="1"/>
  <c r="O161" i="9"/>
  <c r="AD161" i="9" s="1"/>
  <c r="O154" i="9"/>
  <c r="AD154" i="9" s="1"/>
  <c r="O297" i="9"/>
  <c r="AD297" i="9" s="1"/>
  <c r="O256" i="9"/>
  <c r="AD256" i="9" s="1"/>
  <c r="O271" i="9"/>
  <c r="AD271" i="9" s="1"/>
  <c r="O287" i="9"/>
  <c r="AD287" i="9" s="1"/>
  <c r="O365" i="9"/>
  <c r="AD365" i="9" s="1"/>
  <c r="O323" i="9"/>
  <c r="AD323" i="9" s="1"/>
  <c r="O338" i="9"/>
  <c r="AD338" i="9" s="1"/>
  <c r="O352" i="9"/>
  <c r="AD352" i="9" s="1"/>
  <c r="O170" i="9"/>
  <c r="AD170" i="9" s="1"/>
  <c r="O81" i="9"/>
  <c r="AD81" i="9" s="1"/>
  <c r="O145" i="9"/>
  <c r="AD145" i="9" s="1"/>
  <c r="O169" i="9"/>
  <c r="AD169" i="9" s="1"/>
  <c r="O244" i="9"/>
  <c r="AD244" i="9" s="1"/>
  <c r="O392" i="9"/>
  <c r="AD392" i="9" s="1"/>
  <c r="O26" i="9"/>
  <c r="AD26" i="9" s="1"/>
  <c r="O364" i="9"/>
  <c r="AD364" i="9" s="1"/>
  <c r="O354" i="9"/>
  <c r="AD354" i="9" s="1"/>
  <c r="O240" i="9"/>
  <c r="AD240" i="9" s="1"/>
  <c r="O347" i="9"/>
  <c r="AD347" i="9" s="1"/>
  <c r="O102" i="9"/>
  <c r="AD102" i="9" s="1"/>
  <c r="O282" i="9"/>
  <c r="AD282" i="9" s="1"/>
  <c r="O299" i="9"/>
  <c r="AD299" i="9" s="1"/>
  <c r="O159" i="9"/>
  <c r="AD159" i="9" s="1"/>
  <c r="O255" i="9"/>
  <c r="AD255" i="9" s="1"/>
  <c r="O339" i="9"/>
  <c r="AD339" i="9" s="1"/>
  <c r="O353" i="9"/>
  <c r="AD353" i="9" s="1"/>
  <c r="O406" i="9"/>
  <c r="AD406" i="9" s="1"/>
  <c r="O70" i="9"/>
  <c r="AD70" i="9" s="1"/>
  <c r="O351" i="9"/>
  <c r="AD351" i="9" s="1"/>
  <c r="O87" i="9"/>
  <c r="AD87" i="9" s="1"/>
  <c r="O223" i="9"/>
  <c r="AD223" i="9" s="1"/>
  <c r="O112" i="9"/>
  <c r="AD112" i="9" s="1"/>
  <c r="O127" i="9"/>
  <c r="AD127" i="9" s="1"/>
  <c r="O106" i="9"/>
  <c r="AD106" i="9" s="1"/>
  <c r="O66" i="9"/>
  <c r="AD66" i="9" s="1"/>
  <c r="O386" i="9"/>
  <c r="AD386" i="9" s="1"/>
  <c r="O369" i="9"/>
  <c r="AD369" i="9" s="1"/>
  <c r="O301" i="9"/>
  <c r="AD301" i="9" s="1"/>
  <c r="O52" i="9"/>
  <c r="AD52" i="9" s="1"/>
  <c r="O208" i="9"/>
  <c r="AD208" i="9" s="1"/>
  <c r="O198" i="9"/>
  <c r="AD198" i="9" s="1"/>
  <c r="O155" i="9"/>
  <c r="AD155" i="9" s="1"/>
  <c r="O98" i="9"/>
  <c r="AD98" i="9" s="1"/>
  <c r="O398" i="9"/>
  <c r="AD398" i="9" s="1"/>
  <c r="O248" i="9"/>
  <c r="AD248" i="9" s="1"/>
  <c r="O218" i="9"/>
  <c r="AD218" i="9" s="1"/>
  <c r="O343" i="9"/>
  <c r="AD343" i="9" s="1"/>
  <c r="O79" i="9"/>
  <c r="AD79" i="9" s="1"/>
  <c r="O144" i="9"/>
  <c r="AD144" i="9" s="1"/>
  <c r="O176" i="9"/>
  <c r="AD176" i="9" s="1"/>
  <c r="O252" i="9"/>
  <c r="AD252" i="9" s="1"/>
  <c r="O190" i="9"/>
  <c r="AD190" i="9" s="1"/>
  <c r="O368" i="9"/>
  <c r="AD368" i="9" s="1"/>
  <c r="O78" i="9"/>
  <c r="AD78" i="9" s="1"/>
  <c r="O296" i="9"/>
  <c r="AD296" i="9" s="1"/>
  <c r="O394" i="9"/>
  <c r="AD394" i="9" s="1"/>
  <c r="O43" i="9"/>
  <c r="AD43" i="9" s="1"/>
  <c r="O315" i="9"/>
  <c r="AD315" i="9" s="1"/>
  <c r="O99" i="9"/>
  <c r="AD99" i="9" s="1"/>
  <c r="O286" i="9"/>
  <c r="AD286" i="9" s="1"/>
  <c r="O235" i="9"/>
  <c r="AD235" i="9" s="1"/>
  <c r="O152" i="9"/>
  <c r="AD152" i="9" s="1"/>
  <c r="O122" i="9"/>
  <c r="AD122" i="9" s="1"/>
  <c r="O91" i="9"/>
  <c r="AD91" i="9" s="1"/>
  <c r="O108" i="9"/>
  <c r="AD108" i="9" s="1"/>
  <c r="O262" i="9"/>
  <c r="AD262" i="9" s="1"/>
  <c r="O83" i="9"/>
  <c r="AD83" i="9" s="1"/>
  <c r="O136" i="9"/>
  <c r="AD136" i="9" s="1"/>
  <c r="O60" i="9"/>
  <c r="AD60" i="9" s="1"/>
  <c r="O362" i="9"/>
  <c r="AD362" i="9" s="1"/>
  <c r="O222" i="9"/>
  <c r="AD222" i="9" s="1"/>
  <c r="O120" i="9"/>
  <c r="AD120" i="9" s="1"/>
  <c r="O84" i="9"/>
  <c r="AD84" i="9" s="1"/>
  <c r="O361" i="9"/>
  <c r="AD361" i="9" s="1"/>
  <c r="O376" i="9"/>
  <c r="AD376" i="9" s="1"/>
  <c r="O92" i="9"/>
  <c r="AD92" i="9" s="1"/>
  <c r="O283" i="9"/>
  <c r="AD283" i="9" s="1"/>
  <c r="O317" i="9"/>
  <c r="AD317" i="9" s="1"/>
  <c r="O28" i="9"/>
  <c r="AD28" i="9" s="1"/>
  <c r="O322" i="9"/>
  <c r="AD322" i="9" s="1"/>
  <c r="O393" i="9"/>
  <c r="AD393" i="9" s="1"/>
  <c r="O130" i="9"/>
  <c r="AD130" i="9" s="1"/>
  <c r="O56" i="9"/>
  <c r="AD56" i="9" s="1"/>
  <c r="O298" i="9"/>
  <c r="AD298" i="9" s="1"/>
  <c r="O153" i="9"/>
  <c r="AD153" i="9" s="1"/>
  <c r="O141" i="9"/>
  <c r="AD141" i="9" s="1"/>
  <c r="O173" i="9"/>
  <c r="AD173" i="9" s="1"/>
  <c r="O71" i="9"/>
  <c r="AD71" i="9" s="1"/>
  <c r="O30" i="9"/>
  <c r="AD30" i="9" s="1"/>
  <c r="O396" i="9"/>
  <c r="AD396" i="9" s="1"/>
  <c r="O233" i="9"/>
  <c r="AD233" i="9" s="1"/>
  <c r="O158" i="9"/>
  <c r="AD158" i="9" s="1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R45" i="8"/>
  <c r="Q45" i="8"/>
  <c r="N45" i="8"/>
  <c r="C45" i="8"/>
  <c r="L45" i="8"/>
  <c r="E45" i="8"/>
  <c r="F45" i="8"/>
  <c r="G45" i="8"/>
  <c r="D45" i="8"/>
  <c r="M45" i="8"/>
  <c r="K45" i="8"/>
  <c r="O45" i="8"/>
  <c r="P45" i="8"/>
  <c r="H45" i="8"/>
  <c r="I45" i="8"/>
  <c r="J45" i="8"/>
  <c r="B39" i="8" l="1"/>
  <c r="E18" i="13" s="1"/>
  <c r="J40" i="8"/>
  <c r="V40" i="8"/>
  <c r="F40" i="8"/>
  <c r="K40" i="8"/>
  <c r="M40" i="8"/>
  <c r="Q40" i="8"/>
  <c r="U40" i="8"/>
  <c r="Y40" i="8"/>
  <c r="S40" i="8"/>
  <c r="AC40" i="8"/>
  <c r="AF40" i="8"/>
  <c r="H40" i="8"/>
  <c r="AE40" i="8"/>
  <c r="N40" i="8"/>
  <c r="I40" i="8"/>
  <c r="AA40" i="8"/>
  <c r="T40" i="8"/>
  <c r="X40" i="8"/>
  <c r="AD40" i="8"/>
  <c r="P40" i="8"/>
  <c r="C40" i="8"/>
  <c r="Z40" i="8"/>
  <c r="G40" i="8"/>
  <c r="L40" i="8"/>
  <c r="R40" i="8"/>
  <c r="W40" i="8"/>
  <c r="AB40" i="8"/>
  <c r="E40" i="8"/>
  <c r="O40" i="8"/>
  <c r="D40" i="8"/>
  <c r="AA251" i="9"/>
  <c r="AA298" i="9"/>
  <c r="AA136" i="9"/>
  <c r="AA190" i="9"/>
  <c r="AA102" i="9"/>
  <c r="AA287" i="9"/>
  <c r="AA204" i="9"/>
  <c r="AA201" i="9"/>
  <c r="AA291" i="9"/>
  <c r="AA358" i="9"/>
  <c r="AA329" i="9"/>
  <c r="AA205" i="9"/>
  <c r="AA93" i="9"/>
  <c r="AA44" i="9"/>
  <c r="AA284" i="9"/>
  <c r="AA264" i="9"/>
  <c r="AA320" i="9"/>
  <c r="AA189" i="9"/>
  <c r="AA132" i="9"/>
  <c r="AA104" i="9"/>
  <c r="AA370" i="9"/>
  <c r="MK26" i="27" s="1"/>
  <c r="AA210" i="9"/>
  <c r="AA277" i="9"/>
  <c r="AA60" i="9"/>
  <c r="AA90" i="9"/>
  <c r="BQ26" i="27" s="1"/>
  <c r="AA151" i="9"/>
  <c r="AA56" i="9"/>
  <c r="AA83" i="9"/>
  <c r="AA252" i="9"/>
  <c r="AA66" i="9"/>
  <c r="AA347" i="9"/>
  <c r="AA271" i="9"/>
  <c r="AA327" i="9"/>
  <c r="AA324" i="9"/>
  <c r="AA207" i="9"/>
  <c r="AA27" i="9"/>
  <c r="AA164" i="9"/>
  <c r="AA124" i="9"/>
  <c r="AA36" i="9"/>
  <c r="AA61" i="9"/>
  <c r="AA333" i="9"/>
  <c r="AA55" i="9"/>
  <c r="AA356" i="9"/>
  <c r="AA332" i="9"/>
  <c r="AA220" i="9"/>
  <c r="AA304" i="9"/>
  <c r="AA138" i="9"/>
  <c r="AA38" i="9"/>
  <c r="AA249" i="9"/>
  <c r="AA225" i="9"/>
  <c r="AA153" i="9"/>
  <c r="AA342" i="9"/>
  <c r="AA239" i="9"/>
  <c r="AA130" i="9"/>
  <c r="AA262" i="9"/>
  <c r="AA176" i="9"/>
  <c r="AA106" i="9"/>
  <c r="AA240" i="9"/>
  <c r="AA256" i="9"/>
  <c r="AA107" i="9"/>
  <c r="AA288" i="9"/>
  <c r="AA117" i="9"/>
  <c r="AA183" i="9"/>
  <c r="AA290" i="9"/>
  <c r="AA167" i="9"/>
  <c r="AA308" i="9"/>
  <c r="AA168" i="9"/>
  <c r="AA187" i="9"/>
  <c r="AA274" i="9"/>
  <c r="AA126" i="9"/>
  <c r="AA49" i="9"/>
  <c r="AA39" i="9"/>
  <c r="AA96" i="9"/>
  <c r="AA309" i="9"/>
  <c r="AA261" i="9"/>
  <c r="AA318" i="9"/>
  <c r="AA108" i="9"/>
  <c r="AA144" i="9"/>
  <c r="AA127" i="9"/>
  <c r="AA354" i="9"/>
  <c r="AA297" i="9"/>
  <c r="JP26" i="27" s="1"/>
  <c r="AA165" i="9"/>
  <c r="AA349" i="9"/>
  <c r="AA200" i="9"/>
  <c r="AA217" i="9"/>
  <c r="AA119" i="9"/>
  <c r="AA76" i="9"/>
  <c r="AA275" i="9"/>
  <c r="AA212" i="9"/>
  <c r="AA53" i="9"/>
  <c r="AA86" i="9"/>
  <c r="AA246" i="9"/>
  <c r="AA214" i="9"/>
  <c r="AA319" i="9"/>
  <c r="AA293" i="9"/>
  <c r="AA357" i="9"/>
  <c r="AA282" i="9"/>
  <c r="AA265" i="9"/>
  <c r="AA88" i="9"/>
  <c r="AA322" i="9"/>
  <c r="AA91" i="9"/>
  <c r="AA79" i="9"/>
  <c r="AA112" i="9"/>
  <c r="AA364" i="9"/>
  <c r="ME26" i="27" s="1"/>
  <c r="AA154" i="9"/>
  <c r="AA272" i="9"/>
  <c r="AA267" i="9"/>
  <c r="AA63" i="9"/>
  <c r="AA247" i="9"/>
  <c r="AA57" i="9"/>
  <c r="AA62" i="9"/>
  <c r="AA105" i="9"/>
  <c r="CF26" i="27" s="1"/>
  <c r="AA295" i="9"/>
  <c r="AA162" i="9"/>
  <c r="AA335" i="9"/>
  <c r="AA206" i="9"/>
  <c r="AA134" i="9"/>
  <c r="AA177" i="9"/>
  <c r="AA216" i="9"/>
  <c r="AA180" i="9"/>
  <c r="AA135" i="9"/>
  <c r="AA359" i="9"/>
  <c r="AA28" i="9"/>
  <c r="AA122" i="9"/>
  <c r="CW26" i="27" s="1"/>
  <c r="AA343" i="9"/>
  <c r="AA223" i="9"/>
  <c r="AA26" i="9"/>
  <c r="AA161" i="9"/>
  <c r="AA85" i="9"/>
  <c r="AA67" i="9"/>
  <c r="AA115" i="9"/>
  <c r="AA276" i="9"/>
  <c r="AA202" i="9"/>
  <c r="AA128" i="9"/>
  <c r="AA179" i="9"/>
  <c r="AA80" i="9"/>
  <c r="AA188" i="9"/>
  <c r="AA330" i="9"/>
  <c r="AA321" i="9"/>
  <c r="AA97" i="9"/>
  <c r="AA213" i="9"/>
  <c r="GJ26" i="27" s="1"/>
  <c r="AA237" i="9"/>
  <c r="AA238" i="9"/>
  <c r="AA325" i="9"/>
  <c r="AA371" i="9"/>
  <c r="ML26" i="27" s="1"/>
  <c r="AA369" i="9"/>
  <c r="MJ26" i="27" s="1"/>
  <c r="AA137" i="9"/>
  <c r="AA317" i="9"/>
  <c r="AA152" i="9"/>
  <c r="EA26" i="27" s="1"/>
  <c r="AA218" i="9"/>
  <c r="AA87" i="9"/>
  <c r="AA263" i="9"/>
  <c r="IH26" i="27" s="1"/>
  <c r="AA259" i="9"/>
  <c r="AA34" i="9"/>
  <c r="AA360" i="9"/>
  <c r="MA26" i="27" s="1"/>
  <c r="AA186" i="9"/>
  <c r="AA334" i="9"/>
  <c r="AA29" i="9"/>
  <c r="AA350" i="9"/>
  <c r="AA253" i="9"/>
  <c r="HX26" i="27" s="1"/>
  <c r="AA156" i="9"/>
  <c r="EE26" i="27" s="1"/>
  <c r="AA109" i="9"/>
  <c r="AA227" i="9"/>
  <c r="AA40" i="9"/>
  <c r="AA140" i="9"/>
  <c r="DO26" i="27" s="1"/>
  <c r="AA215" i="9"/>
  <c r="AA367" i="9"/>
  <c r="MH26" i="27" s="1"/>
  <c r="AA307" i="9"/>
  <c r="AA283" i="9"/>
  <c r="AA235" i="9"/>
  <c r="AA248" i="9"/>
  <c r="AA351" i="9"/>
  <c r="AA244" i="9"/>
  <c r="AA193" i="9"/>
  <c r="AA146" i="9"/>
  <c r="AA313" i="9"/>
  <c r="AA110" i="9"/>
  <c r="CK26" i="27" s="1"/>
  <c r="AA331" i="9"/>
  <c r="AA242" i="9"/>
  <c r="AA306" i="9"/>
  <c r="AA46" i="9"/>
  <c r="AA148" i="9"/>
  <c r="AA163" i="9"/>
  <c r="AA118" i="9"/>
  <c r="AA199" i="9"/>
  <c r="AA103" i="9"/>
  <c r="CD26" i="27" s="1"/>
  <c r="AA344" i="9"/>
  <c r="LK26" i="27" s="1"/>
  <c r="AA51" i="9"/>
  <c r="AD26" i="27" s="1"/>
  <c r="AA74" i="9"/>
  <c r="AA245" i="9"/>
  <c r="AA229" i="9"/>
  <c r="AA368" i="9"/>
  <c r="MI26" i="27" s="1"/>
  <c r="AA150" i="9"/>
  <c r="DY26" i="27" s="1"/>
  <c r="AA139" i="9"/>
  <c r="AA305" i="9"/>
  <c r="AA158" i="9"/>
  <c r="AA92" i="9"/>
  <c r="AA286" i="9"/>
  <c r="JE26" i="27" s="1"/>
  <c r="AA70" i="9"/>
  <c r="AA169" i="9"/>
  <c r="AA121" i="9"/>
  <c r="AA340" i="9"/>
  <c r="AA211" i="9"/>
  <c r="AA45" i="9"/>
  <c r="AA292" i="9"/>
  <c r="AA171" i="9"/>
  <c r="AA101" i="9"/>
  <c r="AA42" i="9"/>
  <c r="AA35" i="9"/>
  <c r="AA294" i="9"/>
  <c r="AA231" i="9"/>
  <c r="AA89" i="9"/>
  <c r="AA125" i="9"/>
  <c r="AA64" i="9"/>
  <c r="AA230" i="9"/>
  <c r="AA337" i="9"/>
  <c r="AA143" i="9"/>
  <c r="AA233" i="9"/>
  <c r="AA99" i="9"/>
  <c r="AA98" i="9"/>
  <c r="AA145" i="9"/>
  <c r="AA50" i="9"/>
  <c r="AA195" i="9"/>
  <c r="FR26" i="27" s="1"/>
  <c r="AA178" i="9"/>
  <c r="FA26" i="27" s="1"/>
  <c r="AA312" i="9"/>
  <c r="KE26" i="27" s="1"/>
  <c r="AA302" i="9"/>
  <c r="AA113" i="9"/>
  <c r="AA33" i="9"/>
  <c r="AA48" i="9"/>
  <c r="AA69" i="9"/>
  <c r="AA228" i="9"/>
  <c r="AA254" i="9"/>
  <c r="AA196" i="9"/>
  <c r="AA157" i="9"/>
  <c r="EF26" i="27" s="1"/>
  <c r="AA303" i="9"/>
  <c r="AA363" i="9"/>
  <c r="MD26" i="27" s="1"/>
  <c r="AA361" i="9"/>
  <c r="MB26" i="27" s="1"/>
  <c r="AA315" i="9"/>
  <c r="AA155" i="9"/>
  <c r="AA353" i="9"/>
  <c r="AA81" i="9"/>
  <c r="BH26" i="27" s="1"/>
  <c r="AA181" i="9"/>
  <c r="AA209" i="9"/>
  <c r="AA336" i="9"/>
  <c r="AA219" i="9"/>
  <c r="AA41" i="9"/>
  <c r="AA147" i="9"/>
  <c r="AA234" i="9"/>
  <c r="AA232" i="9"/>
  <c r="AA192" i="9"/>
  <c r="FO26" i="27" s="1"/>
  <c r="AA280" i="9"/>
  <c r="AA32" i="9"/>
  <c r="AA279" i="9"/>
  <c r="AA194" i="9"/>
  <c r="FQ26" i="27" s="1"/>
  <c r="AA289" i="9"/>
  <c r="AA278" i="9"/>
  <c r="IW26" i="27" s="1"/>
  <c r="AA133" i="9"/>
  <c r="DH26" i="27" s="1"/>
  <c r="AA160" i="9"/>
  <c r="AA30" i="9"/>
  <c r="AA84" i="9"/>
  <c r="AA43" i="9"/>
  <c r="AA198" i="9"/>
  <c r="FU26" i="27" s="1"/>
  <c r="AA339" i="9"/>
  <c r="AA170" i="9"/>
  <c r="AA94" i="9"/>
  <c r="BU26" i="27" s="1"/>
  <c r="AA243" i="9"/>
  <c r="AA257" i="9"/>
  <c r="AA174" i="9"/>
  <c r="EW26" i="27" s="1"/>
  <c r="AA75" i="9"/>
  <c r="AA182" i="9"/>
  <c r="FE26" i="27" s="1"/>
  <c r="AA314" i="9"/>
  <c r="AA348" i="9"/>
  <c r="AA149" i="9"/>
  <c r="DX26" i="27" s="1"/>
  <c r="AA123" i="9"/>
  <c r="AA191" i="9"/>
  <c r="AA58" i="9"/>
  <c r="AA310" i="9"/>
  <c r="AA131" i="9"/>
  <c r="AA270" i="9"/>
  <c r="AA54" i="9"/>
  <c r="AA316" i="9"/>
  <c r="AA241" i="9"/>
  <c r="AA71" i="9"/>
  <c r="AA120" i="9"/>
  <c r="CU26" i="27" s="1"/>
  <c r="AA208" i="9"/>
  <c r="GE26" i="27" s="1"/>
  <c r="AA255" i="9"/>
  <c r="AA352" i="9"/>
  <c r="LS26" i="27" s="1"/>
  <c r="AA142" i="9"/>
  <c r="DQ26" i="27" s="1"/>
  <c r="AA197" i="9"/>
  <c r="FT26" i="27" s="1"/>
  <c r="AA166" i="9"/>
  <c r="AA95" i="9"/>
  <c r="AA224" i="9"/>
  <c r="AA65" i="9"/>
  <c r="AA184" i="9"/>
  <c r="AA100" i="9"/>
  <c r="CA26" i="27" s="1"/>
  <c r="AA116" i="9"/>
  <c r="CQ26" i="27" s="1"/>
  <c r="AA346" i="9"/>
  <c r="AA326" i="9"/>
  <c r="AA203" i="9"/>
  <c r="FZ26" i="27" s="1"/>
  <c r="AA47" i="9"/>
  <c r="AA285" i="9"/>
  <c r="AA355" i="9"/>
  <c r="AA365" i="9"/>
  <c r="MF26" i="27" s="1"/>
  <c r="AA173" i="9"/>
  <c r="AA222" i="9"/>
  <c r="GS26" i="27" s="1"/>
  <c r="AA296" i="9"/>
  <c r="JO26" i="27" s="1"/>
  <c r="AA52" i="9"/>
  <c r="AA159" i="9"/>
  <c r="AA338" i="9"/>
  <c r="AA366" i="9"/>
  <c r="MG26" i="27" s="1"/>
  <c r="AA68" i="9"/>
  <c r="AA236" i="9"/>
  <c r="AA31" i="9"/>
  <c r="AA273" i="9"/>
  <c r="AA269" i="9"/>
  <c r="AA24" i="9"/>
  <c r="C26" i="27" s="1"/>
  <c r="AA311" i="9"/>
  <c r="AA72" i="9"/>
  <c r="AY26" i="27" s="1"/>
  <c r="AA266" i="9"/>
  <c r="AA258" i="9"/>
  <c r="IC26" i="27" s="1"/>
  <c r="AA268" i="9"/>
  <c r="IM26" i="27" s="1"/>
  <c r="AA37" i="9"/>
  <c r="AA25" i="9"/>
  <c r="AA172" i="9"/>
  <c r="AA111" i="9"/>
  <c r="AA281" i="9"/>
  <c r="AA129" i="9"/>
  <c r="AA141" i="9"/>
  <c r="AA362" i="9"/>
  <c r="MC26" i="27" s="1"/>
  <c r="AA78" i="9"/>
  <c r="BE26" i="27" s="1"/>
  <c r="AA301" i="9"/>
  <c r="AA299" i="9"/>
  <c r="AA323" i="9"/>
  <c r="KP26" i="27" s="1"/>
  <c r="AA328" i="9"/>
  <c r="AA250" i="9"/>
  <c r="HU26" i="27" s="1"/>
  <c r="AA185" i="9"/>
  <c r="AA77" i="9"/>
  <c r="BD26" i="27" s="1"/>
  <c r="AA59" i="9"/>
  <c r="AA175" i="9"/>
  <c r="AA300" i="9"/>
  <c r="AA226" i="9"/>
  <c r="AA73" i="9"/>
  <c r="AA221" i="9"/>
  <c r="AA114" i="9"/>
  <c r="CO26" i="27" s="1"/>
  <c r="AA82" i="9"/>
  <c r="BI26" i="27" s="1"/>
  <c r="AA345" i="9"/>
  <c r="AA260" i="9"/>
  <c r="IE26" i="27" s="1"/>
  <c r="AA341" i="9"/>
  <c r="NR14" i="8"/>
  <c r="NR27" i="8" s="1"/>
  <c r="NR13" i="8"/>
  <c r="B45" i="8"/>
  <c r="E16" i="13" s="1"/>
  <c r="NR33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IN26" i="27" l="1"/>
  <c r="Z26" i="27"/>
  <c r="KS26" i="27"/>
  <c r="BZ26" i="27"/>
  <c r="N26" i="27"/>
  <c r="U26" i="27"/>
  <c r="CB26" i="27"/>
  <c r="DU26" i="27"/>
  <c r="FI26" i="27"/>
  <c r="M26" i="27"/>
  <c r="BX26" i="27"/>
  <c r="BL26" i="27"/>
  <c r="JN26" i="27"/>
  <c r="JA26" i="27"/>
  <c r="LX26" i="27"/>
  <c r="JL26" i="27"/>
  <c r="AF26" i="27"/>
  <c r="EP26" i="27"/>
  <c r="JI26" i="27"/>
  <c r="HT26" i="27"/>
  <c r="AH26" i="27"/>
  <c r="BJ26" i="27"/>
  <c r="LY26" i="27"/>
  <c r="KT26" i="27"/>
  <c r="KM26" i="27"/>
  <c r="HV26" i="27"/>
  <c r="KN26" i="27"/>
  <c r="KR26" i="27"/>
  <c r="IF26" i="27"/>
  <c r="AI26" i="27"/>
  <c r="DZ26" i="27"/>
  <c r="FK26" i="27"/>
  <c r="DP26" i="27"/>
  <c r="LD26" i="27"/>
  <c r="G26" i="27"/>
  <c r="HA26" i="27"/>
  <c r="CY26" i="27"/>
  <c r="KW26" i="27"/>
  <c r="KC26" i="27"/>
  <c r="CZ26" i="27"/>
  <c r="BS26" i="27"/>
  <c r="LO26" i="27"/>
  <c r="LV26" i="27"/>
  <c r="BB26" i="27"/>
  <c r="KK26" i="27"/>
  <c r="CH26" i="27"/>
  <c r="KY26" i="27"/>
  <c r="GB26" i="27"/>
  <c r="CS26" i="27"/>
  <c r="GL26" i="27"/>
  <c r="CM26" i="27"/>
  <c r="KF26" i="27"/>
  <c r="LU26" i="27"/>
  <c r="II26" i="27"/>
  <c r="EX26" i="27"/>
  <c r="AO26" i="27"/>
  <c r="KG26" i="27"/>
  <c r="DB26" i="27"/>
  <c r="KU26" i="27"/>
  <c r="KL26" i="27"/>
  <c r="EZ26" i="27"/>
  <c r="CL26" i="27"/>
  <c r="H26" i="27"/>
  <c r="JH26" i="27"/>
  <c r="HZ26" i="27"/>
  <c r="AJ26" i="27"/>
  <c r="IX26" i="27"/>
  <c r="LT26" i="27"/>
  <c r="IP26" i="27"/>
  <c r="GZ26" i="27"/>
  <c r="LQ26" i="27"/>
  <c r="JC26" i="27"/>
  <c r="HP26" i="27"/>
  <c r="FP26" i="27"/>
  <c r="GT26" i="27"/>
  <c r="CR26" i="27"/>
  <c r="JW26" i="27"/>
  <c r="DT26" i="27"/>
  <c r="GK26" i="27"/>
  <c r="JG26" i="27"/>
  <c r="JX26" i="27"/>
  <c r="JM26" i="27"/>
  <c r="Q26" i="27"/>
  <c r="LN26" i="27"/>
  <c r="AS26" i="27"/>
  <c r="W26" i="27"/>
  <c r="KD26" i="27"/>
  <c r="BA26" i="27"/>
  <c r="HO26" i="27"/>
  <c r="LA26" i="27"/>
  <c r="LR26" i="27"/>
  <c r="AU26" i="27"/>
  <c r="AB26" i="27"/>
  <c r="AA26" i="27"/>
  <c r="D26" i="27"/>
  <c r="HR26" i="27"/>
  <c r="CI26" i="27"/>
  <c r="GQ26" i="27"/>
  <c r="IT26" i="27"/>
  <c r="FG26" i="27"/>
  <c r="EM26" i="27"/>
  <c r="IB26" i="27"/>
  <c r="DD26" i="27"/>
  <c r="AQ26" i="27"/>
  <c r="GP26" i="27"/>
  <c r="AK26" i="27"/>
  <c r="BK26" i="27"/>
  <c r="EV26" i="27"/>
  <c r="DF26" i="27"/>
  <c r="AE26" i="27"/>
  <c r="P26" i="27"/>
  <c r="CX26" i="27"/>
  <c r="AT26" i="27"/>
  <c r="IJ26" i="27"/>
  <c r="J26" i="27"/>
  <c r="BF26" i="27"/>
  <c r="EU26" i="27"/>
  <c r="CN26" i="27"/>
  <c r="GX26" i="27"/>
  <c r="FL26" i="27"/>
  <c r="HI26" i="27"/>
  <c r="FF26" i="27"/>
  <c r="JK26" i="27"/>
  <c r="BT26" i="27"/>
  <c r="HS26" i="27"/>
  <c r="IA26" i="27"/>
  <c r="HD26" i="27"/>
  <c r="LM26" i="27"/>
  <c r="KI26" i="27"/>
  <c r="HC26" i="27"/>
  <c r="FS26" i="27"/>
  <c r="DR26" i="27"/>
  <c r="CV26" i="27"/>
  <c r="FV26" i="27"/>
  <c r="JB26" i="27"/>
  <c r="ID26" i="27"/>
  <c r="DJ26" i="27"/>
  <c r="EC26" i="27"/>
  <c r="GI26" i="27"/>
  <c r="BW26" i="27"/>
  <c r="CG26" i="27"/>
  <c r="KZ26" i="27"/>
  <c r="JJ26" i="27"/>
  <c r="EJ26" i="27"/>
  <c r="IK26" i="27"/>
  <c r="ET26" i="27"/>
  <c r="DS26" i="27"/>
  <c r="LW26" i="27"/>
  <c r="LL26" i="27"/>
  <c r="LG26" i="27"/>
  <c r="KB26" i="27"/>
  <c r="HG26" i="27"/>
  <c r="AG26" i="27"/>
  <c r="ES26" i="27"/>
  <c r="HE26" i="27"/>
  <c r="HY26" i="27"/>
  <c r="ER26" i="27"/>
  <c r="JZ26" i="27"/>
  <c r="BG26" i="27"/>
  <c r="FC26" i="27"/>
  <c r="R26" i="27"/>
  <c r="EY26" i="27"/>
  <c r="AN26" i="27"/>
  <c r="AM26" i="27"/>
  <c r="FX26" i="27"/>
  <c r="FH26" i="27"/>
  <c r="NY62" i="8"/>
  <c r="NY63" i="8"/>
  <c r="AC26" i="27"/>
  <c r="HW26" i="27"/>
  <c r="AX26" i="27"/>
  <c r="HN26" i="27"/>
  <c r="HF26" i="27"/>
  <c r="GR26" i="27"/>
  <c r="IO26" i="27"/>
  <c r="LF26" i="27"/>
  <c r="DV26" i="27"/>
  <c r="GY26" i="27"/>
  <c r="AW26" i="27"/>
  <c r="EL26" i="27"/>
  <c r="BN26" i="27"/>
  <c r="FB26" i="27"/>
  <c r="GM26" i="27"/>
  <c r="BC26" i="27"/>
  <c r="IG26" i="27"/>
  <c r="O26" i="27"/>
  <c r="IV26" i="27"/>
  <c r="GA26" i="27"/>
  <c r="LJ26" i="27"/>
  <c r="AP26" i="27"/>
  <c r="IR26" i="27"/>
  <c r="HK26" i="27"/>
  <c r="AZ26" i="27"/>
  <c r="IZ26" i="27"/>
  <c r="T26" i="27"/>
  <c r="AV26" i="27"/>
  <c r="DW26" i="27"/>
  <c r="GO26" i="27"/>
  <c r="DC26" i="27"/>
  <c r="CT26" i="27"/>
  <c r="DA26" i="27"/>
  <c r="DE26" i="27"/>
  <c r="GG26" i="27"/>
  <c r="JF26" i="27"/>
  <c r="E26" i="27"/>
  <c r="KH26" i="27"/>
  <c r="HH26" i="27"/>
  <c r="JD26" i="27"/>
  <c r="JT26" i="27"/>
  <c r="GH26" i="27"/>
  <c r="BM26" i="27"/>
  <c r="KV26" i="27"/>
  <c r="GW26" i="27"/>
  <c r="LE26" i="27"/>
  <c r="AR26" i="27"/>
  <c r="V26" i="27"/>
  <c r="Y26" i="27"/>
  <c r="FY26" i="27"/>
  <c r="DI26" i="27"/>
  <c r="BR26" i="27"/>
  <c r="GN26" i="27"/>
  <c r="IS26" i="27"/>
  <c r="HJ26" i="27"/>
  <c r="CC26" i="27"/>
  <c r="LH26" i="27"/>
  <c r="BY26" i="27"/>
  <c r="JV26" i="27"/>
  <c r="LZ26" i="27"/>
  <c r="JS26" i="27"/>
  <c r="EH26" i="27"/>
  <c r="GU26" i="27"/>
  <c r="LC26" i="27"/>
  <c r="L26" i="27"/>
  <c r="BP26" i="27"/>
  <c r="EG26" i="27"/>
  <c r="JY26" i="27"/>
  <c r="S26" i="27"/>
  <c r="KJ26" i="27"/>
  <c r="IU26" i="27"/>
  <c r="GC26" i="27"/>
  <c r="KO26" i="27"/>
  <c r="FW26" i="27"/>
  <c r="FJ26" i="27"/>
  <c r="LI26" i="27"/>
  <c r="F26" i="27"/>
  <c r="CE26" i="27"/>
  <c r="FM26" i="27"/>
  <c r="ED26" i="27"/>
  <c r="DM26" i="27"/>
  <c r="JR26" i="27"/>
  <c r="X26" i="27"/>
  <c r="HQ26" i="27"/>
  <c r="IY26" i="27"/>
  <c r="IL26" i="27"/>
  <c r="IQ26" i="27"/>
  <c r="BV26" i="27"/>
  <c r="FN26" i="27"/>
  <c r="I26" i="27"/>
  <c r="GF26" i="27"/>
  <c r="HB26" i="27"/>
  <c r="HM26" i="27"/>
  <c r="DL26" i="27"/>
  <c r="CP26" i="27"/>
  <c r="LB26" i="27"/>
  <c r="BO26" i="27"/>
  <c r="LP26" i="27"/>
  <c r="EQ26" i="27"/>
  <c r="EB26" i="27"/>
  <c r="GD26" i="27"/>
  <c r="DG26" i="27"/>
  <c r="DK26" i="27"/>
  <c r="K26" i="27"/>
  <c r="HL26" i="27"/>
  <c r="AL26" i="27"/>
  <c r="EO26" i="27"/>
  <c r="EI26" i="27"/>
  <c r="FD26" i="27"/>
  <c r="JU26" i="27"/>
  <c r="DN26" i="27"/>
  <c r="KX26" i="27"/>
  <c r="CJ26" i="27"/>
  <c r="EK26" i="27"/>
  <c r="EN26" i="27"/>
  <c r="KA26" i="27"/>
  <c r="GV26" i="27"/>
  <c r="KQ26" i="27"/>
  <c r="JQ26" i="27"/>
  <c r="FQ26" i="8"/>
  <c r="FP26" i="8"/>
  <c r="W26" i="8"/>
  <c r="KP26" i="8"/>
  <c r="KD26" i="8"/>
  <c r="JD26" i="8"/>
  <c r="GE26" i="8"/>
  <c r="BB26" i="8"/>
  <c r="IX26" i="8"/>
  <c r="MB26" i="8"/>
  <c r="DT26" i="8"/>
  <c r="JK26" i="8"/>
  <c r="BA26" i="8"/>
  <c r="HO26" i="8"/>
  <c r="LA26" i="8"/>
  <c r="GJ26" i="8"/>
  <c r="LJ26" i="8"/>
  <c r="HR26" i="8"/>
  <c r="GK26" i="8"/>
  <c r="CI26" i="8"/>
  <c r="JG26" i="8"/>
  <c r="GQ26" i="8"/>
  <c r="HW26" i="8"/>
  <c r="BT26" i="8"/>
  <c r="HZ26" i="8"/>
  <c r="ET26" i="8"/>
  <c r="H26" i="8"/>
  <c r="KL26" i="8"/>
  <c r="DS26" i="8"/>
  <c r="AS26" i="8"/>
  <c r="LH26" i="8"/>
  <c r="JR26" i="8"/>
  <c r="C26" i="8"/>
  <c r="Z26" i="8"/>
  <c r="CU26" i="8"/>
  <c r="EW26" i="8"/>
  <c r="K26" i="8"/>
  <c r="MD26" i="8"/>
  <c r="BY26" i="8"/>
  <c r="X26" i="8"/>
  <c r="AD26" i="8"/>
  <c r="LR26" i="8"/>
  <c r="FI26" i="8"/>
  <c r="BX26" i="8"/>
  <c r="CW26" i="8"/>
  <c r="AP26" i="8"/>
  <c r="HQ26" i="8"/>
  <c r="KK26" i="8"/>
  <c r="CH26" i="8"/>
  <c r="KY26" i="8"/>
  <c r="BJ26" i="8"/>
  <c r="GB26" i="8"/>
  <c r="KH26" i="8"/>
  <c r="HH26" i="8"/>
  <c r="CR26" i="8"/>
  <c r="IE26" i="8"/>
  <c r="JT26" i="8"/>
  <c r="IN26" i="8"/>
  <c r="FZ26" i="8"/>
  <c r="AX26" i="8"/>
  <c r="IB26" i="8"/>
  <c r="IY26" i="8"/>
  <c r="JV26" i="8"/>
  <c r="BZ26" i="8"/>
  <c r="GH26" i="8"/>
  <c r="LK26" i="8"/>
  <c r="HS26" i="8"/>
  <c r="MA26" i="8"/>
  <c r="KN26" i="8"/>
  <c r="G26" i="8"/>
  <c r="IL26" i="8"/>
  <c r="BM26" i="8"/>
  <c r="IF26" i="8"/>
  <c r="IA26" i="8"/>
  <c r="LW26" i="8"/>
  <c r="AI26" i="8"/>
  <c r="KV26" i="8"/>
  <c r="FE26" i="8"/>
  <c r="HP26" i="8"/>
  <c r="GT26" i="8"/>
  <c r="JW26" i="8"/>
  <c r="LL26" i="8"/>
  <c r="BE26" i="8"/>
  <c r="IR26" i="8"/>
  <c r="KS26" i="8"/>
  <c r="HL26" i="8"/>
  <c r="HN26" i="8"/>
  <c r="FO26" i="8"/>
  <c r="EF26" i="8"/>
  <c r="HD26" i="8"/>
  <c r="LG26" i="8"/>
  <c r="CD26" i="8"/>
  <c r="HF26" i="8"/>
  <c r="M26" i="8"/>
  <c r="KW26" i="8"/>
  <c r="LZ26" i="8"/>
  <c r="IQ26" i="8"/>
  <c r="AF26" i="8"/>
  <c r="KB26" i="8"/>
  <c r="HK26" i="8"/>
  <c r="AH26" i="8"/>
  <c r="DZ26" i="8"/>
  <c r="LY26" i="8"/>
  <c r="AY26" i="8"/>
  <c r="AC26" i="8"/>
  <c r="AJ26" i="8"/>
  <c r="BI26" i="8"/>
  <c r="MC26" i="8"/>
  <c r="J26" i="8"/>
  <c r="LM26" i="8"/>
  <c r="KI26" i="8"/>
  <c r="BU26" i="8"/>
  <c r="HC26" i="8"/>
  <c r="FS26" i="8"/>
  <c r="DR26" i="8"/>
  <c r="CV26" i="8"/>
  <c r="FV26" i="8"/>
  <c r="JB26" i="8"/>
  <c r="ID26" i="8"/>
  <c r="FK26" i="8"/>
  <c r="DJ26" i="8"/>
  <c r="EC26" i="8"/>
  <c r="GI26" i="8"/>
  <c r="BW26" i="8"/>
  <c r="CG26" i="8"/>
  <c r="KZ26" i="8"/>
  <c r="BQ26" i="8"/>
  <c r="JJ26" i="8"/>
  <c r="CO26" i="8"/>
  <c r="DP26" i="8"/>
  <c r="HG26" i="8"/>
  <c r="CQ26" i="8"/>
  <c r="AG26" i="8"/>
  <c r="ES26" i="8"/>
  <c r="HE26" i="8"/>
  <c r="HY26" i="8"/>
  <c r="LD26" i="8"/>
  <c r="ER26" i="8"/>
  <c r="CS26" i="8"/>
  <c r="JZ26" i="8"/>
  <c r="IH26" i="8"/>
  <c r="BG26" i="8"/>
  <c r="FC26" i="8"/>
  <c r="ME26" i="8"/>
  <c r="IT26" i="8"/>
  <c r="R26" i="8"/>
  <c r="EY26" i="8"/>
  <c r="AN26" i="8"/>
  <c r="AM26" i="8"/>
  <c r="FX26" i="8"/>
  <c r="GR26" i="8"/>
  <c r="DD26" i="8"/>
  <c r="AU26" i="8"/>
  <c r="CA26" i="8"/>
  <c r="IO26" i="8"/>
  <c r="LF26" i="8"/>
  <c r="DV26" i="8"/>
  <c r="GY26" i="8"/>
  <c r="HA26" i="8"/>
  <c r="AW26" i="8"/>
  <c r="EL26" i="8"/>
  <c r="MH26" i="8"/>
  <c r="BN26" i="8"/>
  <c r="FB26" i="8"/>
  <c r="GM26" i="8"/>
  <c r="CM26" i="8"/>
  <c r="BC26" i="8"/>
  <c r="AB26" i="8"/>
  <c r="IG26" i="8"/>
  <c r="O26" i="8"/>
  <c r="IV26" i="8"/>
  <c r="GA26" i="8"/>
  <c r="LV26" i="8"/>
  <c r="MG26" i="8"/>
  <c r="AQ26" i="8"/>
  <c r="EZ26" i="8"/>
  <c r="GG26" i="8"/>
  <c r="GW26" i="8"/>
  <c r="CL26" i="8"/>
  <c r="LE26" i="8"/>
  <c r="AR26" i="8"/>
  <c r="KC26" i="8"/>
  <c r="V26" i="8"/>
  <c r="GP26" i="8"/>
  <c r="AA26" i="8"/>
  <c r="CZ26" i="8"/>
  <c r="BS26" i="8"/>
  <c r="Y26" i="8"/>
  <c r="DO26" i="8"/>
  <c r="EA26" i="8"/>
  <c r="FY26" i="8"/>
  <c r="DI26" i="8"/>
  <c r="BR26" i="8"/>
  <c r="GN26" i="8"/>
  <c r="IS26" i="8"/>
  <c r="HJ26" i="8"/>
  <c r="EM26" i="8"/>
  <c r="MK26" i="8"/>
  <c r="CC26" i="8"/>
  <c r="B40" i="8"/>
  <c r="AZ26" i="8"/>
  <c r="T26" i="8"/>
  <c r="GO26" i="8"/>
  <c r="BF26" i="8"/>
  <c r="CT26" i="8"/>
  <c r="CY26" i="8"/>
  <c r="JF26" i="8"/>
  <c r="JS26" i="8"/>
  <c r="EU26" i="8"/>
  <c r="EH26" i="8"/>
  <c r="GU26" i="8"/>
  <c r="AK26" i="8"/>
  <c r="BK26" i="8"/>
  <c r="LC26" i="8"/>
  <c r="L26" i="8"/>
  <c r="BP26" i="8"/>
  <c r="EG26" i="8"/>
  <c r="JY26" i="8"/>
  <c r="S26" i="8"/>
  <c r="KJ26" i="8"/>
  <c r="IU26" i="8"/>
  <c r="GC26" i="8"/>
  <c r="KO26" i="8"/>
  <c r="FW26" i="8"/>
  <c r="FJ26" i="8"/>
  <c r="LI26" i="8"/>
  <c r="F26" i="8"/>
  <c r="CE26" i="8"/>
  <c r="FM26" i="8"/>
  <c r="FU26" i="8"/>
  <c r="DA26" i="8"/>
  <c r="EX26" i="8"/>
  <c r="D26" i="8"/>
  <c r="AE26" i="8"/>
  <c r="BV26" i="8"/>
  <c r="FN26" i="8"/>
  <c r="I26" i="8"/>
  <c r="GF26" i="8"/>
  <c r="CN26" i="8"/>
  <c r="HB26" i="8"/>
  <c r="JX26" i="8"/>
  <c r="HM26" i="8"/>
  <c r="GX26" i="8"/>
  <c r="DL26" i="8"/>
  <c r="CP26" i="8"/>
  <c r="LB26" i="8"/>
  <c r="BO26" i="8"/>
  <c r="LP26" i="8"/>
  <c r="EQ26" i="8"/>
  <c r="EB26" i="8"/>
  <c r="GD26" i="8"/>
  <c r="DG26" i="8"/>
  <c r="DK26" i="8"/>
  <c r="JE26" i="8"/>
  <c r="AL26" i="8"/>
  <c r="P26" i="8"/>
  <c r="JO26" i="8"/>
  <c r="EO26" i="8"/>
  <c r="CX26" i="8"/>
  <c r="EI26" i="8"/>
  <c r="FD26" i="8"/>
  <c r="JU26" i="8"/>
  <c r="JM26" i="8"/>
  <c r="DN26" i="8"/>
  <c r="KX26" i="8"/>
  <c r="CJ26" i="8"/>
  <c r="MJ26" i="8"/>
  <c r="AT26" i="8"/>
  <c r="EK26" i="8"/>
  <c r="IJ26" i="8"/>
  <c r="EN26" i="8"/>
  <c r="KA26" i="8"/>
  <c r="GV26" i="8"/>
  <c r="KQ26" i="8"/>
  <c r="FL26" i="8"/>
  <c r="JQ26" i="8"/>
  <c r="KU26" i="8"/>
  <c r="FG26" i="8"/>
  <c r="DW26" i="8"/>
  <c r="DE26" i="8"/>
  <c r="IM26" i="8"/>
  <c r="GS26" i="8"/>
  <c r="FT26" i="8"/>
  <c r="DX26" i="8"/>
  <c r="DH26" i="8"/>
  <c r="BH26" i="8"/>
  <c r="KE26" i="8"/>
  <c r="N26" i="8"/>
  <c r="DY26" i="8"/>
  <c r="CK26" i="8"/>
  <c r="EE26" i="8"/>
  <c r="ML26" i="8"/>
  <c r="BL26" i="8"/>
  <c r="JN26" i="8"/>
  <c r="JA26" i="8"/>
  <c r="JP26" i="8"/>
  <c r="EP26" i="8"/>
  <c r="HT26" i="8"/>
  <c r="KT26" i="8"/>
  <c r="KM26" i="8"/>
  <c r="HV26" i="8"/>
  <c r="IZ26" i="8"/>
  <c r="AV26" i="8"/>
  <c r="DC26" i="8"/>
  <c r="FH26" i="8"/>
  <c r="IC26" i="8"/>
  <c r="EV26" i="8"/>
  <c r="DQ26" i="8"/>
  <c r="LO26" i="8"/>
  <c r="IW26" i="8"/>
  <c r="LT26" i="8"/>
  <c r="FA26" i="8"/>
  <c r="U26" i="8"/>
  <c r="MI26" i="8"/>
  <c r="KF26" i="8"/>
  <c r="HX26" i="8"/>
  <c r="KR26" i="8"/>
  <c r="EJ26" i="8"/>
  <c r="CF26" i="8"/>
  <c r="LX26" i="8"/>
  <c r="LU26" i="8"/>
  <c r="JI26" i="8"/>
  <c r="Q26" i="8"/>
  <c r="IP26" i="8"/>
  <c r="II26" i="8"/>
  <c r="DF26" i="8"/>
  <c r="GL26" i="8"/>
  <c r="BD26" i="8"/>
  <c r="HU26" i="8"/>
  <c r="IK26" i="8"/>
  <c r="MF26" i="8"/>
  <c r="LS26" i="8"/>
  <c r="KG26" i="8"/>
  <c r="JH26" i="8"/>
  <c r="ED26" i="8"/>
  <c r="FR26" i="8"/>
  <c r="CB26" i="8"/>
  <c r="GZ26" i="8"/>
  <c r="DU26" i="8"/>
  <c r="LQ26" i="8"/>
  <c r="HI26" i="8"/>
  <c r="E26" i="8"/>
  <c r="AO26" i="8"/>
  <c r="JL26" i="8"/>
  <c r="DB26" i="8"/>
  <c r="FF26" i="8"/>
  <c r="DM26" i="8"/>
  <c r="LN26" i="8"/>
  <c r="JC26" i="8"/>
  <c r="NR29" i="8"/>
  <c r="NR30" i="8"/>
  <c r="NR31" i="8"/>
  <c r="B41" i="8"/>
  <c r="E19" i="13" s="1"/>
  <c r="C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U43" i="8"/>
  <c r="V43" i="8"/>
  <c r="W43" i="8"/>
  <c r="X43" i="8"/>
  <c r="Y43" i="8"/>
  <c r="Z43" i="8"/>
  <c r="AA43" i="8"/>
  <c r="AB43" i="8"/>
  <c r="AC43" i="8"/>
  <c r="AD43" i="8"/>
  <c r="AE43" i="8"/>
  <c r="AF43" i="8"/>
  <c r="D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X42" i="8"/>
  <c r="Y42" i="8"/>
  <c r="Z42" i="8"/>
  <c r="AA42" i="8"/>
  <c r="AB42" i="8"/>
  <c r="AC42" i="8"/>
  <c r="AD42" i="8"/>
  <c r="AE42" i="8"/>
  <c r="AF42" i="8"/>
  <c r="AK19" i="17"/>
  <c r="AK31" i="29" s="1"/>
  <c r="AJ19" i="17"/>
  <c r="AJ31" i="29" s="1"/>
  <c r="AI19" i="17"/>
  <c r="AI31" i="29" s="1"/>
  <c r="H25" i="29" l="1"/>
  <c r="AA25" i="29"/>
  <c r="P25" i="29"/>
  <c r="M25" i="29"/>
  <c r="N25" i="29"/>
  <c r="R25" i="29"/>
  <c r="U25" i="29"/>
  <c r="T25" i="29"/>
  <c r="L25" i="29"/>
  <c r="Y25" i="29"/>
  <c r="O25" i="29"/>
  <c r="K25" i="29"/>
  <c r="V25" i="29"/>
  <c r="S25" i="29"/>
  <c r="J25" i="29"/>
  <c r="X25" i="29"/>
  <c r="W25" i="29"/>
  <c r="Z25" i="29"/>
  <c r="I25" i="29"/>
  <c r="Q25" i="29"/>
  <c r="X38" i="8"/>
  <c r="W38" i="8"/>
  <c r="N38" i="8"/>
  <c r="D38" i="8"/>
  <c r="K38" i="8"/>
  <c r="E38" i="8"/>
  <c r="Z38" i="8"/>
  <c r="F38" i="8"/>
  <c r="AD38" i="8"/>
  <c r="L38" i="8"/>
  <c r="O38" i="27"/>
  <c r="C38" i="8"/>
  <c r="G38" i="8"/>
  <c r="M38" i="8"/>
  <c r="Q38" i="8"/>
  <c r="S38" i="8"/>
  <c r="R38" i="8"/>
  <c r="O38" i="8"/>
  <c r="AC38" i="8"/>
  <c r="V38" i="8"/>
  <c r="T38" i="8"/>
  <c r="AE38" i="8"/>
  <c r="C38" i="27"/>
  <c r="Y38" i="8"/>
  <c r="AA38" i="8"/>
  <c r="D38" i="27"/>
  <c r="I38" i="8"/>
  <c r="B43" i="8"/>
  <c r="E21" i="13" s="1"/>
  <c r="U38" i="8"/>
  <c r="I38" i="27"/>
  <c r="AB38" i="8"/>
  <c r="P38" i="8"/>
  <c r="H38" i="8"/>
  <c r="K38" i="27"/>
  <c r="AF38" i="8"/>
  <c r="S38" i="27"/>
  <c r="J38" i="8"/>
  <c r="M38" i="27"/>
  <c r="F38" i="27"/>
  <c r="AC38" i="27"/>
  <c r="W38" i="27"/>
  <c r="N38" i="27"/>
  <c r="AB38" i="27"/>
  <c r="X38" i="27"/>
  <c r="AE38" i="27"/>
  <c r="R38" i="27"/>
  <c r="L38" i="27"/>
  <c r="J38" i="27"/>
  <c r="Y38" i="27"/>
  <c r="AD38" i="27"/>
  <c r="T38" i="27"/>
  <c r="Z38" i="27"/>
  <c r="H38" i="27"/>
  <c r="V38" i="27"/>
  <c r="E38" i="27"/>
  <c r="U38" i="27"/>
  <c r="G38" i="27"/>
  <c r="AA38" i="27"/>
  <c r="AF38" i="27"/>
  <c r="Q38" i="27"/>
  <c r="P38" i="27"/>
  <c r="AK20" i="17"/>
  <c r="GE32" i="27"/>
  <c r="GE34" i="27" s="1"/>
  <c r="JS32" i="27"/>
  <c r="JS34" i="27" s="1"/>
  <c r="EW32" i="27"/>
  <c r="EW34" i="27" s="1"/>
  <c r="U32" i="27"/>
  <c r="U34" i="27" s="1"/>
  <c r="KZ32" i="27"/>
  <c r="KZ34" i="27" s="1"/>
  <c r="NG32" i="27"/>
  <c r="NG34" i="27" s="1"/>
  <c r="KU32" i="27"/>
  <c r="KU34" i="27" s="1"/>
  <c r="EJ32" i="27"/>
  <c r="EJ34" i="27" s="1"/>
  <c r="GD32" i="27"/>
  <c r="GD34" i="27" s="1"/>
  <c r="LP32" i="27"/>
  <c r="LP34" i="27" s="1"/>
  <c r="KT32" i="27"/>
  <c r="KT34" i="27" s="1"/>
  <c r="DE32" i="27"/>
  <c r="DE34" i="27" s="1"/>
  <c r="JG32" i="27"/>
  <c r="JG34" i="27" s="1"/>
  <c r="KY32" i="27"/>
  <c r="KY34" i="27" s="1"/>
  <c r="NE32" i="27"/>
  <c r="NE34" i="27" s="1"/>
  <c r="IB32" i="27"/>
  <c r="IB34" i="27" s="1"/>
  <c r="EY32" i="27"/>
  <c r="EY34" i="27" s="1"/>
  <c r="FO32" i="27"/>
  <c r="FO34" i="27" s="1"/>
  <c r="FF32" i="27"/>
  <c r="FF34" i="27" s="1"/>
  <c r="BH32" i="27"/>
  <c r="BH34" i="27" s="1"/>
  <c r="NH32" i="27"/>
  <c r="NH34" i="27" s="1"/>
  <c r="GM32" i="27"/>
  <c r="GM34" i="27" s="1"/>
  <c r="FZ32" i="27"/>
  <c r="FZ34" i="27" s="1"/>
  <c r="CF32" i="27"/>
  <c r="CF34" i="27" s="1"/>
  <c r="JA32" i="27"/>
  <c r="JA34" i="27" s="1"/>
  <c r="JZ32" i="27"/>
  <c r="EQ32" i="27"/>
  <c r="EQ34" i="27" s="1"/>
  <c r="LM32" i="27"/>
  <c r="LM34" i="27" s="1"/>
  <c r="DD32" i="27"/>
  <c r="DD34" i="27" s="1"/>
  <c r="LF32" i="27"/>
  <c r="LF34" i="27" s="1"/>
  <c r="LI32" i="27"/>
  <c r="LI34" i="27" s="1"/>
  <c r="LV32" i="27"/>
  <c r="LV34" i="27" s="1"/>
  <c r="MA32" i="27"/>
  <c r="MA34" i="27" s="1"/>
  <c r="GU32" i="27"/>
  <c r="GU34" i="27" s="1"/>
  <c r="ER32" i="27"/>
  <c r="ER34" i="27" s="1"/>
  <c r="MD32" i="27"/>
  <c r="MD34" i="27" s="1"/>
  <c r="EO32" i="27"/>
  <c r="EO34" i="27" s="1"/>
  <c r="LN32" i="27"/>
  <c r="LN34" i="27" s="1"/>
  <c r="BO32" i="27"/>
  <c r="BO34" i="27" s="1"/>
  <c r="CS32" i="27"/>
  <c r="CS34" i="27" s="1"/>
  <c r="IH32" i="27"/>
  <c r="IH34" i="27" s="1"/>
  <c r="AR32" i="27"/>
  <c r="AR34" i="27" s="1"/>
  <c r="NO32" i="27"/>
  <c r="NO34" i="27" s="1"/>
  <c r="JW32" i="27"/>
  <c r="JW34" i="27" s="1"/>
  <c r="JP32" i="27"/>
  <c r="JP34" i="27" s="1"/>
  <c r="GA32" i="27"/>
  <c r="GA34" i="27" s="1"/>
  <c r="BZ32" i="27"/>
  <c r="BZ34" i="27" s="1"/>
  <c r="IY32" i="27"/>
  <c r="IY34" i="27" s="1"/>
  <c r="NC32" i="27"/>
  <c r="NC34" i="27" s="1"/>
  <c r="ED32" i="27"/>
  <c r="ED34" i="27" s="1"/>
  <c r="LA32" i="27"/>
  <c r="LA34" i="27" s="1"/>
  <c r="GX32" i="27"/>
  <c r="GX34" i="27" s="1"/>
  <c r="ES32" i="27"/>
  <c r="ES34" i="27" s="1"/>
  <c r="KF32" i="27"/>
  <c r="KF34" i="27" s="1"/>
  <c r="EZ32" i="27"/>
  <c r="EZ34" i="27" s="1"/>
  <c r="AW32" i="27"/>
  <c r="AW34" i="27" s="1"/>
  <c r="HL32" i="27"/>
  <c r="HL34" i="27" s="1"/>
  <c r="KE32" i="27"/>
  <c r="KE34" i="27" s="1"/>
  <c r="CM32" i="27"/>
  <c r="CM34" i="27" s="1"/>
  <c r="BQ32" i="27"/>
  <c r="BQ34" i="27" s="1"/>
  <c r="IR32" i="27"/>
  <c r="IR34" i="27" s="1"/>
  <c r="JN32" i="27"/>
  <c r="JN34" i="27" s="1"/>
  <c r="MQ32" i="27"/>
  <c r="MQ34" i="27" s="1"/>
  <c r="GO32" i="27"/>
  <c r="GO34" i="27" s="1"/>
  <c r="NB32" i="27"/>
  <c r="NB34" i="27" s="1"/>
  <c r="JK32" i="27"/>
  <c r="JK34" i="27" s="1"/>
  <c r="R32" i="27"/>
  <c r="R34" i="27" s="1"/>
  <c r="JE32" i="27"/>
  <c r="JE34" i="27" s="1"/>
  <c r="EV32" i="27"/>
  <c r="EV34" i="27" s="1"/>
  <c r="HF32" i="27"/>
  <c r="P32" i="27"/>
  <c r="P34" i="27" s="1"/>
  <c r="DU32" i="27"/>
  <c r="DU34" i="27" s="1"/>
  <c r="GN32" i="27"/>
  <c r="GN34" i="27" s="1"/>
  <c r="AH32" i="27"/>
  <c r="AH34" i="27" s="1"/>
  <c r="LC32" i="27"/>
  <c r="LC34" i="27" s="1"/>
  <c r="IK32" i="27"/>
  <c r="IK34" i="27" s="1"/>
  <c r="KI32" i="27"/>
  <c r="KI34" i="27" s="1"/>
  <c r="FX32" i="27"/>
  <c r="FX34" i="27" s="1"/>
  <c r="BF32" i="27"/>
  <c r="BF34" i="27" s="1"/>
  <c r="MC32" i="27"/>
  <c r="MC34" i="27" s="1"/>
  <c r="NP32" i="27"/>
  <c r="NP34" i="27" s="1"/>
  <c r="Z32" i="27"/>
  <c r="Z34" i="27" s="1"/>
  <c r="IV32" i="27"/>
  <c r="IV34" i="27" s="1"/>
  <c r="BL32" i="27"/>
  <c r="BL34" i="27" s="1"/>
  <c r="V32" i="27"/>
  <c r="V34" i="27" s="1"/>
  <c r="AD32" i="27"/>
  <c r="AD34" i="27" s="1"/>
  <c r="GH32" i="27"/>
  <c r="GH34" i="27" s="1"/>
  <c r="KQ32" i="27"/>
  <c r="KQ34" i="27" s="1"/>
  <c r="LB32" i="27"/>
  <c r="LB34" i="27" s="1"/>
  <c r="KP32" i="27"/>
  <c r="KP34" i="27" s="1"/>
  <c r="BS32" i="27"/>
  <c r="BS34" i="27" s="1"/>
  <c r="AY32" i="27"/>
  <c r="AY34" i="27" s="1"/>
  <c r="FR32" i="27"/>
  <c r="FR34" i="27" s="1"/>
  <c r="FG32" i="27"/>
  <c r="FG34" i="27" s="1"/>
  <c r="JH32" i="27"/>
  <c r="JH34" i="27" s="1"/>
  <c r="CC32" i="27"/>
  <c r="CC34" i="27" s="1"/>
  <c r="Q32" i="27"/>
  <c r="Q34" i="27" s="1"/>
  <c r="GS32" i="27"/>
  <c r="GS34" i="27" s="1"/>
  <c r="HQ32" i="27"/>
  <c r="HQ34" i="27" s="1"/>
  <c r="GP32" i="27"/>
  <c r="GP34" i="27" s="1"/>
  <c r="IA32" i="27"/>
  <c r="IA34" i="27" s="1"/>
  <c r="IS32" i="27"/>
  <c r="IS34" i="27" s="1"/>
  <c r="EB32" i="27"/>
  <c r="EB34" i="27" s="1"/>
  <c r="BU32" i="27"/>
  <c r="BU34" i="27" s="1"/>
  <c r="NI32" i="27"/>
  <c r="NI34" i="27" s="1"/>
  <c r="CH32" i="27"/>
  <c r="CH34" i="27" s="1"/>
  <c r="IC32" i="27"/>
  <c r="IC34" i="27" s="1"/>
  <c r="HV32" i="27"/>
  <c r="HV34" i="27" s="1"/>
  <c r="AC32" i="27"/>
  <c r="AC34" i="27" s="1"/>
  <c r="EP32" i="27"/>
  <c r="EP34" i="27" s="1"/>
  <c r="EF32" i="27"/>
  <c r="EF34" i="27" s="1"/>
  <c r="EN32" i="27"/>
  <c r="EN34" i="27" s="1"/>
  <c r="NL32" i="27"/>
  <c r="NL34" i="27" s="1"/>
  <c r="JT32" i="27"/>
  <c r="JT34" i="27" s="1"/>
  <c r="JD32" i="27"/>
  <c r="JD34" i="27" s="1"/>
  <c r="BT32" i="27"/>
  <c r="BT34" i="27" s="1"/>
  <c r="KN32" i="27"/>
  <c r="KN34" i="27" s="1"/>
  <c r="MN32" i="27"/>
  <c r="MN34" i="27" s="1"/>
  <c r="EA32" i="27"/>
  <c r="EA34" i="27" s="1"/>
  <c r="GI32" i="27"/>
  <c r="GI34" i="27" s="1"/>
  <c r="AU32" i="27"/>
  <c r="AU34" i="27" s="1"/>
  <c r="GB32" i="27"/>
  <c r="GB34" i="27" s="1"/>
  <c r="IQ32" i="27"/>
  <c r="IQ34" i="27" s="1"/>
  <c r="DJ32" i="27"/>
  <c r="DJ34" i="27" s="1"/>
  <c r="GY32" i="27"/>
  <c r="GY34" i="27" s="1"/>
  <c r="CT32" i="27"/>
  <c r="CT34" i="27" s="1"/>
  <c r="AB32" i="27"/>
  <c r="AB34" i="27" s="1"/>
  <c r="GF32" i="27"/>
  <c r="GF34" i="27" s="1"/>
  <c r="AI32" i="27"/>
  <c r="AI34" i="27" s="1"/>
  <c r="FJ32" i="27"/>
  <c r="FJ34" i="27" s="1"/>
  <c r="LG32" i="27"/>
  <c r="LG34" i="27" s="1"/>
  <c r="HS32" i="27"/>
  <c r="HS34" i="27" s="1"/>
  <c r="T32" i="27"/>
  <c r="T34" i="27" s="1"/>
  <c r="AZ32" i="27"/>
  <c r="AZ34" i="27" s="1"/>
  <c r="KW32" i="27"/>
  <c r="KW34" i="27" s="1"/>
  <c r="LL32" i="27"/>
  <c r="LL34" i="27" s="1"/>
  <c r="FM32" i="27"/>
  <c r="FM34" i="27" s="1"/>
  <c r="JQ32" i="27"/>
  <c r="JQ34" i="27" s="1"/>
  <c r="MS32" i="27"/>
  <c r="MS34" i="27" s="1"/>
  <c r="EI32" i="27"/>
  <c r="EI34" i="27" s="1"/>
  <c r="LY32" i="27"/>
  <c r="LY34" i="27" s="1"/>
  <c r="HH32" i="27"/>
  <c r="HH34" i="27" s="1"/>
  <c r="IP32" i="27"/>
  <c r="IP34" i="27" s="1"/>
  <c r="NM32" i="27"/>
  <c r="NM34" i="27" s="1"/>
  <c r="O32" i="27"/>
  <c r="O34" i="27" s="1"/>
  <c r="FE32" i="27"/>
  <c r="FE34" i="27" s="1"/>
  <c r="ND32" i="27"/>
  <c r="ND34" i="27" s="1"/>
  <c r="HD32" i="27"/>
  <c r="HD34" i="27" s="1"/>
  <c r="AT32" i="27"/>
  <c r="AT34" i="27" s="1"/>
  <c r="DT32" i="27"/>
  <c r="DT34" i="27" s="1"/>
  <c r="MO32" i="27"/>
  <c r="MO34" i="27" s="1"/>
  <c r="AO32" i="27"/>
  <c r="AO34" i="27" s="1"/>
  <c r="AJ32" i="27"/>
  <c r="AJ34" i="27" s="1"/>
  <c r="IE32" i="27"/>
  <c r="IE34" i="27" s="1"/>
  <c r="FW32" i="27"/>
  <c r="FW34" i="27" s="1"/>
  <c r="IT32" i="27"/>
  <c r="IT34" i="27" s="1"/>
  <c r="JV32" i="27"/>
  <c r="JV34" i="27" s="1"/>
  <c r="DQ32" i="27"/>
  <c r="DQ34" i="27" s="1"/>
  <c r="CU32" i="27"/>
  <c r="CU34" i="27" s="1"/>
  <c r="IG32" i="27"/>
  <c r="IG34" i="27" s="1"/>
  <c r="FC32" i="27"/>
  <c r="FC34" i="27" s="1"/>
  <c r="GC32" i="27"/>
  <c r="GC34" i="27" s="1"/>
  <c r="BX32" i="27"/>
  <c r="BX34" i="27" s="1"/>
  <c r="AL32" i="27"/>
  <c r="AL34" i="27" s="1"/>
  <c r="FV32" i="27"/>
  <c r="HJ32" i="27"/>
  <c r="HJ34" i="27" s="1"/>
  <c r="EH32" i="27"/>
  <c r="EH34" i="27" s="1"/>
  <c r="GR32" i="27"/>
  <c r="GR34" i="27" s="1"/>
  <c r="DY32" i="27"/>
  <c r="DY34" i="27" s="1"/>
  <c r="DZ32" i="27"/>
  <c r="BV32" i="27"/>
  <c r="BV34" i="27" s="1"/>
  <c r="LZ32" i="27"/>
  <c r="LZ34" i="27" s="1"/>
  <c r="IF32" i="27"/>
  <c r="IF34" i="27" s="1"/>
  <c r="NJ32" i="27"/>
  <c r="NJ34" i="27" s="1"/>
  <c r="LT32" i="27"/>
  <c r="LT34" i="27" s="1"/>
  <c r="HZ32" i="27"/>
  <c r="HZ34" i="27" s="1"/>
  <c r="HT32" i="27"/>
  <c r="HT34" i="27" s="1"/>
  <c r="BK32" i="27"/>
  <c r="BK34" i="27" s="1"/>
  <c r="AS32" i="27"/>
  <c r="AS34" i="27" s="1"/>
  <c r="LD32" i="27"/>
  <c r="LD34" i="27" s="1"/>
  <c r="BY32" i="27"/>
  <c r="BY34" i="27" s="1"/>
  <c r="KA32" i="27"/>
  <c r="KA34" i="27" s="1"/>
  <c r="KR32" i="27"/>
  <c r="KR34" i="27" s="1"/>
  <c r="CX32" i="27"/>
  <c r="CX34" i="27" s="1"/>
  <c r="ID32" i="27"/>
  <c r="ID34" i="27" s="1"/>
  <c r="JU32" i="27"/>
  <c r="JU34" i="27" s="1"/>
  <c r="DG32" i="27"/>
  <c r="DG34" i="27" s="1"/>
  <c r="BB32" i="27"/>
  <c r="BB34" i="27" s="1"/>
  <c r="NK32" i="27"/>
  <c r="NK34" i="27" s="1"/>
  <c r="FI32" i="27"/>
  <c r="FI34" i="27" s="1"/>
  <c r="FT32" i="27"/>
  <c r="FT34" i="27" s="1"/>
  <c r="HO32" i="27"/>
  <c r="HO34" i="27" s="1"/>
  <c r="KM32" i="27"/>
  <c r="KM34" i="27" s="1"/>
  <c r="MP32" i="27"/>
  <c r="MP34" i="27" s="1"/>
  <c r="FA32" i="27"/>
  <c r="FA34" i="27" s="1"/>
  <c r="MR32" i="27"/>
  <c r="MR34" i="27" s="1"/>
  <c r="IX32" i="27"/>
  <c r="IX34" i="27" s="1"/>
  <c r="AM32" i="27"/>
  <c r="AM34" i="27" s="1"/>
  <c r="CZ32" i="27"/>
  <c r="CZ34" i="27" s="1"/>
  <c r="IU32" i="27"/>
  <c r="IU34" i="27" s="1"/>
  <c r="KC32" i="27"/>
  <c r="KC34" i="27" s="1"/>
  <c r="BN32" i="27"/>
  <c r="BN34" i="27" s="1"/>
  <c r="JC32" i="27"/>
  <c r="JC34" i="27" s="1"/>
  <c r="IM32" i="27"/>
  <c r="IM34" i="27" s="1"/>
  <c r="HM32" i="27"/>
  <c r="HM34" i="27" s="1"/>
  <c r="CA32" i="27"/>
  <c r="CA34" i="27" s="1"/>
  <c r="NA32" i="27"/>
  <c r="NA34" i="27" s="1"/>
  <c r="GW32" i="27"/>
  <c r="GW34" i="27" s="1"/>
  <c r="DL32" i="27"/>
  <c r="DL34" i="27" s="1"/>
  <c r="CB32" i="27"/>
  <c r="CB34" i="27" s="1"/>
  <c r="DX32" i="27"/>
  <c r="DX34" i="27" s="1"/>
  <c r="CV32" i="27"/>
  <c r="CV34" i="27" s="1"/>
  <c r="FN32" i="27"/>
  <c r="FN34" i="27" s="1"/>
  <c r="IW32" i="27"/>
  <c r="IW34" i="27" s="1"/>
  <c r="ML32" i="27"/>
  <c r="ML34" i="27" s="1"/>
  <c r="FD32" i="27"/>
  <c r="FD34" i="27" s="1"/>
  <c r="HU32" i="27"/>
  <c r="HU34" i="27" s="1"/>
  <c r="MB32" i="27"/>
  <c r="MB34" i="27" s="1"/>
  <c r="JB32" i="27"/>
  <c r="JB34" i="27" s="1"/>
  <c r="DR32" i="27"/>
  <c r="DR34" i="27" s="1"/>
  <c r="LK32" i="27"/>
  <c r="LK34" i="27" s="1"/>
  <c r="CG32" i="27"/>
  <c r="CG34" i="27" s="1"/>
  <c r="NQ32" i="27"/>
  <c r="NQ34" i="27" s="1"/>
  <c r="MW32" i="27"/>
  <c r="MW34" i="27" s="1"/>
  <c r="LH32" i="27"/>
  <c r="LH34" i="27" s="1"/>
  <c r="FH32" i="27"/>
  <c r="FH34" i="27" s="1"/>
  <c r="AN32" i="27"/>
  <c r="AN34" i="27" s="1"/>
  <c r="DV32" i="27"/>
  <c r="DV34" i="27" s="1"/>
  <c r="MZ32" i="27"/>
  <c r="MZ34" i="27" s="1"/>
  <c r="FY32" i="27"/>
  <c r="FY34" i="27" s="1"/>
  <c r="EK32" i="27"/>
  <c r="EK34" i="27" s="1"/>
  <c r="II32" i="27"/>
  <c r="II34" i="27" s="1"/>
  <c r="HB32" i="27"/>
  <c r="HB34" i="27" s="1"/>
  <c r="NF32" i="27"/>
  <c r="NF34" i="27" s="1"/>
  <c r="S32" i="27"/>
  <c r="S34" i="27" s="1"/>
  <c r="DS32" i="27"/>
  <c r="DS34" i="27" s="1"/>
  <c r="EU32" i="27"/>
  <c r="EU34" i="27" s="1"/>
  <c r="LJ32" i="27"/>
  <c r="LJ34" i="27" s="1"/>
  <c r="LE32" i="27"/>
  <c r="LE34" i="27" s="1"/>
  <c r="EM32" i="27"/>
  <c r="EM34" i="27" s="1"/>
  <c r="MY32" i="27"/>
  <c r="MY34" i="27" s="1"/>
  <c r="BC32" i="27"/>
  <c r="BC34" i="27" s="1"/>
  <c r="HW32" i="27"/>
  <c r="HW34" i="27" s="1"/>
  <c r="MJ32" i="27"/>
  <c r="MJ34" i="27" s="1"/>
  <c r="AG32" i="27"/>
  <c r="AG34" i="27" s="1"/>
  <c r="NN32" i="27"/>
  <c r="NN34" i="27" s="1"/>
  <c r="EG32" i="27"/>
  <c r="EG34" i="27" s="1"/>
  <c r="MH32" i="27"/>
  <c r="MH34" i="27" s="1"/>
  <c r="BP32" i="27"/>
  <c r="BP34" i="27" s="1"/>
  <c r="HY32" i="27"/>
  <c r="HY34" i="27" s="1"/>
  <c r="ET32" i="27"/>
  <c r="ET34" i="27" s="1"/>
  <c r="BW32" i="27"/>
  <c r="BW34" i="27" s="1"/>
  <c r="HN32" i="27"/>
  <c r="HN34" i="27" s="1"/>
  <c r="BI32" i="27"/>
  <c r="BI34" i="27" s="1"/>
  <c r="KX32" i="27"/>
  <c r="KX34" i="27" s="1"/>
  <c r="LO32" i="27"/>
  <c r="LO34" i="27" s="1"/>
  <c r="HG32" i="27"/>
  <c r="HG34" i="27" s="1"/>
  <c r="HK32" i="27"/>
  <c r="HK34" i="27" s="1"/>
  <c r="AX32" i="27"/>
  <c r="AX34" i="27" s="1"/>
  <c r="DA32" i="27"/>
  <c r="DA34" i="27" s="1"/>
  <c r="JO32" i="27"/>
  <c r="JO34" i="27" s="1"/>
  <c r="GV32" i="27"/>
  <c r="GV34" i="27" s="1"/>
  <c r="KO32" i="27"/>
  <c r="KO34" i="27" s="1"/>
  <c r="CN32" i="27"/>
  <c r="CN34" i="27" s="1"/>
  <c r="ME32" i="27"/>
  <c r="ME34" i="27" s="1"/>
  <c r="IN32" i="27"/>
  <c r="IN34" i="27" s="1"/>
  <c r="GT32" i="27"/>
  <c r="GT34" i="27" s="1"/>
  <c r="HA32" i="27"/>
  <c r="HA34" i="27" s="1"/>
  <c r="X32" i="27"/>
  <c r="X34" i="27" s="1"/>
  <c r="CW32" i="27"/>
  <c r="CW34" i="27" s="1"/>
  <c r="DK32" i="27"/>
  <c r="DK34" i="27" s="1"/>
  <c r="LW32" i="27"/>
  <c r="LW34" i="27" s="1"/>
  <c r="LR32" i="27"/>
  <c r="LR34" i="27" s="1"/>
  <c r="EC32" i="27"/>
  <c r="EC34" i="27" s="1"/>
  <c r="CK32" i="27"/>
  <c r="CK34" i="27" s="1"/>
  <c r="DI32" i="27"/>
  <c r="DI34" i="27" s="1"/>
  <c r="IZ32" i="27"/>
  <c r="IZ34" i="27" s="1"/>
  <c r="CE32" i="27"/>
  <c r="CE34" i="27" s="1"/>
  <c r="DP32" i="27"/>
  <c r="DP34" i="27" s="1"/>
  <c r="AA32" i="27"/>
  <c r="AA34" i="27" s="1"/>
  <c r="GQ32" i="27"/>
  <c r="GQ34" i="27" s="1"/>
  <c r="EX32" i="27"/>
  <c r="EX34" i="27" s="1"/>
  <c r="JI32" i="27"/>
  <c r="JI34" i="27" s="1"/>
  <c r="CQ32" i="27"/>
  <c r="CQ34" i="27" s="1"/>
  <c r="FU32" i="27"/>
  <c r="FU34" i="27" s="1"/>
  <c r="BD32" i="27"/>
  <c r="BD34" i="27" s="1"/>
  <c r="JM32" i="27"/>
  <c r="JM34" i="27" s="1"/>
  <c r="GK32" i="27"/>
  <c r="GK34" i="27" s="1"/>
  <c r="CD32" i="27"/>
  <c r="AQ32" i="27"/>
  <c r="AQ34" i="27" s="1"/>
  <c r="MM32" i="27"/>
  <c r="MM34" i="27" s="1"/>
  <c r="DH32" i="27"/>
  <c r="DH34" i="27" s="1"/>
  <c r="JL32" i="27"/>
  <c r="JL34" i="27" s="1"/>
  <c r="HC32" i="27"/>
  <c r="HC34" i="27" s="1"/>
  <c r="FB32" i="27"/>
  <c r="FB34" i="27" s="1"/>
  <c r="LX32" i="27"/>
  <c r="LX34" i="27" s="1"/>
  <c r="BJ32" i="27"/>
  <c r="BJ34" i="27" s="1"/>
  <c r="GL32" i="27"/>
  <c r="GL34" i="27" s="1"/>
  <c r="MF32" i="27"/>
  <c r="MF34" i="27" s="1"/>
  <c r="MV32" i="27"/>
  <c r="MV34" i="27" s="1"/>
  <c r="KH32" i="27"/>
  <c r="KH34" i="27" s="1"/>
  <c r="W32" i="27"/>
  <c r="W34" i="27" s="1"/>
  <c r="NR32" i="27"/>
  <c r="NR34" i="27" s="1"/>
  <c r="IL32" i="27"/>
  <c r="IL34" i="27" s="1"/>
  <c r="Y32" i="27"/>
  <c r="Y34" i="27" s="1"/>
  <c r="GJ32" i="27"/>
  <c r="GJ34" i="27" s="1"/>
  <c r="BA32" i="27"/>
  <c r="BA34" i="27" s="1"/>
  <c r="LQ32" i="27"/>
  <c r="LQ34" i="27" s="1"/>
  <c r="KD32" i="27"/>
  <c r="KD34" i="27" s="1"/>
  <c r="EE32" i="27"/>
  <c r="EE34" i="27" s="1"/>
  <c r="CO32" i="27"/>
  <c r="CO34" i="27" s="1"/>
  <c r="GG32" i="27"/>
  <c r="GG34" i="27" s="1"/>
  <c r="FQ32" i="27"/>
  <c r="FQ34" i="27" s="1"/>
  <c r="FK32" i="27"/>
  <c r="FK34" i="27" s="1"/>
  <c r="AK32" i="27"/>
  <c r="AK34" i="27" s="1"/>
  <c r="CI32" i="27"/>
  <c r="CI34" i="27" s="1"/>
  <c r="KV32" i="27"/>
  <c r="KV34" i="27" s="1"/>
  <c r="AP32" i="27"/>
  <c r="AP34" i="27" s="1"/>
  <c r="DF32" i="27"/>
  <c r="DF34" i="27" s="1"/>
  <c r="JX32" i="27"/>
  <c r="JX34" i="27" s="1"/>
  <c r="MG32" i="27"/>
  <c r="MG34" i="27" s="1"/>
  <c r="AE32" i="27"/>
  <c r="AE34" i="27" s="1"/>
  <c r="AF32" i="27"/>
  <c r="AF34" i="27" s="1"/>
  <c r="DN32" i="27"/>
  <c r="DN34" i="27" s="1"/>
  <c r="MU32" i="27"/>
  <c r="MU34" i="27" s="1"/>
  <c r="MK32" i="27"/>
  <c r="MK34" i="27" s="1"/>
  <c r="FS32" i="27"/>
  <c r="FS34" i="27" s="1"/>
  <c r="HX32" i="27"/>
  <c r="HX34" i="27" s="1"/>
  <c r="MX32" i="27"/>
  <c r="MX34" i="27" s="1"/>
  <c r="IJ32" i="27"/>
  <c r="IJ34" i="27" s="1"/>
  <c r="CY32" i="27"/>
  <c r="CY34" i="27" s="1"/>
  <c r="DM32" i="27"/>
  <c r="DM34" i="27" s="1"/>
  <c r="KS32" i="27"/>
  <c r="KS34" i="27" s="1"/>
  <c r="DC32" i="27"/>
  <c r="DC34" i="27" s="1"/>
  <c r="HR32" i="27"/>
  <c r="HR34" i="27" s="1"/>
  <c r="AV32" i="27"/>
  <c r="AV34" i="27" s="1"/>
  <c r="FL32" i="27"/>
  <c r="FL34" i="27" s="1"/>
  <c r="DO32" i="27"/>
  <c r="DO34" i="27" s="1"/>
  <c r="KL32" i="27"/>
  <c r="KL34" i="27" s="1"/>
  <c r="LU32" i="27"/>
  <c r="LU34" i="27" s="1"/>
  <c r="HP32" i="27"/>
  <c r="HP34" i="27" s="1"/>
  <c r="CP32" i="27"/>
  <c r="CP34" i="27" s="1"/>
  <c r="IO32" i="27"/>
  <c r="IO34" i="27" s="1"/>
  <c r="DW32" i="27"/>
  <c r="DW34" i="27" s="1"/>
  <c r="JJ32" i="27"/>
  <c r="JJ34" i="27" s="1"/>
  <c r="KB32" i="27"/>
  <c r="KB34" i="27" s="1"/>
  <c r="MI32" i="27"/>
  <c r="MI34" i="27" s="1"/>
  <c r="GZ32" i="27"/>
  <c r="GZ34" i="27" s="1"/>
  <c r="HI32" i="27"/>
  <c r="HI34" i="27" s="1"/>
  <c r="JF32" i="27"/>
  <c r="JF34" i="27" s="1"/>
  <c r="CJ32" i="27"/>
  <c r="CJ34" i="27" s="1"/>
  <c r="KJ32" i="27"/>
  <c r="KJ34" i="27" s="1"/>
  <c r="MT32" i="27"/>
  <c r="MT34" i="27" s="1"/>
  <c r="CR32" i="27"/>
  <c r="CR34" i="27" s="1"/>
  <c r="JR32" i="27"/>
  <c r="JR34" i="27" s="1"/>
  <c r="DB32" i="27"/>
  <c r="DB34" i="27" s="1"/>
  <c r="BG32" i="27"/>
  <c r="BG34" i="27" s="1"/>
  <c r="EL32" i="27"/>
  <c r="KK32" i="27"/>
  <c r="KK34" i="27" s="1"/>
  <c r="HE32" i="27"/>
  <c r="HE34" i="27" s="1"/>
  <c r="CL32" i="27"/>
  <c r="CL34" i="27" s="1"/>
  <c r="BM32" i="27"/>
  <c r="BM34" i="27" s="1"/>
  <c r="KG32" i="27"/>
  <c r="KG34" i="27" s="1"/>
  <c r="BR32" i="27"/>
  <c r="BE32" i="27"/>
  <c r="BE34" i="27" s="1"/>
  <c r="JY32" i="27"/>
  <c r="JY34" i="27" s="1"/>
  <c r="FP32" i="27"/>
  <c r="FP34" i="27" s="1"/>
  <c r="LS32" i="27"/>
  <c r="LS34" i="27" s="1"/>
  <c r="S29" i="29" l="1"/>
  <c r="U29" i="29"/>
  <c r="V29" i="29"/>
  <c r="Z29" i="29"/>
  <c r="Y29" i="29"/>
  <c r="W29" i="29"/>
  <c r="X29" i="29"/>
  <c r="AA29" i="29"/>
  <c r="T29" i="29"/>
  <c r="AK28" i="17"/>
  <c r="B38" i="8"/>
  <c r="E17" i="13" s="1"/>
  <c r="B38" i="27"/>
  <c r="O44" i="27"/>
  <c r="AB44" i="27"/>
  <c r="AC44" i="27"/>
  <c r="T44" i="27"/>
  <c r="I44" i="27"/>
  <c r="EL34" i="27"/>
  <c r="V44" i="27"/>
  <c r="P44" i="27"/>
  <c r="H44" i="27"/>
  <c r="K44" i="27"/>
  <c r="L44" i="27"/>
  <c r="BR34" i="27"/>
  <c r="J44" i="27"/>
  <c r="CD34" i="27"/>
  <c r="AE44" i="27"/>
  <c r="AE46" i="27" s="1"/>
  <c r="AF44" i="27"/>
  <c r="AF46" i="27" s="1"/>
  <c r="M44" i="27"/>
  <c r="AD44" i="27"/>
  <c r="W44" i="27"/>
  <c r="N44" i="27"/>
  <c r="Y44" i="27"/>
  <c r="FV34" i="27"/>
  <c r="R44" i="27"/>
  <c r="G44" i="27"/>
  <c r="Q44" i="27"/>
  <c r="X44" i="27"/>
  <c r="E44" i="27"/>
  <c r="DZ34" i="27"/>
  <c r="S44" i="27"/>
  <c r="U44" i="27"/>
  <c r="Z44" i="27"/>
  <c r="F44" i="27"/>
  <c r="AA44" i="27"/>
  <c r="HF34" i="27"/>
  <c r="JZ34" i="27"/>
  <c r="U46" i="27" l="1"/>
  <c r="S46" i="27"/>
  <c r="J46" i="27"/>
  <c r="Z46" i="27"/>
  <c r="L46" i="27"/>
  <c r="X46" i="27"/>
  <c r="K46" i="27"/>
  <c r="H46" i="27"/>
  <c r="E46" i="27"/>
  <c r="P46" i="27"/>
  <c r="V46" i="27"/>
  <c r="Q46" i="27"/>
  <c r="R46" i="27"/>
  <c r="Y46" i="27"/>
  <c r="I46" i="27"/>
  <c r="T46" i="27"/>
  <c r="N46" i="27"/>
  <c r="AC46" i="27"/>
  <c r="W46" i="27"/>
  <c r="AD46" i="27"/>
  <c r="AB46" i="27"/>
  <c r="AA46" i="27"/>
  <c r="M46" i="27"/>
  <c r="O46" i="27"/>
  <c r="G46" i="27"/>
  <c r="F46" i="27"/>
  <c r="AJ20" i="17"/>
  <c r="AK29" i="17"/>
  <c r="AK28" i="29" s="1"/>
  <c r="AJ28" i="17" l="1"/>
  <c r="AJ29" i="17" l="1"/>
  <c r="AJ28" i="29" s="1"/>
  <c r="AF32" i="29" l="1"/>
  <c r="AD32" i="29"/>
  <c r="AE32" i="29"/>
  <c r="J32" i="29"/>
  <c r="N32" i="29"/>
  <c r="U32" i="29"/>
  <c r="AB32" i="29"/>
  <c r="AH32" i="29"/>
  <c r="M32" i="29"/>
  <c r="AG32" i="29"/>
  <c r="Q32" i="29"/>
  <c r="AI32" i="29"/>
  <c r="O32" i="29"/>
  <c r="T32" i="29"/>
  <c r="S32" i="29"/>
  <c r="I32" i="29"/>
  <c r="V32" i="29"/>
  <c r="P32" i="29"/>
  <c r="L32" i="29"/>
  <c r="K32" i="29"/>
  <c r="AC32" i="29"/>
  <c r="AA32" i="29" l="1"/>
  <c r="Z32" i="29"/>
  <c r="W32" i="29"/>
  <c r="R32" i="29"/>
  <c r="X32" i="29"/>
  <c r="Y32" i="29"/>
  <c r="AI20" i="17"/>
  <c r="AI28" i="17" l="1"/>
  <c r="AI29" i="17" l="1"/>
  <c r="AI28" i="29" s="1"/>
  <c r="NW20" i="8"/>
  <c r="NW21" i="8" l="1"/>
  <c r="NW22" i="8" l="1"/>
  <c r="NW23" i="8" l="1"/>
  <c r="NW24" i="8" l="1"/>
  <c r="NW25" i="8" l="1"/>
  <c r="NW26" i="8" s="1"/>
  <c r="NW32" i="8" s="1"/>
  <c r="NW33" i="8" s="1"/>
  <c r="NW34" i="8" s="1"/>
  <c r="NW35" i="8" s="1"/>
  <c r="NW36" i="8" s="1"/>
  <c r="NW37" i="8" s="1"/>
  <c r="NW38" i="8" s="1"/>
  <c r="NW44" i="8" l="1"/>
  <c r="NW45" i="8" s="1"/>
  <c r="NW46" i="8" s="1"/>
  <c r="NW47" i="8" s="1"/>
  <c r="NW48" i="8" s="1"/>
  <c r="NW49" i="8" s="1"/>
  <c r="NW50" i="8" s="1"/>
  <c r="NW51" i="8" s="1"/>
  <c r="NW52" i="8" s="1"/>
  <c r="NW53" i="8" s="1"/>
  <c r="NW54" i="8" s="1"/>
  <c r="NW55" i="8" s="1"/>
  <c r="NW57" i="8" s="1"/>
  <c r="NW58" i="8" s="1"/>
  <c r="NW59" i="8" s="1"/>
  <c r="NW60" i="8" s="1"/>
  <c r="NW61" i="8" s="1"/>
  <c r="NW62" i="8" s="1"/>
  <c r="NW63" i="8" s="1"/>
  <c r="C19" i="8" s="1"/>
  <c r="NX20" i="8" l="1"/>
  <c r="NX21" i="8" l="1"/>
  <c r="NX22" i="8" l="1"/>
  <c r="NX23" i="8" l="1"/>
  <c r="NX24" i="8" l="1"/>
  <c r="NX25" i="8" l="1"/>
  <c r="NX26" i="8" l="1"/>
  <c r="NX32" i="8" l="1"/>
  <c r="NX33" i="8" l="1"/>
  <c r="NX34" i="8" l="1"/>
  <c r="NX35" i="8" l="1"/>
  <c r="NX36" i="8" l="1"/>
  <c r="NX37" i="8" l="1"/>
  <c r="NX38" i="8" s="1"/>
  <c r="NX44" i="8" s="1"/>
  <c r="NX45" i="8" s="1"/>
  <c r="NX46" i="8" s="1"/>
  <c r="NX47" i="8" s="1"/>
  <c r="NX48" i="8" s="1"/>
  <c r="NX49" i="8" s="1"/>
  <c r="NX50" i="8" l="1"/>
  <c r="NX51" i="8" l="1"/>
  <c r="NX52" i="8" l="1"/>
  <c r="NX53" i="8" l="1"/>
  <c r="NX54" i="8" l="1"/>
  <c r="NX55" i="8" s="1"/>
  <c r="NX57" i="8" s="1"/>
  <c r="NX58" i="8" s="1"/>
  <c r="NX59" i="8" s="1"/>
  <c r="NX60" i="8" s="1"/>
  <c r="NX61" i="8" s="1"/>
  <c r="NX62" i="8" s="1"/>
  <c r="NX63" i="8" s="1"/>
  <c r="H19" i="8" l="1"/>
  <c r="L19" i="8"/>
  <c r="N19" i="8"/>
  <c r="D19" i="8"/>
  <c r="F19" i="8"/>
  <c r="G19" i="8"/>
  <c r="I19" i="8"/>
  <c r="Z19" i="8"/>
  <c r="E19" i="8"/>
  <c r="Q19" i="8"/>
  <c r="K19" i="8"/>
  <c r="O19" i="8"/>
  <c r="D6" i="34" s="1"/>
  <c r="D7" i="34" s="1"/>
  <c r="J19" i="8"/>
  <c r="AI19" i="8"/>
  <c r="M19" i="8"/>
  <c r="AJ19" i="8"/>
  <c r="Y19" i="8"/>
  <c r="U19" i="8"/>
  <c r="W19" i="8"/>
  <c r="AE19" i="8"/>
  <c r="P19" i="8"/>
  <c r="S19" i="8"/>
  <c r="AS19" i="8"/>
  <c r="AS32" i="8" s="1"/>
  <c r="AS34" i="8" s="1"/>
  <c r="AH19" i="8"/>
  <c r="R19" i="8"/>
  <c r="BY19" i="8"/>
  <c r="BY32" i="8" s="1"/>
  <c r="BY34" i="8" s="1"/>
  <c r="HB19" i="8"/>
  <c r="HB32" i="8" s="1"/>
  <c r="HB34" i="8" s="1"/>
  <c r="AO19" i="8"/>
  <c r="AO32" i="8" s="1"/>
  <c r="AO34" i="8" s="1"/>
  <c r="GM19" i="8"/>
  <c r="GM32" i="8" s="1"/>
  <c r="GM34" i="8" s="1"/>
  <c r="HM19" i="8"/>
  <c r="HM32" i="8" s="1"/>
  <c r="HM34" i="8" s="1"/>
  <c r="JJ19" i="8"/>
  <c r="JJ32" i="8" s="1"/>
  <c r="JJ34" i="8" s="1"/>
  <c r="HC19" i="8"/>
  <c r="HC32" i="8" s="1"/>
  <c r="HC34" i="8" s="1"/>
  <c r="GH19" i="8"/>
  <c r="FN19" i="8"/>
  <c r="FN32" i="8" s="1"/>
  <c r="FN34" i="8" s="1"/>
  <c r="HD19" i="8"/>
  <c r="HD32" i="8" s="1"/>
  <c r="HD34" i="8" s="1"/>
  <c r="BQ19" i="8"/>
  <c r="BQ32" i="8" s="1"/>
  <c r="BQ34" i="8" s="1"/>
  <c r="KS19" i="8"/>
  <c r="KS32" i="8" s="1"/>
  <c r="KS34" i="8" s="1"/>
  <c r="KD19" i="8"/>
  <c r="KD32" i="8" s="1"/>
  <c r="KD34" i="8" s="1"/>
  <c r="KF19" i="8"/>
  <c r="KF32" i="8" s="1"/>
  <c r="KF34" i="8" s="1"/>
  <c r="IK19" i="8"/>
  <c r="IK32" i="8" s="1"/>
  <c r="IK34" i="8" s="1"/>
  <c r="DT19" i="8"/>
  <c r="DT32" i="8" s="1"/>
  <c r="DT34" i="8" s="1"/>
  <c r="JN19" i="8"/>
  <c r="IU19" i="8"/>
  <c r="IU32" i="8" s="1"/>
  <c r="IU34" i="8" s="1"/>
  <c r="JG19" i="8"/>
  <c r="JG32" i="8" s="1"/>
  <c r="JG34" i="8" s="1"/>
  <c r="GO19" i="8"/>
  <c r="GO32" i="8" s="1"/>
  <c r="GO34" i="8" s="1"/>
  <c r="AC19" i="8"/>
  <c r="LQ19" i="8"/>
  <c r="LQ32" i="8" s="1"/>
  <c r="LQ34" i="8" s="1"/>
  <c r="GZ19" i="8"/>
  <c r="GZ32" i="8" s="1"/>
  <c r="GZ34" i="8" s="1"/>
  <c r="HJ19" i="8"/>
  <c r="HJ32" i="8" s="1"/>
  <c r="HJ34" i="8" s="1"/>
  <c r="IB19" i="8"/>
  <c r="IB32" i="8" s="1"/>
  <c r="IB34" i="8" s="1"/>
  <c r="HE19" i="8"/>
  <c r="HE32" i="8" s="1"/>
  <c r="HE34" i="8" s="1"/>
  <c r="LM19" i="8"/>
  <c r="LM32" i="8" s="1"/>
  <c r="LM34" i="8" s="1"/>
  <c r="IJ19" i="8"/>
  <c r="IJ32" i="8" s="1"/>
  <c r="IJ34" i="8" s="1"/>
  <c r="DL19" i="8"/>
  <c r="DL32" i="8" s="1"/>
  <c r="DL34" i="8" s="1"/>
  <c r="AY19" i="8"/>
  <c r="AY32" i="8" s="1"/>
  <c r="AY34" i="8" s="1"/>
  <c r="FG19" i="8"/>
  <c r="FG32" i="8" s="1"/>
  <c r="FG34" i="8" s="1"/>
  <c r="CB19" i="8"/>
  <c r="CB32" i="8" s="1"/>
  <c r="CB34" i="8" s="1"/>
  <c r="JQ19" i="8"/>
  <c r="JQ32" i="8" s="1"/>
  <c r="JQ34" i="8" s="1"/>
  <c r="BH19" i="8"/>
  <c r="BH32" i="8" s="1"/>
  <c r="BH34" i="8" s="1"/>
  <c r="ID19" i="8"/>
  <c r="LH19" i="8"/>
  <c r="LH32" i="8" s="1"/>
  <c r="LH34" i="8" s="1"/>
  <c r="NP19" i="8"/>
  <c r="NP32" i="8" s="1"/>
  <c r="NP34" i="8" s="1"/>
  <c r="MS19" i="8"/>
  <c r="MS32" i="8" s="1"/>
  <c r="MS34" i="8" s="1"/>
  <c r="JV19" i="8"/>
  <c r="JV32" i="8" s="1"/>
  <c r="JV34" i="8" s="1"/>
  <c r="KV19" i="8"/>
  <c r="KV32" i="8" s="1"/>
  <c r="KV34" i="8" s="1"/>
  <c r="DO19" i="8"/>
  <c r="DO32" i="8" s="1"/>
  <c r="DO34" i="8" s="1"/>
  <c r="KB19" i="8"/>
  <c r="KB32" i="8" s="1"/>
  <c r="KB34" i="8" s="1"/>
  <c r="CM19" i="8"/>
  <c r="CM32" i="8" s="1"/>
  <c r="CM34" i="8" s="1"/>
  <c r="ET19" i="8"/>
  <c r="ET32" i="8" s="1"/>
  <c r="ET34" i="8" s="1"/>
  <c r="BU19" i="8"/>
  <c r="BU32" i="8" s="1"/>
  <c r="BU34" i="8" s="1"/>
  <c r="KK19" i="8"/>
  <c r="KK32" i="8" s="1"/>
  <c r="KK34" i="8" s="1"/>
  <c r="GS19" i="8"/>
  <c r="GS32" i="8" s="1"/>
  <c r="GS34" i="8" s="1"/>
  <c r="EF19" i="8"/>
  <c r="EF32" i="8" s="1"/>
  <c r="EF34" i="8" s="1"/>
  <c r="JL19" i="8"/>
  <c r="JL32" i="8" s="1"/>
  <c r="JL34" i="8" s="1"/>
  <c r="JA19" i="8"/>
  <c r="JA32" i="8" s="1"/>
  <c r="JA34" i="8" s="1"/>
  <c r="MT19" i="8"/>
  <c r="MT32" i="8" s="1"/>
  <c r="MT34" i="8" s="1"/>
  <c r="MF19" i="8"/>
  <c r="MF32" i="8" s="1"/>
  <c r="MF34" i="8" s="1"/>
  <c r="EH19" i="8"/>
  <c r="EH32" i="8" s="1"/>
  <c r="EH34" i="8" s="1"/>
  <c r="NG19" i="8"/>
  <c r="NG32" i="8" s="1"/>
  <c r="NG34" i="8" s="1"/>
  <c r="FW19" i="8"/>
  <c r="FW32" i="8" s="1"/>
  <c r="FW34" i="8" s="1"/>
  <c r="EB19" i="8"/>
  <c r="EB32" i="8" s="1"/>
  <c r="EB34" i="8" s="1"/>
  <c r="FH19" i="8"/>
  <c r="FH32" i="8" s="1"/>
  <c r="FH34" i="8" s="1"/>
  <c r="EC19" i="8"/>
  <c r="EC32" i="8" s="1"/>
  <c r="EC34" i="8" s="1"/>
  <c r="BA19" i="8"/>
  <c r="BA32" i="8" s="1"/>
  <c r="BA34" i="8" s="1"/>
  <c r="HY19" i="8"/>
  <c r="HY32" i="8" s="1"/>
  <c r="HY34" i="8" s="1"/>
  <c r="IY19" i="8"/>
  <c r="IY32" i="8" s="1"/>
  <c r="IY34" i="8" s="1"/>
  <c r="HK19" i="8"/>
  <c r="HK32" i="8" s="1"/>
  <c r="HK34" i="8" s="1"/>
  <c r="ER19" i="8"/>
  <c r="ER32" i="8" s="1"/>
  <c r="ER34" i="8" s="1"/>
  <c r="CX19" i="8"/>
  <c r="CX32" i="8" s="1"/>
  <c r="CX34" i="8" s="1"/>
  <c r="BK19" i="8"/>
  <c r="H6" i="34" s="1"/>
  <c r="H7" i="34" s="1"/>
  <c r="MO19" i="8"/>
  <c r="MO32" i="8" s="1"/>
  <c r="MO34" i="8" s="1"/>
  <c r="HO19" i="8"/>
  <c r="HO32" i="8" s="1"/>
  <c r="HO34" i="8" s="1"/>
  <c r="AN19" i="8"/>
  <c r="AN32" i="8" s="1"/>
  <c r="AN34" i="8" s="1"/>
  <c r="FD19" i="8"/>
  <c r="FD32" i="8" s="1"/>
  <c r="FD34" i="8" s="1"/>
  <c r="CR19" i="8"/>
  <c r="CR32" i="8" s="1"/>
  <c r="CR34" i="8" s="1"/>
  <c r="JK19" i="8"/>
  <c r="JK32" i="8" s="1"/>
  <c r="JK34" i="8" s="1"/>
  <c r="GJ19" i="8"/>
  <c r="GJ32" i="8" s="1"/>
  <c r="GJ34" i="8" s="1"/>
  <c r="NE19" i="8"/>
  <c r="NE32" i="8" s="1"/>
  <c r="NE34" i="8" s="1"/>
  <c r="GB19" i="8"/>
  <c r="GB32" i="8" s="1"/>
  <c r="GB34" i="8" s="1"/>
  <c r="GK19" i="8"/>
  <c r="GK32" i="8" s="1"/>
  <c r="GK34" i="8" s="1"/>
  <c r="CJ19" i="8"/>
  <c r="CJ32" i="8" s="1"/>
  <c r="CJ34" i="8" s="1"/>
  <c r="HH19" i="8"/>
  <c r="HH32" i="8" s="1"/>
  <c r="HH34" i="8" s="1"/>
  <c r="HN19" i="8"/>
  <c r="HN32" i="8" s="1"/>
  <c r="HN34" i="8" s="1"/>
  <c r="CP19" i="8"/>
  <c r="CP32" i="8" s="1"/>
  <c r="JT19" i="8"/>
  <c r="JT32" i="8" s="1"/>
  <c r="JT34" i="8" s="1"/>
  <c r="LX19" i="8"/>
  <c r="LX32" i="8" s="1"/>
  <c r="LX34" i="8" s="1"/>
  <c r="FF19" i="8"/>
  <c r="FF32" i="8" s="1"/>
  <c r="FF34" i="8" s="1"/>
  <c r="JY19" i="8"/>
  <c r="JY32" i="8" s="1"/>
  <c r="JY34" i="8" s="1"/>
  <c r="DX19" i="8"/>
  <c r="DX32" i="8" s="1"/>
  <c r="DX34" i="8" s="1"/>
  <c r="DE19" i="8"/>
  <c r="DE32" i="8" s="1"/>
  <c r="DE34" i="8" s="1"/>
  <c r="MG19" i="8"/>
  <c r="MG32" i="8" s="1"/>
  <c r="MG34" i="8" s="1"/>
  <c r="HL19" i="8"/>
  <c r="HL32" i="8" s="1"/>
  <c r="HL34" i="8" s="1"/>
  <c r="BB19" i="8"/>
  <c r="BB32" i="8" s="1"/>
  <c r="BB34" i="8" s="1"/>
  <c r="BO19" i="8"/>
  <c r="BO32" i="8" s="1"/>
  <c r="DP19" i="8"/>
  <c r="DP32" i="8" s="1"/>
  <c r="DP34" i="8" s="1"/>
  <c r="GU19" i="8"/>
  <c r="GU32" i="8" s="1"/>
  <c r="GU34" i="8" s="1"/>
  <c r="V19" i="8"/>
  <c r="LD19" i="8"/>
  <c r="LD32" i="8" s="1"/>
  <c r="LD34" i="8" s="1"/>
  <c r="JI19" i="8"/>
  <c r="JI32" i="8" s="1"/>
  <c r="JI34" i="8" s="1"/>
  <c r="HT19" i="8"/>
  <c r="HT32" i="8" s="1"/>
  <c r="HT34" i="8" s="1"/>
  <c r="FP19" i="8"/>
  <c r="FP32" i="8" s="1"/>
  <c r="FP34" i="8" s="1"/>
  <c r="T19" i="8"/>
  <c r="NO19" i="8"/>
  <c r="NO32" i="8" s="1"/>
  <c r="NO34" i="8" s="1"/>
  <c r="LZ19" i="8"/>
  <c r="LZ32" i="8" s="1"/>
  <c r="LZ34" i="8" s="1"/>
  <c r="KM19" i="8"/>
  <c r="KM32" i="8" s="1"/>
  <c r="KM34" i="8" s="1"/>
  <c r="CY19" i="8"/>
  <c r="CY32" i="8" s="1"/>
  <c r="CY34" i="8" s="1"/>
  <c r="CU19" i="8"/>
  <c r="CU32" i="8" s="1"/>
  <c r="CU34" i="8" s="1"/>
  <c r="BG19" i="8"/>
  <c r="BG32" i="8" s="1"/>
  <c r="BG34" i="8" s="1"/>
  <c r="LI19" i="8"/>
  <c r="LI32" i="8" s="1"/>
  <c r="LI34" i="8" s="1"/>
  <c r="EZ19" i="8"/>
  <c r="EZ32" i="8" s="1"/>
  <c r="EZ34" i="8" s="1"/>
  <c r="JC19" i="8"/>
  <c r="JC32" i="8" s="1"/>
  <c r="JC34" i="8" s="1"/>
  <c r="JF19" i="8"/>
  <c r="JF32" i="8" s="1"/>
  <c r="JF34" i="8" s="1"/>
  <c r="LS19" i="8"/>
  <c r="LS32" i="8" s="1"/>
  <c r="LS34" i="8" s="1"/>
  <c r="KC19" i="8"/>
  <c r="KC32" i="8" s="1"/>
  <c r="KC34" i="8" s="1"/>
  <c r="EY19" i="8"/>
  <c r="EY32" i="8" s="1"/>
  <c r="EY34" i="8" s="1"/>
  <c r="CD19" i="8"/>
  <c r="AK19" i="8"/>
  <c r="X19" i="8"/>
  <c r="FU19" i="8"/>
  <c r="FU32" i="8" s="1"/>
  <c r="FU34" i="8" s="1"/>
  <c r="AR19" i="8"/>
  <c r="AR32" i="8" s="1"/>
  <c r="AR34" i="8" s="1"/>
  <c r="IN19" i="8"/>
  <c r="IN32" i="8" s="1"/>
  <c r="IN34" i="8" s="1"/>
  <c r="BL19" i="8"/>
  <c r="BL32" i="8" s="1"/>
  <c r="BL34" i="8" s="1"/>
  <c r="GD19" i="8"/>
  <c r="GD32" i="8" s="1"/>
  <c r="GD34" i="8" s="1"/>
  <c r="DV19" i="8"/>
  <c r="DV32" i="8" s="1"/>
  <c r="DV34" i="8" s="1"/>
  <c r="BJ19" i="8"/>
  <c r="BJ32" i="8" s="1"/>
  <c r="BJ34" i="8" s="1"/>
  <c r="HP19" i="8"/>
  <c r="HP32" i="8" s="1"/>
  <c r="HP34" i="8" s="1"/>
  <c r="GA19" i="8"/>
  <c r="GA32" i="8" s="1"/>
  <c r="GA34" i="8" s="1"/>
  <c r="AA19" i="8"/>
  <c r="KZ19" i="8"/>
  <c r="KZ32" i="8" s="1"/>
  <c r="KZ34" i="8" s="1"/>
  <c r="HG19" i="8"/>
  <c r="HG32" i="8" s="1"/>
  <c r="HG34" i="8" s="1"/>
  <c r="FL19" i="8"/>
  <c r="FL32" i="8" s="1"/>
  <c r="FL34" i="8" s="1"/>
  <c r="KP19" i="8"/>
  <c r="KP32" i="8" s="1"/>
  <c r="KP34" i="8" s="1"/>
  <c r="FV19" i="8"/>
  <c r="KW19" i="8"/>
  <c r="KW32" i="8" s="1"/>
  <c r="KW34" i="8" s="1"/>
  <c r="LV19" i="8"/>
  <c r="LV32" i="8" s="1"/>
  <c r="LV34" i="8" s="1"/>
  <c r="HF19" i="8"/>
  <c r="EL19" i="8"/>
  <c r="IG19" i="8"/>
  <c r="IG32" i="8" s="1"/>
  <c r="IG34" i="8" s="1"/>
  <c r="IF19" i="8"/>
  <c r="IF32" i="8" s="1"/>
  <c r="IF34" i="8" s="1"/>
  <c r="NK19" i="8"/>
  <c r="NK32" i="8" s="1"/>
  <c r="NK34" i="8" s="1"/>
  <c r="BX19" i="8"/>
  <c r="BX32" i="8" s="1"/>
  <c r="BX34" i="8" s="1"/>
  <c r="KU19" i="8"/>
  <c r="KU32" i="8" s="1"/>
  <c r="KU34" i="8" s="1"/>
  <c r="HV19" i="8"/>
  <c r="HV32" i="8" s="1"/>
  <c r="HV34" i="8" s="1"/>
  <c r="BE19" i="8"/>
  <c r="BE32" i="8" s="1"/>
  <c r="BE34" i="8" s="1"/>
  <c r="LG19" i="8"/>
  <c r="LG32" i="8" s="1"/>
  <c r="LG34" i="8" s="1"/>
  <c r="HA19" i="8"/>
  <c r="HA32" i="8" s="1"/>
  <c r="HA34" i="8" s="1"/>
  <c r="HI19" i="8"/>
  <c r="HI32" i="8" s="1"/>
  <c r="HI34" i="8" s="1"/>
  <c r="MA19" i="8"/>
  <c r="MA32" i="8" s="1"/>
  <c r="MA34" i="8" s="1"/>
  <c r="DB19" i="8"/>
  <c r="EA19" i="8"/>
  <c r="EA32" i="8" s="1"/>
  <c r="EA34" i="8" s="1"/>
  <c r="FS19" i="8"/>
  <c r="FS32" i="8" s="1"/>
  <c r="FS34" i="8" s="1"/>
  <c r="ND19" i="8"/>
  <c r="ND32" i="8" s="1"/>
  <c r="ND34" i="8" s="1"/>
  <c r="GT19" i="8"/>
  <c r="FQ19" i="8"/>
  <c r="FQ32" i="8" s="1"/>
  <c r="FQ34" i="8" s="1"/>
  <c r="IM19" i="8"/>
  <c r="IM32" i="8" s="1"/>
  <c r="IM34" i="8" s="1"/>
  <c r="IR19" i="8"/>
  <c r="IR32" i="8" s="1"/>
  <c r="IR34" i="8" s="1"/>
  <c r="JE19" i="8"/>
  <c r="JE32" i="8" s="1"/>
  <c r="JE34" i="8" s="1"/>
  <c r="MX19" i="8"/>
  <c r="MX32" i="8" s="1"/>
  <c r="MX34" i="8" s="1"/>
  <c r="HW19" i="8"/>
  <c r="HW32" i="8" s="1"/>
  <c r="HW34" i="8" s="1"/>
  <c r="EI19" i="8"/>
  <c r="EI32" i="8" s="1"/>
  <c r="EI34" i="8" s="1"/>
  <c r="HR19" i="8"/>
  <c r="BS19" i="8"/>
  <c r="BS32" i="8" s="1"/>
  <c r="BS34" i="8" s="1"/>
  <c r="IX19" i="8"/>
  <c r="IX32" i="8" s="1"/>
  <c r="IX34" i="8" s="1"/>
  <c r="EO19" i="8"/>
  <c r="EO32" i="8" s="1"/>
  <c r="EO34" i="8" s="1"/>
  <c r="CH19" i="8"/>
  <c r="CH32" i="8" s="1"/>
  <c r="CH34" i="8" s="1"/>
  <c r="AL19" i="8"/>
  <c r="CS19" i="8"/>
  <c r="CS32" i="8" s="1"/>
  <c r="CS34" i="8" s="1"/>
  <c r="ME19" i="8"/>
  <c r="ME32" i="8" s="1"/>
  <c r="ME34" i="8" s="1"/>
  <c r="IT19" i="8"/>
  <c r="IT32" i="8" s="1"/>
  <c r="IT34" i="8" s="1"/>
  <c r="NN19" i="8"/>
  <c r="NN32" i="8" s="1"/>
  <c r="NN34" i="8" s="1"/>
  <c r="JM19" i="8"/>
  <c r="JM32" i="8" s="1"/>
  <c r="JM34" i="8" s="1"/>
  <c r="KX19" i="8"/>
  <c r="MV19" i="8"/>
  <c r="MV32" i="8" s="1"/>
  <c r="MV34" i="8" s="1"/>
  <c r="HZ19" i="8"/>
  <c r="HZ32" i="8" s="1"/>
  <c r="HZ34" i="8" s="1"/>
  <c r="NI19" i="8"/>
  <c r="NI32" i="8" s="1"/>
  <c r="NI34" i="8" s="1"/>
  <c r="DU19" i="8"/>
  <c r="DU32" i="8" s="1"/>
  <c r="DU34" i="8" s="1"/>
  <c r="IO19" i="8"/>
  <c r="IO32" i="8" s="1"/>
  <c r="IO34" i="8" s="1"/>
  <c r="BV19" i="8"/>
  <c r="BV32" i="8" s="1"/>
  <c r="BV34" i="8" s="1"/>
  <c r="FZ19" i="8"/>
  <c r="FZ32" i="8" s="1"/>
  <c r="FZ34" i="8" s="1"/>
  <c r="DS19" i="8"/>
  <c r="DS32" i="8" s="1"/>
  <c r="DS34" i="8" s="1"/>
  <c r="DD19" i="8"/>
  <c r="DD32" i="8" s="1"/>
  <c r="DD34" i="8" s="1"/>
  <c r="BN19" i="8"/>
  <c r="BN32" i="8" s="1"/>
  <c r="BN34" i="8" s="1"/>
  <c r="IH19" i="8"/>
  <c r="IH32" i="8" s="1"/>
  <c r="IH34" i="8" s="1"/>
  <c r="MK19" i="8"/>
  <c r="MK32" i="8" s="1"/>
  <c r="MK34" i="8" s="1"/>
  <c r="GG19" i="8"/>
  <c r="GG32" i="8" s="1"/>
  <c r="GG34" i="8" s="1"/>
  <c r="IW19" i="8"/>
  <c r="IW32" i="8" s="1"/>
  <c r="IW34" i="8" s="1"/>
  <c r="DN19" i="8"/>
  <c r="CF19" i="8"/>
  <c r="CF32" i="8" s="1"/>
  <c r="CF34" i="8" s="1"/>
  <c r="GF19" i="8"/>
  <c r="GF32" i="8" s="1"/>
  <c r="GF34" i="8" s="1"/>
  <c r="DM19" i="8"/>
  <c r="DM32" i="8" s="1"/>
  <c r="DM34" i="8" s="1"/>
  <c r="GV19" i="8"/>
  <c r="GV32" i="8" s="1"/>
  <c r="GV34" i="8" s="1"/>
  <c r="BT19" i="8"/>
  <c r="BT32" i="8" s="1"/>
  <c r="BT34" i="8" s="1"/>
  <c r="MI19" i="8"/>
  <c r="MI32" i="8" s="1"/>
  <c r="MI34" i="8" s="1"/>
  <c r="BW19" i="8"/>
  <c r="BW32" i="8" s="1"/>
  <c r="BW34" i="8" s="1"/>
  <c r="DW19" i="8"/>
  <c r="DW32" i="8" s="1"/>
  <c r="DW34" i="8" s="1"/>
  <c r="FM19" i="8"/>
  <c r="FM32" i="8" s="1"/>
  <c r="FM34" i="8" s="1"/>
  <c r="MU19" i="8"/>
  <c r="MU32" i="8" s="1"/>
  <c r="MU34" i="8" s="1"/>
  <c r="KY19" i="8"/>
  <c r="KY32" i="8" s="1"/>
  <c r="KY34" i="8" s="1"/>
  <c r="EV19" i="8"/>
  <c r="EV32" i="8" s="1"/>
  <c r="EV34" i="8" s="1"/>
  <c r="BF19" i="8"/>
  <c r="NA19" i="8"/>
  <c r="NA32" i="8" s="1"/>
  <c r="NA34" i="8" s="1"/>
  <c r="NF19" i="8"/>
  <c r="NF32" i="8" s="1"/>
  <c r="NF34" i="8" s="1"/>
  <c r="DJ19" i="8"/>
  <c r="DJ32" i="8" s="1"/>
  <c r="DJ34" i="8" s="1"/>
  <c r="AX19" i="8"/>
  <c r="AX32" i="8" s="1"/>
  <c r="AX34" i="8" s="1"/>
  <c r="EG19" i="8"/>
  <c r="EG32" i="8" s="1"/>
  <c r="EG34" i="8" s="1"/>
  <c r="AT19" i="8"/>
  <c r="HQ19" i="8"/>
  <c r="HQ32" i="8" s="1"/>
  <c r="HQ34" i="8" s="1"/>
  <c r="EE19" i="8"/>
  <c r="EE32" i="8" s="1"/>
  <c r="EE34" i="8" s="1"/>
  <c r="NM19" i="8"/>
  <c r="NM32" i="8" s="1"/>
  <c r="NM34" i="8" s="1"/>
  <c r="FX19" i="8"/>
  <c r="FX32" i="8" s="1"/>
  <c r="FX34" i="8" s="1"/>
  <c r="LK19" i="8"/>
  <c r="LK32" i="8" s="1"/>
  <c r="LK34" i="8" s="1"/>
  <c r="MY19" i="8"/>
  <c r="MY32" i="8" s="1"/>
  <c r="MY34" i="8" s="1"/>
  <c r="KG19" i="8"/>
  <c r="KG32" i="8" s="1"/>
  <c r="KG34" i="8" s="1"/>
  <c r="LO19" i="8"/>
  <c r="LO32" i="8" s="1"/>
  <c r="LO34" i="8" s="1"/>
  <c r="MB19" i="8"/>
  <c r="MB32" i="8" s="1"/>
  <c r="MB34" i="8" s="1"/>
  <c r="EJ19" i="8"/>
  <c r="EJ32" i="8" s="1"/>
  <c r="EJ34" i="8" s="1"/>
  <c r="LW19" i="8"/>
  <c r="LW32" i="8" s="1"/>
  <c r="LW34" i="8" s="1"/>
  <c r="DY19" i="8"/>
  <c r="DY32" i="8" s="1"/>
  <c r="DY34" i="8" s="1"/>
  <c r="AM19" i="8"/>
  <c r="AM32" i="8" s="1"/>
  <c r="AM34" i="8" s="1"/>
  <c r="MD19" i="8"/>
  <c r="MD32" i="8" s="1"/>
  <c r="MD34" i="8" s="1"/>
  <c r="ED19" i="8"/>
  <c r="ED32" i="8" s="1"/>
  <c r="ED34" i="8" s="1"/>
  <c r="MH19" i="8"/>
  <c r="JW19" i="8"/>
  <c r="JW32" i="8" s="1"/>
  <c r="JW34" i="8" s="1"/>
  <c r="CN19" i="8"/>
  <c r="CN32" i="8" s="1"/>
  <c r="CN34" i="8" s="1"/>
  <c r="DZ19" i="8"/>
  <c r="CT19" i="8"/>
  <c r="CT32" i="8" s="1"/>
  <c r="CT34" i="8" s="1"/>
  <c r="EM19" i="8"/>
  <c r="EM32" i="8" s="1"/>
  <c r="EM34" i="8" s="1"/>
  <c r="NC19" i="8"/>
  <c r="NC32" i="8" s="1"/>
  <c r="NC34" i="8" s="1"/>
  <c r="IE19" i="8"/>
  <c r="IE32" i="8" s="1"/>
  <c r="IE34" i="8" s="1"/>
  <c r="BZ19" i="8"/>
  <c r="BZ32" i="8" s="1"/>
  <c r="BZ34" i="8" s="1"/>
  <c r="AZ19" i="8"/>
  <c r="AZ32" i="8" s="1"/>
  <c r="AZ34" i="8" s="1"/>
  <c r="CQ19" i="8"/>
  <c r="CQ32" i="8" s="1"/>
  <c r="CQ34" i="8" s="1"/>
  <c r="DR19" i="8"/>
  <c r="DR32" i="8" s="1"/>
  <c r="DR34" i="8" s="1"/>
  <c r="GN19" i="8"/>
  <c r="GN32" i="8" s="1"/>
  <c r="GN34" i="8" s="1"/>
  <c r="MR19" i="8"/>
  <c r="MR32" i="8" s="1"/>
  <c r="MR34" i="8" s="1"/>
  <c r="AQ19" i="8"/>
  <c r="AQ32" i="8" s="1"/>
  <c r="AQ34" i="8" s="1"/>
  <c r="LA19" i="8"/>
  <c r="LA32" i="8" s="1"/>
  <c r="LA34" i="8" s="1"/>
  <c r="FR19" i="8"/>
  <c r="FR32" i="8" s="1"/>
  <c r="FR34" i="8" s="1"/>
  <c r="CZ19" i="8"/>
  <c r="CZ32" i="8" s="1"/>
  <c r="CZ34" i="8" s="1"/>
  <c r="CE19" i="8"/>
  <c r="CE32" i="8" s="1"/>
  <c r="CE34" i="8" s="1"/>
  <c r="KA19" i="8"/>
  <c r="KA32" i="8" s="1"/>
  <c r="KA34" i="8" s="1"/>
  <c r="KE19" i="8"/>
  <c r="KE32" i="8" s="1"/>
  <c r="KE34" i="8" s="1"/>
  <c r="JP19" i="8"/>
  <c r="JP32" i="8" s="1"/>
  <c r="JP34" i="8" s="1"/>
  <c r="NH19" i="8"/>
  <c r="NH32" i="8" s="1"/>
  <c r="NH34" i="8" s="1"/>
  <c r="CK19" i="8"/>
  <c r="CK32" i="8" s="1"/>
  <c r="CK34" i="8" s="1"/>
  <c r="DA19" i="8"/>
  <c r="DA32" i="8" s="1"/>
  <c r="DA34" i="8" s="1"/>
  <c r="MW19" i="8"/>
  <c r="MW32" i="8" s="1"/>
  <c r="MW34" i="8" s="1"/>
  <c r="LU19" i="8"/>
  <c r="LU32" i="8" s="1"/>
  <c r="LU34" i="8" s="1"/>
  <c r="NJ19" i="8"/>
  <c r="NJ32" i="8" s="1"/>
  <c r="NJ34" i="8" s="1"/>
  <c r="IP19" i="8"/>
  <c r="BP19" i="8"/>
  <c r="BP32" i="8" s="1"/>
  <c r="BP34" i="8" s="1"/>
  <c r="LE19" i="8"/>
  <c r="LE32" i="8" s="1"/>
  <c r="LE34" i="8" s="1"/>
  <c r="DF19" i="8"/>
  <c r="DF32" i="8" s="1"/>
  <c r="DF34" i="8" s="1"/>
  <c r="FI19" i="8"/>
  <c r="FI32" i="8" s="1"/>
  <c r="FI34" i="8" s="1"/>
  <c r="FT19" i="8"/>
  <c r="FT32" i="8" s="1"/>
  <c r="FT34" i="8" s="1"/>
  <c r="LN19" i="8"/>
  <c r="LN32" i="8" s="1"/>
  <c r="LN34" i="8" s="1"/>
  <c r="FB19" i="8"/>
  <c r="FB32" i="8" s="1"/>
  <c r="FB34" i="8" s="1"/>
  <c r="MP19" i="8"/>
  <c r="MP32" i="8" s="1"/>
  <c r="MP34" i="8" s="1"/>
  <c r="ML19" i="8"/>
  <c r="ML32" i="8" s="1"/>
  <c r="ML34" i="8" s="1"/>
  <c r="MJ19" i="8"/>
  <c r="MJ32" i="8" s="1"/>
  <c r="MJ34" i="8" s="1"/>
  <c r="EX19" i="8"/>
  <c r="II19" i="8"/>
  <c r="II32" i="8" s="1"/>
  <c r="II34" i="8" s="1"/>
  <c r="LP19" i="8"/>
  <c r="LP32" i="8" s="1"/>
  <c r="LP34" i="8" s="1"/>
  <c r="DQ19" i="8"/>
  <c r="DQ32" i="8" s="1"/>
  <c r="DQ34" i="8" s="1"/>
  <c r="JB19" i="8"/>
  <c r="JB32" i="8" s="1"/>
  <c r="GI19" i="8"/>
  <c r="GI32" i="8" s="1"/>
  <c r="GI34" i="8" s="1"/>
  <c r="DK19" i="8"/>
  <c r="DK32" i="8" s="1"/>
  <c r="DK34" i="8" s="1"/>
  <c r="EW19" i="8"/>
  <c r="EW32" i="8" s="1"/>
  <c r="EW34" i="8" s="1"/>
  <c r="FA19" i="8"/>
  <c r="FA32" i="8" s="1"/>
  <c r="FA34" i="8" s="1"/>
  <c r="IQ19" i="8"/>
  <c r="IQ32" i="8" s="1"/>
  <c r="IQ34" i="8" s="1"/>
  <c r="LR19" i="8"/>
  <c r="LR32" i="8" s="1"/>
  <c r="LR34" i="8" s="1"/>
  <c r="KN19" i="8"/>
  <c r="KN32" i="8" s="1"/>
  <c r="KN34" i="8" s="1"/>
  <c r="ES19" i="8"/>
  <c r="ES32" i="8" s="1"/>
  <c r="ES34" i="8" s="1"/>
  <c r="AV19" i="8"/>
  <c r="AV32" i="8" s="1"/>
  <c r="AV34" i="8" s="1"/>
  <c r="EP19" i="8"/>
  <c r="EP32" i="8" s="1"/>
  <c r="EP34" i="8" s="1"/>
  <c r="IL19" i="8"/>
  <c r="IL32" i="8" s="1"/>
  <c r="IL34" i="8" s="1"/>
  <c r="LJ19" i="8"/>
  <c r="LJ32" i="8" s="1"/>
  <c r="LJ34" i="8" s="1"/>
  <c r="LL19" i="8"/>
  <c r="LL32" i="8" s="1"/>
  <c r="LL34" i="8" s="1"/>
  <c r="CV19" i="8"/>
  <c r="CV32" i="8" s="1"/>
  <c r="CV34" i="8" s="1"/>
  <c r="IZ19" i="8"/>
  <c r="IZ32" i="8" s="1"/>
  <c r="IZ34" i="8" s="1"/>
  <c r="IS19" i="8"/>
  <c r="IS32" i="8" s="1"/>
  <c r="IS34" i="8" s="1"/>
  <c r="IV19" i="8"/>
  <c r="IV32" i="8" s="1"/>
  <c r="IV34" i="8" s="1"/>
  <c r="JZ19" i="8"/>
  <c r="DH19" i="8"/>
  <c r="DH32" i="8" s="1"/>
  <c r="DH34" i="8" s="1"/>
  <c r="IA19" i="8"/>
  <c r="IA32" i="8" s="1"/>
  <c r="IA34" i="8" s="1"/>
  <c r="LT19" i="8"/>
  <c r="LT32" i="8" s="1"/>
  <c r="LT34" i="8" s="1"/>
  <c r="GP19" i="8"/>
  <c r="GP32" i="8" s="1"/>
  <c r="GP34" i="8" s="1"/>
  <c r="GY19" i="8"/>
  <c r="GY32" i="8" s="1"/>
  <c r="GY34" i="8" s="1"/>
  <c r="NL19" i="8"/>
  <c r="NL32" i="8" s="1"/>
  <c r="NL34" i="8" s="1"/>
  <c r="GE19" i="8"/>
  <c r="GE32" i="8" s="1"/>
  <c r="GE34" i="8" s="1"/>
  <c r="CA19" i="8"/>
  <c r="CA32" i="8" s="1"/>
  <c r="CA34" i="8" s="1"/>
  <c r="EN19" i="8"/>
  <c r="EN32" i="8" s="1"/>
  <c r="EN34" i="8" s="1"/>
  <c r="HS19" i="8"/>
  <c r="HS32" i="8" s="1"/>
  <c r="HS34" i="8" s="1"/>
  <c r="BM19" i="8"/>
  <c r="BM32" i="8" s="1"/>
  <c r="BM34" i="8" s="1"/>
  <c r="JO19" i="8"/>
  <c r="JO32" i="8" s="1"/>
  <c r="JO34" i="8" s="1"/>
  <c r="CI19" i="8"/>
  <c r="CI32" i="8" s="1"/>
  <c r="CI34" i="8" s="1"/>
  <c r="JX19" i="8"/>
  <c r="JX32" i="8" s="1"/>
  <c r="JX34" i="8" s="1"/>
  <c r="AU19" i="8"/>
  <c r="AU32" i="8" s="1"/>
  <c r="AU34" i="8" s="1"/>
  <c r="GC19" i="8"/>
  <c r="GC32" i="8" s="1"/>
  <c r="GC34" i="8" s="1"/>
  <c r="EQ19" i="8"/>
  <c r="EQ32" i="8" s="1"/>
  <c r="EQ34" i="8" s="1"/>
  <c r="CC19" i="8"/>
  <c r="CC32" i="8" s="1"/>
  <c r="CC34" i="8" s="1"/>
  <c r="JR19" i="8"/>
  <c r="JR32" i="8" s="1"/>
  <c r="JR34" i="8" s="1"/>
  <c r="MC19" i="8"/>
  <c r="MC32" i="8" s="1"/>
  <c r="MC34" i="8" s="1"/>
  <c r="BC19" i="8"/>
  <c r="BC32" i="8" s="1"/>
  <c r="BC34" i="8" s="1"/>
  <c r="MN19" i="8"/>
  <c r="MN32" i="8" s="1"/>
  <c r="MN34" i="8" s="1"/>
  <c r="AF19" i="8"/>
  <c r="FJ19" i="8"/>
  <c r="CW19" i="8"/>
  <c r="CW32" i="8" s="1"/>
  <c r="CW34" i="8" s="1"/>
  <c r="MZ19" i="8"/>
  <c r="MZ32" i="8" s="1"/>
  <c r="MZ34" i="8" s="1"/>
  <c r="GQ19" i="8"/>
  <c r="GQ32" i="8" s="1"/>
  <c r="GQ34" i="8" s="1"/>
  <c r="BD19" i="8"/>
  <c r="BD32" i="8" s="1"/>
  <c r="BD34" i="8" s="1"/>
  <c r="MQ19" i="8"/>
  <c r="MQ32" i="8" s="1"/>
  <c r="MQ34" i="8" s="1"/>
  <c r="DC19" i="8"/>
  <c r="DC32" i="8" s="1"/>
  <c r="DC34" i="8" s="1"/>
  <c r="AB19" i="8"/>
  <c r="FO19" i="8"/>
  <c r="FO32" i="8" s="1"/>
  <c r="FO34" i="8" s="1"/>
  <c r="EU19" i="8"/>
  <c r="EU32" i="8" s="1"/>
  <c r="EU34" i="8" s="1"/>
  <c r="NB19" i="8"/>
  <c r="NB32" i="8" s="1"/>
  <c r="NB34" i="8" s="1"/>
  <c r="JU19" i="8"/>
  <c r="JU32" i="8" s="1"/>
  <c r="JU34" i="8" s="1"/>
  <c r="DI19" i="8"/>
  <c r="DI32" i="8" s="1"/>
  <c r="DI34" i="8" s="1"/>
  <c r="GL19" i="8"/>
  <c r="GL32" i="8" s="1"/>
  <c r="GL34" i="8" s="1"/>
  <c r="AG19" i="8"/>
  <c r="AD19" i="8"/>
  <c r="LC19" i="8"/>
  <c r="LC32" i="8" s="1"/>
  <c r="LC34" i="8" s="1"/>
  <c r="KH19" i="8"/>
  <c r="KH32" i="8" s="1"/>
  <c r="KH34" i="8" s="1"/>
  <c r="GR19" i="8"/>
  <c r="GR32" i="8" s="1"/>
  <c r="GR34" i="8" s="1"/>
  <c r="FE19" i="8"/>
  <c r="FE32" i="8" s="1"/>
  <c r="FE34" i="8" s="1"/>
  <c r="KI19" i="8"/>
  <c r="KI32" i="8" s="1"/>
  <c r="KI34" i="8" s="1"/>
  <c r="FY19" i="8"/>
  <c r="FY32" i="8" s="1"/>
  <c r="FY34" i="8" s="1"/>
  <c r="JD19" i="8"/>
  <c r="JD32" i="8" s="1"/>
  <c r="JD34" i="8" s="1"/>
  <c r="LB19" i="8"/>
  <c r="LB32" i="8" s="1"/>
  <c r="LB34" i="8" s="1"/>
  <c r="LY19" i="8"/>
  <c r="LY32" i="8" s="1"/>
  <c r="LY34" i="8" s="1"/>
  <c r="GX19" i="8"/>
  <c r="GX32" i="8" s="1"/>
  <c r="GX34" i="8" s="1"/>
  <c r="CL19" i="8"/>
  <c r="CL32" i="8" s="1"/>
  <c r="CL34" i="8" s="1"/>
  <c r="JS19" i="8"/>
  <c r="JS32" i="8" s="1"/>
  <c r="JS34" i="8" s="1"/>
  <c r="KT19" i="8"/>
  <c r="KT32" i="8" s="1"/>
  <c r="KT34" i="8" s="1"/>
  <c r="DG19" i="8"/>
  <c r="DG32" i="8" s="1"/>
  <c r="DG34" i="8" s="1"/>
  <c r="HX19" i="8"/>
  <c r="HX32" i="8" s="1"/>
  <c r="HX34" i="8" s="1"/>
  <c r="NR19" i="8"/>
  <c r="NR32" i="8" s="1"/>
  <c r="NR34" i="8" s="1"/>
  <c r="KJ19" i="8"/>
  <c r="KJ32" i="8" s="1"/>
  <c r="KJ34" i="8" s="1"/>
  <c r="BR19" i="8"/>
  <c r="BR32" i="8" s="1"/>
  <c r="BR34" i="8" s="1"/>
  <c r="JH19" i="8"/>
  <c r="JH32" i="8" s="1"/>
  <c r="JH34" i="8" s="1"/>
  <c r="EK19" i="8"/>
  <c r="EK32" i="8" s="1"/>
  <c r="EK34" i="8" s="1"/>
  <c r="AW19" i="8"/>
  <c r="AW32" i="8" s="1"/>
  <c r="AW34" i="8" s="1"/>
  <c r="NQ19" i="8"/>
  <c r="NQ32" i="8" s="1"/>
  <c r="NQ34" i="8" s="1"/>
  <c r="KL19" i="8"/>
  <c r="AP19" i="8"/>
  <c r="AP32" i="8" s="1"/>
  <c r="AP34" i="8" s="1"/>
  <c r="KR19" i="8"/>
  <c r="KR32" i="8" s="1"/>
  <c r="KR34" i="8" s="1"/>
  <c r="MM19" i="8"/>
  <c r="MM32" i="8" s="1"/>
  <c r="MM34" i="8" s="1"/>
  <c r="FK19" i="8"/>
  <c r="FK32" i="8" s="1"/>
  <c r="FK34" i="8" s="1"/>
  <c r="FC19" i="8"/>
  <c r="FC32" i="8" s="1"/>
  <c r="FC34" i="8" s="1"/>
  <c r="GW19" i="8"/>
  <c r="GW32" i="8" s="1"/>
  <c r="GW34" i="8" s="1"/>
  <c r="KQ19" i="8"/>
  <c r="KQ32" i="8" s="1"/>
  <c r="KQ34" i="8" s="1"/>
  <c r="LF19" i="8"/>
  <c r="LF32" i="8" s="1"/>
  <c r="LF34" i="8" s="1"/>
  <c r="CG19" i="8"/>
  <c r="CG32" i="8" s="1"/>
  <c r="CG34" i="8" s="1"/>
  <c r="HU19" i="8"/>
  <c r="HU32" i="8" s="1"/>
  <c r="HU34" i="8" s="1"/>
  <c r="BI19" i="8"/>
  <c r="BI32" i="8" s="1"/>
  <c r="BI34" i="8" s="1"/>
  <c r="IC19" i="8"/>
  <c r="IC32" i="8" s="1"/>
  <c r="IC34" i="8" s="1"/>
  <c r="KO19" i="8"/>
  <c r="KO32" i="8" s="1"/>
  <c r="KO34" i="8" s="1"/>
  <c r="CO19" i="8"/>
  <c r="CO32" i="8" s="1"/>
  <c r="CO34" i="8" s="1"/>
  <c r="R6" i="34" l="1"/>
  <c r="R7" i="34" s="1"/>
  <c r="S6" i="34"/>
  <c r="S7" i="34" s="1"/>
  <c r="BK32" i="8"/>
  <c r="BK34" i="8" s="1"/>
  <c r="T6" i="34"/>
  <c r="T7" i="34" s="1"/>
  <c r="L6" i="34"/>
  <c r="L7" i="34" s="1"/>
  <c r="C42" i="8"/>
  <c r="C6" i="34"/>
  <c r="C7" i="34" s="1"/>
  <c r="J6" i="34"/>
  <c r="J7" i="34" s="1"/>
  <c r="V6" i="34"/>
  <c r="V7" i="34" s="1"/>
  <c r="G6" i="34"/>
  <c r="G7" i="34" s="1"/>
  <c r="Q6" i="34"/>
  <c r="Q7" i="34" s="1"/>
  <c r="M6" i="34"/>
  <c r="M7" i="34" s="1"/>
  <c r="O6" i="34"/>
  <c r="O7" i="34" s="1"/>
  <c r="P6" i="34"/>
  <c r="P7" i="34" s="1"/>
  <c r="I6" i="34"/>
  <c r="I7" i="34" s="1"/>
  <c r="K6" i="34"/>
  <c r="K7" i="34" s="1"/>
  <c r="EL32" i="8"/>
  <c r="EL34" i="8" s="1"/>
  <c r="FV32" i="8"/>
  <c r="FV34" i="8" s="1"/>
  <c r="KX32" i="8"/>
  <c r="KX34" i="8" s="1"/>
  <c r="BF32" i="8"/>
  <c r="BF34" i="8" s="1"/>
  <c r="HR32" i="8"/>
  <c r="HR34" i="8" s="1"/>
  <c r="FJ32" i="8"/>
  <c r="FJ34" i="8" s="1"/>
  <c r="DN32" i="8"/>
  <c r="DN34" i="8" s="1"/>
  <c r="AT32" i="8"/>
  <c r="AT34" i="8" s="1"/>
  <c r="DB32" i="8"/>
  <c r="K44" i="8" s="1"/>
  <c r="CD32" i="8"/>
  <c r="CD34" i="8" s="1"/>
  <c r="MH32" i="8"/>
  <c r="MH34" i="8" s="1"/>
  <c r="IP32" i="8"/>
  <c r="IP34" i="8" s="1"/>
  <c r="GT32" i="8"/>
  <c r="GT34" i="8" s="1"/>
  <c r="GH32" i="8"/>
  <c r="GH34" i="8" s="1"/>
  <c r="EX32" i="8"/>
  <c r="KL32" i="8"/>
  <c r="KL34" i="8" s="1"/>
  <c r="ID32" i="8"/>
  <c r="ID34" i="8" s="1"/>
  <c r="E6" i="34"/>
  <c r="E7" i="34" s="1"/>
  <c r="JZ32" i="8"/>
  <c r="JZ34" i="8" s="1"/>
  <c r="DZ32" i="8"/>
  <c r="DZ34" i="8" s="1"/>
  <c r="N6" i="34"/>
  <c r="N7" i="34" s="1"/>
  <c r="JN32" i="8"/>
  <c r="JN34" i="8" s="1"/>
  <c r="HF32" i="8"/>
  <c r="HF34" i="8" s="1"/>
  <c r="U6" i="34"/>
  <c r="U7" i="34" s="1"/>
  <c r="F6" i="34"/>
  <c r="F7" i="34" s="1"/>
  <c r="H44" i="8"/>
  <c r="BO34" i="8"/>
  <c r="CP34" i="8"/>
  <c r="JB34" i="8"/>
  <c r="AD44" i="8"/>
  <c r="AC44" i="8"/>
  <c r="AE44" i="8" l="1"/>
  <c r="AE46" i="8" s="1"/>
  <c r="AG19" i="17" s="1"/>
  <c r="AG31" i="29" s="1"/>
  <c r="H46" i="8"/>
  <c r="J19" i="17" s="1"/>
  <c r="J31" i="29" s="1"/>
  <c r="B42" i="8"/>
  <c r="E20" i="13" s="1"/>
  <c r="AD46" i="8"/>
  <c r="AF19" i="17" s="1"/>
  <c r="AF31" i="29" s="1"/>
  <c r="K46" i="8"/>
  <c r="M19" i="17" s="1"/>
  <c r="M31" i="29" s="1"/>
  <c r="AC46" i="8"/>
  <c r="AE19" i="17" s="1"/>
  <c r="AE31" i="29" s="1"/>
  <c r="I44" i="8"/>
  <c r="AA44" i="8"/>
  <c r="R44" i="8"/>
  <c r="P44" i="8"/>
  <c r="L44" i="8"/>
  <c r="Y44" i="8"/>
  <c r="V44" i="8"/>
  <c r="Q44" i="8"/>
  <c r="O44" i="8"/>
  <c r="M44" i="8"/>
  <c r="S44" i="8"/>
  <c r="G44" i="8"/>
  <c r="AF44" i="8"/>
  <c r="T44" i="8"/>
  <c r="AB44" i="8"/>
  <c r="EX34" i="8"/>
  <c r="W44" i="8"/>
  <c r="N44" i="8"/>
  <c r="J44" i="8"/>
  <c r="DB34" i="8"/>
  <c r="X44" i="8"/>
  <c r="U44" i="8"/>
  <c r="Z44" i="8"/>
  <c r="AG20" i="17" l="1"/>
  <c r="AE20" i="17"/>
  <c r="AF20" i="17"/>
  <c r="R46" i="8"/>
  <c r="T19" i="17" s="1"/>
  <c r="T31" i="29" s="1"/>
  <c r="AA46" i="8"/>
  <c r="AC19" i="17" s="1"/>
  <c r="AC31" i="29" s="1"/>
  <c r="I46" i="8"/>
  <c r="K19" i="17" s="1"/>
  <c r="K31" i="29" s="1"/>
  <c r="W46" i="8"/>
  <c r="Y19" i="17" s="1"/>
  <c r="Y31" i="29" s="1"/>
  <c r="AB46" i="8"/>
  <c r="AD19" i="17" s="1"/>
  <c r="AD31" i="29" s="1"/>
  <c r="T46" i="8"/>
  <c r="V19" i="17" s="1"/>
  <c r="V31" i="29" s="1"/>
  <c r="AF46" i="8"/>
  <c r="AH19" i="17" s="1"/>
  <c r="AH31" i="29" s="1"/>
  <c r="N46" i="8"/>
  <c r="P19" i="17" s="1"/>
  <c r="P31" i="29" s="1"/>
  <c r="G46" i="8"/>
  <c r="I19" i="17" s="1"/>
  <c r="I31" i="29" s="1"/>
  <c r="S46" i="8"/>
  <c r="U19" i="17" s="1"/>
  <c r="U31" i="29" s="1"/>
  <c r="M46" i="8"/>
  <c r="O19" i="17" s="1"/>
  <c r="O31" i="29" s="1"/>
  <c r="O46" i="8"/>
  <c r="Q19" i="17" s="1"/>
  <c r="Q31" i="29" s="1"/>
  <c r="J46" i="8"/>
  <c r="L19" i="17" s="1"/>
  <c r="L31" i="29" s="1"/>
  <c r="Q46" i="8"/>
  <c r="S19" i="17" s="1"/>
  <c r="S31" i="29" s="1"/>
  <c r="V46" i="8"/>
  <c r="X19" i="17" s="1"/>
  <c r="X31" i="29" s="1"/>
  <c r="Z46" i="8"/>
  <c r="AB19" i="17" s="1"/>
  <c r="AB31" i="29" s="1"/>
  <c r="U46" i="8"/>
  <c r="W19" i="17" s="1"/>
  <c r="W31" i="29" s="1"/>
  <c r="Y46" i="8"/>
  <c r="AA19" i="17" s="1"/>
  <c r="AA31" i="29" s="1"/>
  <c r="P46" i="8"/>
  <c r="R19" i="17" s="1"/>
  <c r="R31" i="29" s="1"/>
  <c r="X46" i="8"/>
  <c r="Z19" i="17" s="1"/>
  <c r="Z31" i="29" s="1"/>
  <c r="L46" i="8"/>
  <c r="N19" i="17" s="1"/>
  <c r="N31" i="29" s="1"/>
  <c r="M20" i="17"/>
  <c r="M28" i="17" s="1"/>
  <c r="J20" i="17"/>
  <c r="J28" i="17" s="1"/>
  <c r="AE28" i="17" l="1"/>
  <c r="AG28" i="17"/>
  <c r="I20" i="17"/>
  <c r="I28" i="17" s="1"/>
  <c r="AD20" i="17"/>
  <c r="T20" i="17"/>
  <c r="T28" i="17" s="1"/>
  <c r="U20" i="17"/>
  <c r="U28" i="17" s="1"/>
  <c r="AF28" i="17"/>
  <c r="R20" i="17"/>
  <c r="R28" i="17" s="1"/>
  <c r="AC20" i="17"/>
  <c r="AH20" i="17"/>
  <c r="Y20" i="17"/>
  <c r="V20" i="17"/>
  <c r="V28" i="17" s="1"/>
  <c r="AB20" i="17"/>
  <c r="P20" i="17"/>
  <c r="P28" i="17" s="1"/>
  <c r="S20" i="17"/>
  <c r="S28" i="17" s="1"/>
  <c r="N20" i="17"/>
  <c r="N28" i="17" s="1"/>
  <c r="L20" i="17"/>
  <c r="L28" i="17" s="1"/>
  <c r="Q20" i="17"/>
  <c r="Q28" i="17" s="1"/>
  <c r="O20" i="17"/>
  <c r="O28" i="17" s="1"/>
  <c r="K20" i="17"/>
  <c r="K28" i="17" s="1"/>
  <c r="W20" i="17"/>
  <c r="W28" i="17" s="1"/>
  <c r="Z20" i="17"/>
  <c r="X20" i="17"/>
  <c r="X28" i="17" s="1"/>
  <c r="AA20" i="17"/>
  <c r="AD28" i="17" l="1"/>
  <c r="AE29" i="17"/>
  <c r="AE28" i="29" s="1"/>
  <c r="AG29" i="17"/>
  <c r="AG28" i="29" s="1"/>
  <c r="AH28" i="17"/>
  <c r="AC28" i="17"/>
  <c r="AF29" i="17"/>
  <c r="AF28" i="29" s="1"/>
  <c r="Y28" i="17"/>
  <c r="AB28" i="17"/>
  <c r="Z28" i="17"/>
  <c r="AA28" i="17"/>
  <c r="N10" i="17"/>
  <c r="N17" i="17" s="1"/>
  <c r="O10" i="17"/>
  <c r="O17" i="17" s="1"/>
  <c r="P10" i="17"/>
  <c r="P17" i="17" s="1"/>
  <c r="M10" i="17"/>
  <c r="M17" i="17" s="1"/>
  <c r="L10" i="17"/>
  <c r="L17" i="17" s="1"/>
  <c r="J10" i="17"/>
  <c r="J17" i="17" s="1"/>
  <c r="K10" i="17"/>
  <c r="K17" i="17" s="1"/>
  <c r="I10" i="17"/>
  <c r="I17" i="17" s="1"/>
  <c r="R10" i="17"/>
  <c r="R17" i="17" s="1"/>
  <c r="H10" i="17"/>
  <c r="H17" i="17" s="1"/>
  <c r="Q10" i="17"/>
  <c r="Q17" i="17" s="1"/>
  <c r="F10" i="17"/>
  <c r="E10" i="17"/>
  <c r="E17" i="17" l="1"/>
  <c r="E17" i="29" s="1"/>
  <c r="E10" i="29"/>
  <c r="F17" i="17"/>
  <c r="F17" i="29" s="1"/>
  <c r="F10" i="29"/>
  <c r="AD29" i="17"/>
  <c r="AD28" i="29" s="1"/>
  <c r="U29" i="17"/>
  <c r="U28" i="29" s="1"/>
  <c r="T29" i="17"/>
  <c r="T28" i="29" s="1"/>
  <c r="AC29" i="17"/>
  <c r="AC28" i="29" s="1"/>
  <c r="V29" i="17"/>
  <c r="V28" i="29" s="1"/>
  <c r="AH29" i="17"/>
  <c r="AH28" i="29" s="1"/>
  <c r="Y29" i="17"/>
  <c r="Y28" i="29" s="1"/>
  <c r="AB29" i="17"/>
  <c r="AB28" i="29" s="1"/>
  <c r="S29" i="17"/>
  <c r="S28" i="29" s="1"/>
  <c r="R12" i="29"/>
  <c r="R29" i="29"/>
  <c r="K12" i="29"/>
  <c r="K29" i="29"/>
  <c r="O12" i="29"/>
  <c r="O29" i="29"/>
  <c r="Q12" i="29"/>
  <c r="Q29" i="29"/>
  <c r="I12" i="29"/>
  <c r="I29" i="29"/>
  <c r="N12" i="29"/>
  <c r="N29" i="29"/>
  <c r="H12" i="29"/>
  <c r="H29" i="29"/>
  <c r="L12" i="29"/>
  <c r="L29" i="29"/>
  <c r="P12" i="29"/>
  <c r="P29" i="29"/>
  <c r="J12" i="29"/>
  <c r="J29" i="29"/>
  <c r="M12" i="29"/>
  <c r="M29" i="29"/>
  <c r="W29" i="17"/>
  <c r="W28" i="29" s="1"/>
  <c r="K29" i="17"/>
  <c r="K28" i="29" s="1"/>
  <c r="R29" i="17"/>
  <c r="R28" i="29" s="1"/>
  <c r="Z29" i="17"/>
  <c r="Z28" i="29" s="1"/>
  <c r="X29" i="17"/>
  <c r="X28" i="29" s="1"/>
  <c r="AA29" i="17"/>
  <c r="AA28" i="29" s="1"/>
  <c r="E4" i="13"/>
  <c r="E6" i="13" s="1"/>
  <c r="M29" i="17" l="1"/>
  <c r="M28" i="29" s="1"/>
  <c r="P29" i="17"/>
  <c r="P28" i="29" s="1"/>
  <c r="N29" i="17"/>
  <c r="N28" i="29" s="1"/>
  <c r="O29" i="17"/>
  <c r="O28" i="29" s="1"/>
  <c r="J29" i="17"/>
  <c r="J28" i="29" s="1"/>
  <c r="L29" i="17"/>
  <c r="L28" i="29" s="1"/>
  <c r="Q29" i="17"/>
  <c r="Q28" i="29" s="1"/>
  <c r="I29" i="17"/>
  <c r="I28" i="29" s="1"/>
  <c r="D7" i="9"/>
  <c r="D8" i="9"/>
  <c r="D9" i="9"/>
  <c r="AI23" i="8" s="1"/>
  <c r="AI32" i="8" s="1"/>
  <c r="AI34" i="8" s="1"/>
  <c r="D5" i="9"/>
  <c r="D6" i="9"/>
  <c r="U23" i="8" l="1"/>
  <c r="U32" i="8" s="1"/>
  <c r="U34" i="8" s="1"/>
  <c r="J23" i="8"/>
  <c r="J32" i="8" s="1"/>
  <c r="J34" i="8" s="1"/>
  <c r="C23" i="8"/>
  <c r="I23" i="8"/>
  <c r="I32" i="8" s="1"/>
  <c r="I34" i="8" s="1"/>
  <c r="G23" i="8"/>
  <c r="G32" i="8" s="1"/>
  <c r="G34" i="8" s="1"/>
  <c r="N23" i="8"/>
  <c r="N32" i="8" s="1"/>
  <c r="N34" i="8" s="1"/>
  <c r="L23" i="27"/>
  <c r="L32" i="27" s="1"/>
  <c r="L34" i="27" s="1"/>
  <c r="K23" i="27"/>
  <c r="K32" i="27" s="1"/>
  <c r="K34" i="27" s="1"/>
  <c r="D23" i="27"/>
  <c r="D32" i="27" s="1"/>
  <c r="D34" i="27" s="1"/>
  <c r="J23" i="27"/>
  <c r="J32" i="27" s="1"/>
  <c r="J34" i="27" s="1"/>
  <c r="H23" i="27"/>
  <c r="H32" i="27" s="1"/>
  <c r="H34" i="27" s="1"/>
  <c r="M23" i="27"/>
  <c r="M32" i="27" s="1"/>
  <c r="M34" i="27" s="1"/>
  <c r="E23" i="8"/>
  <c r="E32" i="8" s="1"/>
  <c r="E34" i="8" s="1"/>
  <c r="M23" i="8"/>
  <c r="M32" i="8" s="1"/>
  <c r="M34" i="8" s="1"/>
  <c r="D23" i="8"/>
  <c r="L23" i="8"/>
  <c r="L32" i="8" s="1"/>
  <c r="L34" i="8" s="1"/>
  <c r="F23" i="27"/>
  <c r="F32" i="27" s="1"/>
  <c r="F34" i="27" s="1"/>
  <c r="Y23" i="8"/>
  <c r="Y32" i="8" s="1"/>
  <c r="Y34" i="8" s="1"/>
  <c r="G23" i="27"/>
  <c r="G32" i="27" s="1"/>
  <c r="G34" i="27" s="1"/>
  <c r="AA23" i="8"/>
  <c r="AA32" i="8" s="1"/>
  <c r="AA34" i="8" s="1"/>
  <c r="P23" i="8"/>
  <c r="P32" i="8" s="1"/>
  <c r="P34" i="8" s="1"/>
  <c r="I23" i="27"/>
  <c r="I32" i="27" s="1"/>
  <c r="I34" i="27" s="1"/>
  <c r="E23" i="27"/>
  <c r="E32" i="27" s="1"/>
  <c r="E34" i="27" s="1"/>
  <c r="AH23" i="8"/>
  <c r="AH32" i="8" s="1"/>
  <c r="AH34" i="8" s="1"/>
  <c r="N23" i="27"/>
  <c r="N32" i="27" s="1"/>
  <c r="N34" i="27" s="1"/>
  <c r="Z23" i="8"/>
  <c r="Z32" i="8" s="1"/>
  <c r="Z34" i="8" s="1"/>
  <c r="V23" i="8"/>
  <c r="V32" i="8" s="1"/>
  <c r="O23" i="8"/>
  <c r="O32" i="8" s="1"/>
  <c r="O34" i="8" s="1"/>
  <c r="H23" i="8"/>
  <c r="R23" i="8"/>
  <c r="R32" i="8" s="1"/>
  <c r="R34" i="8" s="1"/>
  <c r="C23" i="27"/>
  <c r="C32" i="27" s="1"/>
  <c r="AB23" i="8"/>
  <c r="AB32" i="8" s="1"/>
  <c r="AB34" i="8" s="1"/>
  <c r="K23" i="8"/>
  <c r="K32" i="8" s="1"/>
  <c r="K34" i="8" s="1"/>
  <c r="AK23" i="8"/>
  <c r="AK32" i="8" s="1"/>
  <c r="AK34" i="8" s="1"/>
  <c r="AG23" i="8"/>
  <c r="AG32" i="8" s="1"/>
  <c r="AG34" i="8" s="1"/>
  <c r="F23" i="8"/>
  <c r="F32" i="8" s="1"/>
  <c r="F34" i="8" s="1"/>
  <c r="AE23" i="8"/>
  <c r="AE32" i="8" s="1"/>
  <c r="AE34" i="8" s="1"/>
  <c r="AL23" i="8"/>
  <c r="AL32" i="8" s="1"/>
  <c r="AL34" i="8" s="1"/>
  <c r="AC23" i="8"/>
  <c r="AC32" i="8" s="1"/>
  <c r="AC34" i="8" s="1"/>
  <c r="AF23" i="8"/>
  <c r="AF32" i="8" s="1"/>
  <c r="AF34" i="8" s="1"/>
  <c r="Q23" i="8"/>
  <c r="Q32" i="8" s="1"/>
  <c r="Q34" i="8" s="1"/>
  <c r="AD23" i="8"/>
  <c r="AD32" i="8" s="1"/>
  <c r="AD34" i="8" s="1"/>
  <c r="T23" i="8"/>
  <c r="W23" i="8"/>
  <c r="W32" i="8" s="1"/>
  <c r="W34" i="8" s="1"/>
  <c r="S23" i="8"/>
  <c r="S32" i="8" s="1"/>
  <c r="S34" i="8" s="1"/>
  <c r="X23" i="8"/>
  <c r="X32" i="8" s="1"/>
  <c r="X34" i="8" s="1"/>
  <c r="AJ23" i="8"/>
  <c r="AJ32" i="8" s="1"/>
  <c r="AJ34" i="8" s="1"/>
  <c r="T32" i="8" l="1"/>
  <c r="T34" i="8" s="1"/>
  <c r="H32" i="8"/>
  <c r="H34" i="8" s="1"/>
  <c r="D32" i="8"/>
  <c r="D34" i="8" s="1"/>
  <c r="C32" i="8"/>
  <c r="D44" i="27"/>
  <c r="E44" i="8"/>
  <c r="V34" i="8"/>
  <c r="C44" i="27"/>
  <c r="C34" i="27"/>
  <c r="F44" i="8"/>
  <c r="F46" i="8" l="1"/>
  <c r="H19" i="17" s="1"/>
  <c r="H31" i="29" s="1"/>
  <c r="E46" i="8"/>
  <c r="G19" i="17" s="1"/>
  <c r="G19" i="29" s="1"/>
  <c r="D46" i="27"/>
  <c r="D44" i="8"/>
  <c r="H32" i="29"/>
  <c r="C34" i="8"/>
  <c r="C44" i="8"/>
  <c r="B44" i="27"/>
  <c r="C46" i="27"/>
  <c r="C46" i="8" l="1"/>
  <c r="E19" i="17" s="1"/>
  <c r="E19" i="29" s="1"/>
  <c r="D46" i="8"/>
  <c r="F19" i="17" s="1"/>
  <c r="F19" i="29" s="1"/>
  <c r="H20" i="17"/>
  <c r="H28" i="17" s="1"/>
  <c r="B44" i="8"/>
  <c r="E15" i="13" s="1"/>
  <c r="E23" i="13" s="1"/>
  <c r="B46" i="27"/>
  <c r="B46" i="8" l="1"/>
  <c r="E20" i="17"/>
  <c r="F20" i="17"/>
  <c r="G20" i="17"/>
  <c r="G20" i="29" l="1"/>
  <c r="G28" i="17"/>
  <c r="F20" i="29"/>
  <c r="F28" i="17"/>
  <c r="E20" i="29"/>
  <c r="E28" i="17"/>
  <c r="E27" i="29" s="1"/>
  <c r="H29" i="17"/>
  <c r="H28" i="29" s="1"/>
  <c r="F27" i="29"/>
  <c r="G27" i="29"/>
  <c r="F29" i="17" l="1"/>
  <c r="F28" i="29" s="1"/>
  <c r="E29" i="17"/>
  <c r="E28" i="29" s="1"/>
  <c r="G29" i="17"/>
  <c r="G28" i="29" s="1"/>
  <c r="AL29" i="17" l="1"/>
  <c r="AL28" i="29" s="1"/>
</calcChain>
</file>

<file path=xl/sharedStrings.xml><?xml version="1.0" encoding="utf-8"?>
<sst xmlns="http://schemas.openxmlformats.org/spreadsheetml/2006/main" count="1436" uniqueCount="376">
  <si>
    <t>Inputs</t>
  </si>
  <si>
    <t>yes</t>
  </si>
  <si>
    <t>no</t>
  </si>
  <si>
    <t>Cell Color Code</t>
  </si>
  <si>
    <t>Calculation</t>
  </si>
  <si>
    <t>Active input in model</t>
  </si>
  <si>
    <t>Assumption Set</t>
  </si>
  <si>
    <t>Midpoint assumptions</t>
  </si>
  <si>
    <t>Notes and labels</t>
  </si>
  <si>
    <t xml:space="preserve">Active Inputs </t>
  </si>
  <si>
    <t>Potential range</t>
  </si>
  <si>
    <t>Assumptions Set A</t>
  </si>
  <si>
    <t>Assumptions Set B</t>
  </si>
  <si>
    <t>Installs (All in year 1)</t>
  </si>
  <si>
    <t>-</t>
  </si>
  <si>
    <t>Energy Storage System Cost</t>
  </si>
  <si>
    <t>Amount subject to base ITC only</t>
  </si>
  <si>
    <t>kW per hour per full system</t>
  </si>
  <si>
    <t>Max hours discharge</t>
  </si>
  <si>
    <t>Customer Payment monthly</t>
  </si>
  <si>
    <t>Customer Upfront Payment</t>
  </si>
  <si>
    <t>% Systems paid monthly (remainder paid upfront)</t>
  </si>
  <si>
    <t>75% - 85%</t>
  </si>
  <si>
    <t>O&amp;M (annual per system starting year 1)</t>
  </si>
  <si>
    <t>Frequency Revenue ($/MW-hour) starting value 2025</t>
  </si>
  <si>
    <t>$10-14</t>
  </si>
  <si>
    <t>Frequency Regulation hours/day</t>
  </si>
  <si>
    <t>Frequency regulation years (how many years does this value stream last)</t>
  </si>
  <si>
    <t>4-10 years</t>
  </si>
  <si>
    <t>Frequency regulation market degradation rate</t>
  </si>
  <si>
    <t>Frequency Regulation Participation credit (monthly)</t>
  </si>
  <si>
    <t>Energy Arbitrage $/kW-month</t>
  </si>
  <si>
    <t>$0.80 - $1.30</t>
  </si>
  <si>
    <t>Power Factor/VAR Support ($/kw-month)</t>
  </si>
  <si>
    <t>Value of deferred T&amp;D upgrades ($/kW-year peak reduction)</t>
  </si>
  <si>
    <t>T&amp;D deferral start year</t>
  </si>
  <si>
    <t>Peak Forecast Accuracy</t>
  </si>
  <si>
    <t>Frequency Regulation</t>
  </si>
  <si>
    <t>T&amp;D deferral length (years)</t>
  </si>
  <si>
    <t>20 year average</t>
  </si>
  <si>
    <t>Average earnings</t>
  </si>
  <si>
    <t>End of life removal cost (Net of Recycling Proceeds)</t>
  </si>
  <si>
    <t>$0 - $500</t>
  </si>
  <si>
    <t>Year</t>
  </si>
  <si>
    <t>RNS</t>
  </si>
  <si>
    <t>FCM</t>
  </si>
  <si>
    <t>Average $/MW-hr</t>
  </si>
  <si>
    <t>ITC</t>
  </si>
  <si>
    <t xml:space="preserve"> Base ITC</t>
  </si>
  <si>
    <t>Tier 3 Value - MWh</t>
  </si>
  <si>
    <t>YEAR 1</t>
  </si>
  <si>
    <t>Tier 3 Value - $$</t>
  </si>
  <si>
    <t>Total Tier 3 Value</t>
  </si>
  <si>
    <t>DASI Value per kW-month (Starting value 2025)</t>
  </si>
  <si>
    <t>Battery Availability</t>
  </si>
  <si>
    <t>90% - 95%</t>
  </si>
  <si>
    <t>Reserve Margin</t>
  </si>
  <si>
    <t>30% - 40%</t>
  </si>
  <si>
    <t>Forecast Effectiveness</t>
  </si>
  <si>
    <t>Losses</t>
  </si>
  <si>
    <t>6% - 9%</t>
  </si>
  <si>
    <t>Year 1</t>
  </si>
  <si>
    <t xml:space="preserve">Year 10 </t>
  </si>
  <si>
    <t>FCM forecast effectiveness starting value (2025)</t>
  </si>
  <si>
    <t>70% - 76%</t>
  </si>
  <si>
    <t>FCM forecast effectiveness degradation per year (first 10 years)</t>
  </si>
  <si>
    <t>4.5% - 7%</t>
  </si>
  <si>
    <t>YEAR 11</t>
  </si>
  <si>
    <t>FCM forecast effectiveness degradation per year (11-20 years)</t>
  </si>
  <si>
    <t>RNS Forecast effectiveness starting value (2025)</t>
  </si>
  <si>
    <t>58% - 63%</t>
  </si>
  <si>
    <t>RNS forecast effectiveness degradation per year (first 10 years)</t>
  </si>
  <si>
    <t>RNS forecast effectiveness degradation per year (11-20 years)</t>
  </si>
  <si>
    <t>Round Trip Efficiency</t>
  </si>
  <si>
    <t>84% - 89%</t>
  </si>
  <si>
    <t>Cycles per month</t>
  </si>
  <si>
    <t>Tesla %</t>
  </si>
  <si>
    <t>Virtual Peaker %</t>
  </si>
  <si>
    <t>Tesla connectivity cost per year</t>
  </si>
  <si>
    <t>YEAR 20</t>
  </si>
  <si>
    <t>VP connectivity cost First 5k devices</t>
  </si>
  <si>
    <t>VP connectivity cost  5-10k devices</t>
  </si>
  <si>
    <t>VP connectivity cost 10-25k devices</t>
  </si>
  <si>
    <t>Starting # VP devices year 1</t>
  </si>
  <si>
    <t>New VP devices per year</t>
  </si>
  <si>
    <t>Inflation rate</t>
  </si>
  <si>
    <t>FCM capacity cost trajectory</t>
  </si>
  <si>
    <t>Base - High (30% above base)</t>
  </si>
  <si>
    <t>Base</t>
  </si>
  <si>
    <t>Rate 1 (2026)</t>
  </si>
  <si>
    <t xml:space="preserve">Degradation - </t>
  </si>
  <si>
    <t>This is used to determine 'Capacity Volume' and 'RNS Volume' on the Monthly tab.</t>
  </si>
  <si>
    <t xml:space="preserve">Year </t>
  </si>
  <si>
    <t>Battery Degradation</t>
  </si>
  <si>
    <t>Failure Rate</t>
  </si>
  <si>
    <t>Zero failure rate assumed through year 10 due to warranty</t>
  </si>
  <si>
    <t>Cumulative Failure Rate</t>
  </si>
  <si>
    <t>ACTUAL KNOWN INPUT</t>
  </si>
  <si>
    <t>FORECAST INPUT</t>
  </si>
  <si>
    <t>Price $/kW-month</t>
  </si>
  <si>
    <t>$/kW-month</t>
  </si>
  <si>
    <t>Auction</t>
  </si>
  <si>
    <t>Begin</t>
  </si>
  <si>
    <t>End</t>
  </si>
  <si>
    <t>Active in Model</t>
  </si>
  <si>
    <t>High</t>
  </si>
  <si>
    <t>Month</t>
  </si>
  <si>
    <t>RNS Schedule 9 forecast (already adjusted for inflation)</t>
  </si>
  <si>
    <t>OATT1 forecast (adjusted for inflation)</t>
  </si>
  <si>
    <t>LMP inflation factor</t>
  </si>
  <si>
    <t>Yr 1 Installations</t>
  </si>
  <si>
    <t>Yr 2 Installations</t>
  </si>
  <si>
    <t>Yr 3 Installations</t>
  </si>
  <si>
    <t>Month #</t>
  </si>
  <si>
    <t>On-Peak (adjusted for inflation)</t>
  </si>
  <si>
    <t>Off-Peak (Adjusted for inflation)</t>
  </si>
  <si>
    <t>Pre-inflation on-Peak</t>
  </si>
  <si>
    <t>Pre-inflation off peak</t>
  </si>
  <si>
    <t>Peak Attempts</t>
  </si>
  <si>
    <t>RTE</t>
  </si>
  <si>
    <t>Net (1)</t>
  </si>
  <si>
    <t>Net (2)</t>
  </si>
  <si>
    <t>Net (3)</t>
  </si>
  <si>
    <t>kWh RTE losses (1)</t>
  </si>
  <si>
    <t>kWh RTE losses (3)</t>
  </si>
  <si>
    <t>FCA14</t>
  </si>
  <si>
    <t>battery kW</t>
  </si>
  <si>
    <t>FCA15</t>
  </si>
  <si>
    <t>battery kWh</t>
  </si>
  <si>
    <t>FCA16</t>
  </si>
  <si>
    <t xml:space="preserve">hours </t>
  </si>
  <si>
    <t>FCA17</t>
  </si>
  <si>
    <t>peak attempts</t>
  </si>
  <si>
    <t>FCA18</t>
  </si>
  <si>
    <t>FCA19</t>
  </si>
  <si>
    <t>FCA20</t>
  </si>
  <si>
    <t>FCA21</t>
  </si>
  <si>
    <t>FCA22</t>
  </si>
  <si>
    <t>FCA23</t>
  </si>
  <si>
    <t>FCA24</t>
  </si>
  <si>
    <t>FCA25</t>
  </si>
  <si>
    <t>FCA26</t>
  </si>
  <si>
    <t>FCA27</t>
  </si>
  <si>
    <t>FCA28</t>
  </si>
  <si>
    <t>FCA29</t>
  </si>
  <si>
    <t>FCA30</t>
  </si>
  <si>
    <t>FCA31</t>
  </si>
  <si>
    <t>FCA32</t>
  </si>
  <si>
    <t>FCA33</t>
  </si>
  <si>
    <t>FCA34</t>
  </si>
  <si>
    <t>FCA35</t>
  </si>
  <si>
    <t>FCA36</t>
  </si>
  <si>
    <t>FCA37</t>
  </si>
  <si>
    <t>FCA38</t>
  </si>
  <si>
    <t>FCA39</t>
  </si>
  <si>
    <t>FCA40</t>
  </si>
  <si>
    <t>FCA41</t>
  </si>
  <si>
    <t>FCA42</t>
  </si>
  <si>
    <t>FCA43</t>
  </si>
  <si>
    <t>FCA44</t>
  </si>
  <si>
    <t>FCA45</t>
  </si>
  <si>
    <t>FCA46</t>
  </si>
  <si>
    <t>FCA47</t>
  </si>
  <si>
    <t>end of 2024 avoided cost forecast</t>
  </si>
  <si>
    <t>Yellow cells are inputs</t>
  </si>
  <si>
    <t>Assumptions</t>
  </si>
  <si>
    <t>Unit</t>
  </si>
  <si>
    <t>Value</t>
  </si>
  <si>
    <t>Initial Investment (without A&amp;G)</t>
  </si>
  <si>
    <t>$</t>
  </si>
  <si>
    <t>Total NPV</t>
  </si>
  <si>
    <t>Year initial investment is made</t>
  </si>
  <si>
    <t>project year</t>
  </si>
  <si>
    <t>Term of Analysis</t>
  </si>
  <si>
    <t>years</t>
  </si>
  <si>
    <t>Book life of investment</t>
  </si>
  <si>
    <t>Inflation multiplier</t>
  </si>
  <si>
    <t>MACRS depreciation length</t>
  </si>
  <si>
    <t>Term of Analysis flag</t>
  </si>
  <si>
    <t>Book life flag</t>
  </si>
  <si>
    <t>Inflation</t>
  </si>
  <si>
    <t>%</t>
  </si>
  <si>
    <t>MACRS flag</t>
  </si>
  <si>
    <t>Income tax rate</t>
  </si>
  <si>
    <t>Capitalized A&amp;G</t>
  </si>
  <si>
    <t>Gross Revenue Tax</t>
  </si>
  <si>
    <t>ADIT Tab</t>
  </si>
  <si>
    <t>Book depreciation</t>
  </si>
  <si>
    <t>Temporary - Book</t>
  </si>
  <si>
    <t>Plant in Service</t>
  </si>
  <si>
    <t>Investment amt excluded from ITC</t>
  </si>
  <si>
    <t>Accumulated Depreciation</t>
  </si>
  <si>
    <t>Book basis (not for ITC)</t>
  </si>
  <si>
    <t>Net Plant (b.o.y.)</t>
  </si>
  <si>
    <t>Tax Basis</t>
  </si>
  <si>
    <t>Net Plant (e.o.y.)</t>
  </si>
  <si>
    <t>ITC Value</t>
  </si>
  <si>
    <t>50% of ITC</t>
  </si>
  <si>
    <t>MACRS depreciation</t>
  </si>
  <si>
    <t>ADIT (b.o.y.)</t>
  </si>
  <si>
    <t>Tax Tab</t>
  </si>
  <si>
    <t>ADIT (e.o.y.)</t>
  </si>
  <si>
    <t>Reconciliation</t>
  </si>
  <si>
    <t xml:space="preserve">Book Value </t>
  </si>
  <si>
    <t>Net Rate Base</t>
  </si>
  <si>
    <t>ITC 40%</t>
  </si>
  <si>
    <t>50% Basis Reduction</t>
  </si>
  <si>
    <t>Return % (Total Cost of capital)</t>
  </si>
  <si>
    <t>Regulatory Income Tax Tab</t>
  </si>
  <si>
    <t>Return on Utility Rate Base</t>
  </si>
  <si>
    <t>Project Life</t>
  </si>
  <si>
    <t xml:space="preserve"> Add back:</t>
  </si>
  <si>
    <t xml:space="preserve">   Federal income tax</t>
  </si>
  <si>
    <t xml:space="preserve">   State income tax</t>
  </si>
  <si>
    <t xml:space="preserve">------- </t>
  </si>
  <si>
    <t xml:space="preserve"> Return before taxes</t>
  </si>
  <si>
    <t xml:space="preserve"> Less interest (Wtd. Cost of Debt X Rate Base)</t>
  </si>
  <si>
    <t xml:space="preserve">   Subtotal</t>
  </si>
  <si>
    <t xml:space="preserve">   Non-deductible AFUDC-equity</t>
  </si>
  <si>
    <t xml:space="preserve">   Non-depreciable ITC basis reduction</t>
  </si>
  <si>
    <t xml:space="preserve">   Non-deductible meals expense</t>
  </si>
  <si>
    <t xml:space="preserve"> Total additions &amp; deductions</t>
  </si>
  <si>
    <t xml:space="preserve"> Balance</t>
  </si>
  <si>
    <t xml:space="preserve"> Less state income tax </t>
  </si>
  <si>
    <t xml:space="preserve"> Taxable income</t>
  </si>
  <si>
    <t xml:space="preserve"> Federal Income Tax Calculation:</t>
  </si>
  <si>
    <t xml:space="preserve"> Federal income tax before credit at 21%</t>
  </si>
  <si>
    <t xml:space="preserve"> Investment credit amortization</t>
  </si>
  <si>
    <t xml:space="preserve"> Production Tax Credit</t>
  </si>
  <si>
    <t xml:space="preserve"> Return of Recurring Level - Excess Deferred Tax</t>
  </si>
  <si>
    <t xml:space="preserve"> CAFC Perm</t>
  </si>
  <si>
    <t xml:space="preserve"> FAS 109 ITC Basis Adjustment</t>
  </si>
  <si>
    <t xml:space="preserve"> AFUDC Deferred Tax Adjustment</t>
  </si>
  <si>
    <t xml:space="preserve">------ </t>
  </si>
  <si>
    <t xml:space="preserve"> Federal income tax</t>
  </si>
  <si>
    <t xml:space="preserve"> </t>
  </si>
  <si>
    <t xml:space="preserve">     Total Federal Income Taxes</t>
  </si>
  <si>
    <t xml:space="preserve"> State Income Tax Calculation:</t>
  </si>
  <si>
    <t xml:space="preserve"> Taxable income at 8.5%</t>
  </si>
  <si>
    <t xml:space="preserve"> Vermont income tax rate change adjustment</t>
  </si>
  <si>
    <t xml:space="preserve"> Vermont Solar ITC</t>
  </si>
  <si>
    <t>ITC Basis Adj</t>
  </si>
  <si>
    <t>AFUDC Deferred Tax Adj</t>
  </si>
  <si>
    <t xml:space="preserve">     Total State Income Taxes</t>
  </si>
  <si>
    <t>TOTAL STATE AND FEDERAL INCOME TAX</t>
  </si>
  <si>
    <t>TAX CHECK:</t>
  </si>
  <si>
    <t>Pre tax income / (loss)</t>
  </si>
  <si>
    <t>Permanent Difference</t>
  </si>
  <si>
    <t>Adjusted taxable income</t>
  </si>
  <si>
    <t>Statutory rate</t>
  </si>
  <si>
    <t>Income tax</t>
  </si>
  <si>
    <t>ITC Amortization</t>
  </si>
  <si>
    <t>Net Income Tax Expense/(Benefit)</t>
  </si>
  <si>
    <t>Net Income / (Loss)</t>
  </si>
  <si>
    <t>Variance</t>
  </si>
  <si>
    <t>Retail Revenue</t>
  </si>
  <si>
    <t>Interest Expense</t>
  </si>
  <si>
    <t>Income tax expense / (Benefit)</t>
  </si>
  <si>
    <t>net income</t>
  </si>
  <si>
    <t>Income Tax</t>
  </si>
  <si>
    <t>Capital and Carrying Cost total</t>
  </si>
  <si>
    <t>Revenue Requirement</t>
  </si>
  <si>
    <t>Discounted Revenue Requirement</t>
  </si>
  <si>
    <t>Revenue Requirement adjusted for Gross Revenue Tax</t>
  </si>
  <si>
    <t>Adjusted for lease payments</t>
  </si>
  <si>
    <t>Financial Inputs</t>
  </si>
  <si>
    <t>Levalized revenue requirement per kW-Month</t>
  </si>
  <si>
    <t>Weighted</t>
  </si>
  <si>
    <t>Share</t>
  </si>
  <si>
    <t>Cost</t>
  </si>
  <si>
    <t>Pre-Tax</t>
  </si>
  <si>
    <t>ROR</t>
  </si>
  <si>
    <t>After-Tax</t>
  </si>
  <si>
    <t>Equity</t>
  </si>
  <si>
    <t>Preferred</t>
  </si>
  <si>
    <t>Debt</t>
  </si>
  <si>
    <t>MACRS Rates</t>
  </si>
  <si>
    <t>Number of years</t>
  </si>
  <si>
    <t>Rate</t>
  </si>
  <si>
    <t xml:space="preserve">half year convention </t>
  </si>
  <si>
    <t>Based on year 1 installations</t>
  </si>
  <si>
    <t>Program year</t>
  </si>
  <si>
    <t>Nominal site capacity (kW)</t>
  </si>
  <si>
    <t>Net RNS peak reduction (kW)</t>
  </si>
  <si>
    <t>RNS Peak reduction as % of nominal</t>
  </si>
  <si>
    <t>Net FCM peak reduction (kW)</t>
  </si>
  <si>
    <t>FCM peak reduction as % of nominal</t>
  </si>
  <si>
    <t>Net peak reduction applies availability, forecast effectiveness, battery degradation, losses, reserve margin (for FCM), and end of life failure/replacement</t>
  </si>
  <si>
    <t>Notes</t>
  </si>
  <si>
    <t>FCM is higher than its degradation rate because of reserve margin and avoided losses</t>
  </si>
  <si>
    <t>Single System - Active Inputs</t>
  </si>
  <si>
    <t>Single System - A Inputs</t>
  </si>
  <si>
    <t>Single System - B Inputs</t>
  </si>
  <si>
    <t>Customer Payment</t>
  </si>
  <si>
    <t>Energy storage system install cost</t>
  </si>
  <si>
    <t>Battery install cost</t>
  </si>
  <si>
    <t>Total Rev Requirement</t>
  </si>
  <si>
    <t>O&amp;M</t>
  </si>
  <si>
    <t>Software Fees</t>
  </si>
  <si>
    <t>Removal &amp; Recycling</t>
  </si>
  <si>
    <t>FR Participation Credit</t>
  </si>
  <si>
    <t>A&amp;G</t>
  </si>
  <si>
    <t>Customer Contribution</t>
  </si>
  <si>
    <t>Energy</t>
  </si>
  <si>
    <t>DASI</t>
  </si>
  <si>
    <t>Frequency</t>
  </si>
  <si>
    <t xml:space="preserve">T&amp;D Deferral </t>
  </si>
  <si>
    <t>Power Factor/VAR Support</t>
  </si>
  <si>
    <t>Tier 3</t>
  </si>
  <si>
    <t>Net Value</t>
  </si>
  <si>
    <t>Monthly Customers</t>
  </si>
  <si>
    <t>Upfront Customers</t>
  </si>
  <si>
    <t>Customers Year 1</t>
  </si>
  <si>
    <t>Customers Year 2</t>
  </si>
  <si>
    <t>Customers Year 3</t>
  </si>
  <si>
    <t>Costs</t>
  </si>
  <si>
    <t>Lifetime NPV</t>
  </si>
  <si>
    <t>Equipment &amp; Installation Costs Year 1</t>
  </si>
  <si>
    <t>Total Equipment &amp; Installation Costs*</t>
  </si>
  <si>
    <t>O&amp;M Cost Year 1</t>
  </si>
  <si>
    <t>Total O&amp;M Costs</t>
  </si>
  <si>
    <t>Software Fees Year 1</t>
  </si>
  <si>
    <t>Total Software Fees</t>
  </si>
  <si>
    <t>FR Participation Credit Year 1</t>
  </si>
  <si>
    <t>Total FR Participation Credit</t>
  </si>
  <si>
    <t>Total Costs</t>
  </si>
  <si>
    <t>Revenues</t>
  </si>
  <si>
    <t>Battery Value Year 1</t>
  </si>
  <si>
    <t>Total Battery Value</t>
  </si>
  <si>
    <t>Tier 3 Value</t>
  </si>
  <si>
    <t>End of life removal</t>
  </si>
  <si>
    <t>Customer Payment (Upfront)</t>
  </si>
  <si>
    <t>Customer Payment (Monthly year 1)</t>
  </si>
  <si>
    <t>Customer Payment (Total Monthly)</t>
  </si>
  <si>
    <t>Total Customer Payment</t>
  </si>
  <si>
    <t>Total Revenue</t>
  </si>
  <si>
    <t>Net Benefit</t>
  </si>
  <si>
    <t>*Includes 5.14% A&amp;G allocation for all batteries.</t>
  </si>
  <si>
    <t>Active Inputs</t>
  </si>
  <si>
    <t>Green Mountain Power</t>
  </si>
  <si>
    <t>kW per system</t>
  </si>
  <si>
    <t>Project Year</t>
  </si>
  <si>
    <t>Peak</t>
  </si>
  <si>
    <t>Frequency Flag</t>
  </si>
  <si>
    <t>T&amp;D Flag</t>
  </si>
  <si>
    <t>Nominal Site Capacity - kW (0)</t>
  </si>
  <si>
    <t>Capacity Volume (1)</t>
  </si>
  <si>
    <t>RNS Volume (1)</t>
  </si>
  <si>
    <t>Marginal Losses</t>
  </si>
  <si>
    <t>Beginning</t>
  </si>
  <si>
    <t>Ending</t>
  </si>
  <si>
    <t>Volume</t>
  </si>
  <si>
    <t>Adjusted Capacity Volume (2)</t>
  </si>
  <si>
    <t>Adjusted RNS Volume (2)</t>
  </si>
  <si>
    <t>RNS Price - $/kW-month</t>
  </si>
  <si>
    <t>Capacity Price - $/kW-month</t>
  </si>
  <si>
    <t>Rate 1</t>
  </si>
  <si>
    <t>Power Factor/VAR support</t>
  </si>
  <si>
    <t>Capacity</t>
  </si>
  <si>
    <t>Total Revenues</t>
  </si>
  <si>
    <t>Year 1 installs</t>
  </si>
  <si>
    <t>NPV</t>
  </si>
  <si>
    <t>T&amp;D Deferral</t>
  </si>
  <si>
    <t>Total</t>
  </si>
  <si>
    <t>(0) Adjusted for failure rate</t>
  </si>
  <si>
    <t>(1) Adjusted for degradation and availability</t>
  </si>
  <si>
    <t>(2) Adjusted for losses, reserve margin (for FCM), and forecast error.</t>
  </si>
  <si>
    <t>MW per system</t>
  </si>
  <si>
    <t>Year 3 installs</t>
  </si>
  <si>
    <t>CELLS IN RED MUST BE CHANGED IF USING A THIRD YEAR OF INSTALLATIONS</t>
  </si>
  <si>
    <t>Tesla</t>
  </si>
  <si>
    <t>per system (2 PWs) per year</t>
  </si>
  <si>
    <t>year duration</t>
  </si>
  <si>
    <t>Tesla cost share</t>
  </si>
  <si>
    <t>Average cost</t>
  </si>
  <si>
    <t>GMP-JC-5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</si>
</sst>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%"/>
    <numFmt numFmtId="166" formatCode="#,##0.000_);\(#,##0.000\)"/>
    <numFmt numFmtId="167" formatCode="_(* #,##0_);_(* \(#,##0\);_(* &quot;-&quot;??_);_(@_)"/>
    <numFmt numFmtId="168" formatCode="0.00_);\(0.00\)"/>
    <numFmt numFmtId="169" formatCode="0.000%"/>
    <numFmt numFmtId="170" formatCode="0.0000%"/>
    <numFmt numFmtId="171" formatCode="&quot;$&quot;#,##0"/>
    <numFmt numFmtId="172" formatCode="&quot;$&quot;#,##0.00"/>
    <numFmt numFmtId="173" formatCode="0.0"/>
    <numFmt numFmtId="174" formatCode="#,##0.0000_);\(#,##0.0000\);&quot;-  &quot;;&quot; &quot;@&quot; &quot;"/>
    <numFmt numFmtId="175" formatCode="#,##0.00_);\(#,##0.00\);&quot;-  &quot;;&quot; &quot;@&quot; &quot;"/>
    <numFmt numFmtId="176" formatCode="#,##0_);\(#,##0\);&quot;-  &quot;;&quot; &quot;@&quot; &quot;"/>
    <numFmt numFmtId="177" formatCode="&quot;$&quot;#,##0.000"/>
    <numFmt numFmtId="178" formatCode="&quot;$&quot;#,##0.00000"/>
    <numFmt numFmtId="179" formatCode="&quot;$&quot;#,##0.0"/>
    <numFmt numFmtId="180" formatCode="_([$$-409]* #,##0.00_);_([$$-409]* \(#,##0.00\);_([$$-409]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name val="SWISS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rgb="FF0000FF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ourier New"/>
      <family val="3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ourier New"/>
      <family val="3"/>
    </font>
    <font>
      <sz val="12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"/>
      <name val="Arial"/>
      <family val="2"/>
    </font>
    <font>
      <sz val="11"/>
      <name val="Aptos Narrow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43" fontId="18" fillId="0" borderId="0" applyFont="0" applyFill="0" applyBorder="0" applyAlignment="0" applyProtection="0"/>
    <xf numFmtId="0" fontId="1" fillId="0" borderId="0"/>
    <xf numFmtId="174" fontId="1" fillId="0" borderId="0" applyFont="0" applyFill="0" applyBorder="0" applyProtection="0">
      <alignment vertical="top"/>
    </xf>
    <xf numFmtId="176" fontId="1" fillId="0" borderId="0" applyFont="0" applyFill="0" applyBorder="0" applyProtection="0">
      <alignment vertical="top"/>
    </xf>
    <xf numFmtId="43" fontId="15" fillId="0" borderId="0" applyFont="0" applyFill="0" applyBorder="0" applyAlignment="0" applyProtection="0"/>
  </cellStyleXfs>
  <cellXfs count="368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39" fontId="0" fillId="0" borderId="0" xfId="0" applyNumberFormat="1"/>
    <xf numFmtId="0" fontId="0" fillId="0" borderId="0" xfId="0" applyAlignment="1">
      <alignment horizontal="centerContinuous"/>
    </xf>
    <xf numFmtId="0" fontId="0" fillId="0" borderId="3" xfId="0" applyBorder="1"/>
    <xf numFmtId="37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6" fillId="0" borderId="0" xfId="0" applyFont="1"/>
    <xf numFmtId="39" fontId="0" fillId="0" borderId="4" xfId="0" applyNumberFormat="1" applyBorder="1"/>
    <xf numFmtId="37" fontId="0" fillId="0" borderId="4" xfId="0" applyNumberFormat="1" applyBorder="1"/>
    <xf numFmtId="0" fontId="0" fillId="0" borderId="0" xfId="0" quotePrefix="1" applyAlignment="1">
      <alignment horizontal="center"/>
    </xf>
    <xf numFmtId="168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left" indent="1"/>
    </xf>
    <xf numFmtId="0" fontId="5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9" fillId="0" borderId="0" xfId="7" applyFont="1" applyAlignment="1">
      <alignment horizontal="left"/>
    </xf>
    <xf numFmtId="10" fontId="8" fillId="0" borderId="0" xfId="7" applyNumberFormat="1" applyFont="1" applyAlignment="1">
      <alignment horizontal="center"/>
    </xf>
    <xf numFmtId="6" fontId="0" fillId="0" borderId="0" xfId="0" applyNumberFormat="1"/>
    <xf numFmtId="8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2" xfId="0" applyBorder="1"/>
    <xf numFmtId="6" fontId="0" fillId="0" borderId="16" xfId="0" applyNumberFormat="1" applyBorder="1"/>
    <xf numFmtId="6" fontId="12" fillId="0" borderId="0" xfId="0" applyNumberFormat="1" applyFont="1"/>
    <xf numFmtId="44" fontId="0" fillId="0" borderId="0" xfId="6" applyFont="1"/>
    <xf numFmtId="5" fontId="0" fillId="0" borderId="0" xfId="0" applyNumberFormat="1"/>
    <xf numFmtId="0" fontId="0" fillId="0" borderId="15" xfId="0" applyBorder="1" applyAlignment="1">
      <alignment horizontal="left" indent="1"/>
    </xf>
    <xf numFmtId="6" fontId="4" fillId="0" borderId="0" xfId="0" applyNumberFormat="1" applyFont="1"/>
    <xf numFmtId="172" fontId="13" fillId="0" borderId="0" xfId="0" applyNumberFormat="1" applyFont="1"/>
    <xf numFmtId="5" fontId="14" fillId="0" borderId="0" xfId="6" applyNumberFormat="1" applyFont="1" applyFill="1" applyBorder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left" indent="2"/>
    </xf>
    <xf numFmtId="6" fontId="4" fillId="0" borderId="0" xfId="0" applyNumberFormat="1" applyFont="1" applyAlignment="1">
      <alignment horizontal="center"/>
    </xf>
    <xf numFmtId="6" fontId="0" fillId="0" borderId="2" xfId="0" applyNumberFormat="1" applyBorder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6" borderId="0" xfId="5" applyFill="1"/>
    <xf numFmtId="171" fontId="0" fillId="0" borderId="0" xfId="0" applyNumberFormat="1"/>
    <xf numFmtId="39" fontId="0" fillId="0" borderId="0" xfId="0" applyNumberFormat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8" fillId="0" borderId="2" xfId="7" applyFont="1" applyBorder="1" applyAlignment="1">
      <alignment horizontal="center"/>
    </xf>
    <xf numFmtId="1" fontId="0" fillId="0" borderId="0" xfId="0" applyNumberFormat="1"/>
    <xf numFmtId="0" fontId="20" fillId="0" borderId="0" xfId="0" applyFont="1"/>
    <xf numFmtId="0" fontId="23" fillId="0" borderId="0" xfId="0" applyFont="1"/>
    <xf numFmtId="0" fontId="4" fillId="0" borderId="2" xfId="5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39" fontId="22" fillId="0" borderId="0" xfId="0" applyNumberFormat="1" applyFont="1" applyAlignment="1">
      <alignment horizontal="left"/>
    </xf>
    <xf numFmtId="0" fontId="24" fillId="0" borderId="0" xfId="0" applyFont="1"/>
    <xf numFmtId="0" fontId="26" fillId="0" borderId="0" xfId="0" applyFont="1"/>
    <xf numFmtId="0" fontId="26" fillId="0" borderId="2" xfId="0" applyFont="1" applyBorder="1"/>
    <xf numFmtId="172" fontId="0" fillId="0" borderId="0" xfId="0" applyNumberFormat="1"/>
    <xf numFmtId="172" fontId="25" fillId="0" borderId="0" xfId="0" applyNumberFormat="1" applyFont="1"/>
    <xf numFmtId="2" fontId="24" fillId="0" borderId="0" xfId="0" applyNumberFormat="1" applyFont="1"/>
    <xf numFmtId="0" fontId="14" fillId="0" borderId="0" xfId="0" applyFont="1"/>
    <xf numFmtId="9" fontId="2" fillId="0" borderId="0" xfId="2" applyNumberFormat="1" applyFill="1" applyBorder="1"/>
    <xf numFmtId="0" fontId="0" fillId="0" borderId="0" xfId="0" applyAlignment="1">
      <alignment wrapText="1"/>
    </xf>
    <xf numFmtId="173" fontId="0" fillId="0" borderId="0" xfId="0" applyNumberFormat="1"/>
    <xf numFmtId="166" fontId="0" fillId="0" borderId="0" xfId="0" applyNumberFormat="1"/>
    <xf numFmtId="0" fontId="27" fillId="0" borderId="0" xfId="0" applyFont="1"/>
    <xf numFmtId="2" fontId="1" fillId="6" borderId="0" xfId="5" applyNumberFormat="1" applyFill="1"/>
    <xf numFmtId="10" fontId="0" fillId="0" borderId="0" xfId="1" applyNumberFormat="1" applyFont="1"/>
    <xf numFmtId="169" fontId="0" fillId="0" borderId="0" xfId="0" applyNumberFormat="1"/>
    <xf numFmtId="1" fontId="14" fillId="0" borderId="0" xfId="0" applyNumberFormat="1" applyFont="1" applyAlignment="1">
      <alignment horizontal="center"/>
    </xf>
    <xf numFmtId="164" fontId="1" fillId="6" borderId="0" xfId="5" applyNumberFormat="1" applyFill="1"/>
    <xf numFmtId="0" fontId="0" fillId="4" borderId="18" xfId="0" applyFill="1" applyBorder="1"/>
    <xf numFmtId="2" fontId="29" fillId="0" borderId="0" xfId="5" applyNumberFormat="1" applyFont="1"/>
    <xf numFmtId="6" fontId="0" fillId="0" borderId="13" xfId="0" applyNumberFormat="1" applyBorder="1" applyAlignment="1">
      <alignment horizontal="center"/>
    </xf>
    <xf numFmtId="9" fontId="0" fillId="0" borderId="0" xfId="1" applyFont="1" applyFill="1" applyBorder="1"/>
    <xf numFmtId="0" fontId="0" fillId="0" borderId="8" xfId="0" applyBorder="1"/>
    <xf numFmtId="0" fontId="0" fillId="0" borderId="18" xfId="0" applyBorder="1"/>
    <xf numFmtId="0" fontId="28" fillId="0" borderId="0" xfId="0" applyFont="1"/>
    <xf numFmtId="6" fontId="0" fillId="0" borderId="14" xfId="0" applyNumberFormat="1" applyBorder="1"/>
    <xf numFmtId="6" fontId="0" fillId="0" borderId="21" xfId="0" applyNumberFormat="1" applyBorder="1"/>
    <xf numFmtId="9" fontId="0" fillId="0" borderId="18" xfId="1" applyFont="1" applyBorder="1"/>
    <xf numFmtId="0" fontId="0" fillId="0" borderId="3" xfId="0" applyBorder="1" applyAlignment="1">
      <alignment horizontal="center"/>
    </xf>
    <xf numFmtId="0" fontId="0" fillId="0" borderId="20" xfId="0" applyBorder="1"/>
    <xf numFmtId="0" fontId="13" fillId="0" borderId="0" xfId="0" applyFont="1"/>
    <xf numFmtId="0" fontId="0" fillId="0" borderId="10" xfId="0" applyBorder="1"/>
    <xf numFmtId="0" fontId="0" fillId="0" borderId="11" xfId="0" applyBorder="1"/>
    <xf numFmtId="0" fontId="0" fillId="8" borderId="0" xfId="0" applyFill="1"/>
    <xf numFmtId="0" fontId="0" fillId="0" borderId="0" xfId="0" applyAlignment="1">
      <alignment horizontal="left"/>
    </xf>
    <xf numFmtId="0" fontId="4" fillId="0" borderId="18" xfId="0" applyFont="1" applyBorder="1"/>
    <xf numFmtId="0" fontId="0" fillId="0" borderId="7" xfId="0" applyBorder="1" applyAlignment="1">
      <alignment wrapText="1"/>
    </xf>
    <xf numFmtId="9" fontId="2" fillId="4" borderId="19" xfId="2" applyNumberFormat="1" applyFill="1" applyBorder="1"/>
    <xf numFmtId="9" fontId="2" fillId="4" borderId="22" xfId="2" applyNumberFormat="1" applyFill="1" applyBorder="1"/>
    <xf numFmtId="0" fontId="0" fillId="0" borderId="18" xfId="0" applyBorder="1" applyAlignment="1">
      <alignment wrapText="1"/>
    </xf>
    <xf numFmtId="171" fontId="14" fillId="0" borderId="18" xfId="2" applyNumberFormat="1" applyFont="1" applyFill="1" applyBorder="1"/>
    <xf numFmtId="0" fontId="13" fillId="3" borderId="18" xfId="3" applyFont="1" applyBorder="1"/>
    <xf numFmtId="9" fontId="13" fillId="0" borderId="8" xfId="0" applyNumberFormat="1" applyFont="1" applyBorder="1"/>
    <xf numFmtId="9" fontId="13" fillId="0" borderId="11" xfId="0" applyNumberFormat="1" applyFont="1" applyBorder="1"/>
    <xf numFmtId="9" fontId="13" fillId="0" borderId="0" xfId="0" applyNumberFormat="1" applyFont="1"/>
    <xf numFmtId="172" fontId="13" fillId="0" borderId="8" xfId="0" applyNumberFormat="1" applyFont="1" applyBorder="1"/>
    <xf numFmtId="171" fontId="13" fillId="0" borderId="18" xfId="0" applyNumberFormat="1" applyFont="1" applyBorder="1"/>
    <xf numFmtId="0" fontId="0" fillId="0" borderId="18" xfId="0" applyBorder="1" applyAlignment="1">
      <alignment horizontal="left"/>
    </xf>
    <xf numFmtId="6" fontId="14" fillId="0" borderId="0" xfId="0" applyNumberFormat="1" applyFont="1"/>
    <xf numFmtId="0" fontId="14" fillId="0" borderId="18" xfId="2" applyNumberFormat="1" applyFont="1" applyFill="1" applyBorder="1"/>
    <xf numFmtId="0" fontId="14" fillId="0" borderId="18" xfId="0" applyFont="1" applyBorder="1"/>
    <xf numFmtId="8" fontId="14" fillId="0" borderId="18" xfId="0" applyNumberFormat="1" applyFont="1" applyBorder="1"/>
    <xf numFmtId="16" fontId="0" fillId="0" borderId="18" xfId="0" applyNumberFormat="1" applyBorder="1"/>
    <xf numFmtId="0" fontId="30" fillId="0" borderId="3" xfId="0" applyFont="1" applyBorder="1"/>
    <xf numFmtId="172" fontId="30" fillId="0" borderId="8" xfId="0" applyNumberFormat="1" applyFont="1" applyBorder="1"/>
    <xf numFmtId="0" fontId="0" fillId="0" borderId="23" xfId="0" applyBorder="1" applyAlignment="1">
      <alignment horizontal="right"/>
    </xf>
    <xf numFmtId="0" fontId="0" fillId="0" borderId="19" xfId="0" applyBorder="1" applyAlignment="1">
      <alignment horizontal="right"/>
    </xf>
    <xf numFmtId="9" fontId="0" fillId="0" borderId="26" xfId="0" applyNumberFormat="1" applyBorder="1"/>
    <xf numFmtId="9" fontId="0" fillId="0" borderId="17" xfId="0" applyNumberFormat="1" applyBorder="1"/>
    <xf numFmtId="165" fontId="13" fillId="0" borderId="0" xfId="1" applyNumberFormat="1" applyFont="1" applyFill="1" applyBorder="1"/>
    <xf numFmtId="165" fontId="13" fillId="0" borderId="8" xfId="1" applyNumberFormat="1" applyFont="1" applyFill="1" applyBorder="1"/>
    <xf numFmtId="9" fontId="13" fillId="0" borderId="23" xfId="0" applyNumberFormat="1" applyFont="1" applyBorder="1"/>
    <xf numFmtId="9" fontId="13" fillId="0" borderId="19" xfId="0" applyNumberFormat="1" applyFont="1" applyBorder="1"/>
    <xf numFmtId="16" fontId="0" fillId="0" borderId="18" xfId="1" applyNumberFormat="1" applyFont="1" applyBorder="1"/>
    <xf numFmtId="0" fontId="20" fillId="0" borderId="0" xfId="0" applyFont="1" applyAlignment="1">
      <alignment horizontal="left"/>
    </xf>
    <xf numFmtId="0" fontId="0" fillId="7" borderId="0" xfId="0" applyFill="1"/>
    <xf numFmtId="0" fontId="4" fillId="7" borderId="0" xfId="0" applyFont="1" applyFill="1"/>
    <xf numFmtId="6" fontId="0" fillId="7" borderId="0" xfId="0" applyNumberFormat="1" applyFill="1"/>
    <xf numFmtId="0" fontId="17" fillId="0" borderId="0" xfId="16" applyFont="1"/>
    <xf numFmtId="10" fontId="17" fillId="0" borderId="0" xfId="16" applyNumberFormat="1" applyFont="1"/>
    <xf numFmtId="6" fontId="4" fillId="7" borderId="0" xfId="0" applyNumberFormat="1" applyFont="1" applyFill="1"/>
    <xf numFmtId="0" fontId="17" fillId="7" borderId="0" xfId="16" applyFont="1" applyFill="1"/>
    <xf numFmtId="37" fontId="17" fillId="7" borderId="0" xfId="16" applyNumberFormat="1" applyFont="1" applyFill="1"/>
    <xf numFmtId="37" fontId="17" fillId="0" borderId="0" xfId="16" applyNumberFormat="1" applyFont="1"/>
    <xf numFmtId="8" fontId="17" fillId="0" borderId="0" xfId="16" applyNumberFormat="1" applyFont="1"/>
    <xf numFmtId="37" fontId="17" fillId="7" borderId="0" xfId="16" applyNumberFormat="1" applyFont="1" applyFill="1" applyAlignment="1">
      <alignment horizontal="right"/>
    </xf>
    <xf numFmtId="37" fontId="17" fillId="0" borderId="0" xfId="16" applyNumberFormat="1" applyFont="1" applyAlignment="1">
      <alignment horizontal="right"/>
    </xf>
    <xf numFmtId="171" fontId="17" fillId="7" borderId="0" xfId="17" applyNumberFormat="1" applyFont="1" applyFill="1"/>
    <xf numFmtId="167" fontId="17" fillId="7" borderId="0" xfId="17" applyNumberFormat="1" applyFont="1" applyFill="1"/>
    <xf numFmtId="167" fontId="17" fillId="0" borderId="0" xfId="17" applyNumberFormat="1" applyFont="1" applyFill="1"/>
    <xf numFmtId="171" fontId="17" fillId="0" borderId="0" xfId="17" applyNumberFormat="1" applyFont="1" applyFill="1"/>
    <xf numFmtId="37" fontId="19" fillId="7" borderId="0" xfId="16" applyNumberFormat="1" applyFont="1" applyFill="1"/>
    <xf numFmtId="37" fontId="19" fillId="0" borderId="0" xfId="16" applyNumberFormat="1" applyFont="1"/>
    <xf numFmtId="6" fontId="17" fillId="7" borderId="0" xfId="16" applyNumberFormat="1" applyFont="1" applyFill="1"/>
    <xf numFmtId="6" fontId="17" fillId="0" borderId="0" xfId="16" applyNumberFormat="1" applyFont="1"/>
    <xf numFmtId="37" fontId="17" fillId="7" borderId="13" xfId="16" applyNumberFormat="1" applyFont="1" applyFill="1" applyBorder="1"/>
    <xf numFmtId="37" fontId="17" fillId="0" borderId="13" xfId="16" applyNumberFormat="1" applyFont="1" applyBorder="1"/>
    <xf numFmtId="170" fontId="17" fillId="7" borderId="0" xfId="16" applyNumberFormat="1" applyFont="1" applyFill="1"/>
    <xf numFmtId="170" fontId="17" fillId="0" borderId="0" xfId="16" applyNumberFormat="1" applyFont="1"/>
    <xf numFmtId="0" fontId="16" fillId="7" borderId="0" xfId="16" applyFont="1" applyFill="1"/>
    <xf numFmtId="0" fontId="0" fillId="9" borderId="13" xfId="0" applyFill="1" applyBorder="1"/>
    <xf numFmtId="0" fontId="4" fillId="9" borderId="13" xfId="0" applyFont="1" applyFill="1" applyBorder="1"/>
    <xf numFmtId="6" fontId="0" fillId="9" borderId="13" xfId="0" applyNumberFormat="1" applyFill="1" applyBorder="1"/>
    <xf numFmtId="6" fontId="4" fillId="0" borderId="28" xfId="0" applyNumberFormat="1" applyFont="1" applyBorder="1"/>
    <xf numFmtId="0" fontId="31" fillId="0" borderId="0" xfId="0" applyFont="1" applyAlignment="1">
      <alignment horizontal="center"/>
    </xf>
    <xf numFmtId="6" fontId="0" fillId="0" borderId="7" xfId="0" applyNumberFormat="1" applyBorder="1"/>
    <xf numFmtId="6" fontId="0" fillId="0" borderId="8" xfId="0" applyNumberFormat="1" applyBorder="1"/>
    <xf numFmtId="8" fontId="0" fillId="0" borderId="8" xfId="0" applyNumberFormat="1" applyBorder="1"/>
    <xf numFmtId="8" fontId="0" fillId="0" borderId="11" xfId="0" applyNumberFormat="1" applyBorder="1"/>
    <xf numFmtId="2" fontId="0" fillId="0" borderId="0" xfId="1" applyNumberFormat="1" applyFont="1"/>
    <xf numFmtId="6" fontId="4" fillId="0" borderId="13" xfId="0" applyNumberFormat="1" applyFont="1" applyBorder="1"/>
    <xf numFmtId="0" fontId="4" fillId="0" borderId="13" xfId="0" applyFont="1" applyBorder="1"/>
    <xf numFmtId="9" fontId="0" fillId="0" borderId="18" xfId="0" applyNumberFormat="1" applyBorder="1"/>
    <xf numFmtId="6" fontId="0" fillId="0" borderId="18" xfId="0" applyNumberFormat="1" applyBorder="1"/>
    <xf numFmtId="0" fontId="6" fillId="7" borderId="5" xfId="0" applyFont="1" applyFill="1" applyBorder="1"/>
    <xf numFmtId="0" fontId="0" fillId="7" borderId="7" xfId="0" applyFill="1" applyBorder="1"/>
    <xf numFmtId="0" fontId="0" fillId="7" borderId="3" xfId="0" applyFill="1" applyBorder="1"/>
    <xf numFmtId="6" fontId="0" fillId="7" borderId="8" xfId="0" applyNumberFormat="1" applyFill="1" applyBorder="1"/>
    <xf numFmtId="8" fontId="0" fillId="7" borderId="8" xfId="0" applyNumberFormat="1" applyFill="1" applyBorder="1"/>
    <xf numFmtId="0" fontId="0" fillId="7" borderId="9" xfId="0" applyFill="1" applyBorder="1"/>
    <xf numFmtId="0" fontId="0" fillId="7" borderId="11" xfId="0" applyFill="1" applyBorder="1"/>
    <xf numFmtId="9" fontId="0" fillId="0" borderId="18" xfId="1" applyFont="1" applyFill="1" applyBorder="1"/>
    <xf numFmtId="8" fontId="0" fillId="0" borderId="0" xfId="0" applyNumberFormat="1" applyAlignment="1">
      <alignment horizontal="center"/>
    </xf>
    <xf numFmtId="2" fontId="14" fillId="5" borderId="0" xfId="5" applyNumberFormat="1" applyFont="1" applyFill="1"/>
    <xf numFmtId="175" fontId="0" fillId="6" borderId="0" xfId="20" applyNumberFormat="1" applyFont="1" applyFill="1" applyBorder="1">
      <alignment vertical="top"/>
    </xf>
    <xf numFmtId="175" fontId="14" fillId="5" borderId="0" xfId="20" applyNumberFormat="1" applyFont="1" applyFill="1" applyBorder="1">
      <alignment vertical="top"/>
    </xf>
    <xf numFmtId="175" fontId="14" fillId="5" borderId="0" xfId="19" applyNumberFormat="1" applyFont="1" applyFill="1" applyBorder="1">
      <alignment vertical="top"/>
    </xf>
    <xf numFmtId="2" fontId="1" fillId="6" borderId="13" xfId="5" applyNumberFormat="1" applyFill="1" applyBorder="1"/>
    <xf numFmtId="2" fontId="0" fillId="5" borderId="0" xfId="1" applyNumberFormat="1" applyFont="1" applyFill="1"/>
    <xf numFmtId="0" fontId="32" fillId="5" borderId="0" xfId="0" applyFont="1" applyFill="1" applyAlignment="1">
      <alignment vertical="top"/>
    </xf>
    <xf numFmtId="164" fontId="14" fillId="5" borderId="0" xfId="5" applyNumberFormat="1" applyFont="1" applyFill="1"/>
    <xf numFmtId="0" fontId="4" fillId="0" borderId="0" xfId="0" applyFont="1" applyAlignment="1">
      <alignment wrapText="1"/>
    </xf>
    <xf numFmtId="10" fontId="4" fillId="0" borderId="0" xfId="0" applyNumberFormat="1" applyFont="1" applyAlignment="1">
      <alignment wrapText="1"/>
    </xf>
    <xf numFmtId="172" fontId="0" fillId="0" borderId="3" xfId="0" applyNumberFormat="1" applyBorder="1"/>
    <xf numFmtId="1" fontId="24" fillId="0" borderId="8" xfId="0" applyNumberFormat="1" applyFont="1" applyBorder="1"/>
    <xf numFmtId="172" fontId="0" fillId="0" borderId="9" xfId="0" applyNumberFormat="1" applyBorder="1"/>
    <xf numFmtId="0" fontId="26" fillId="0" borderId="0" xfId="0" applyFont="1" applyAlignment="1">
      <alignment wrapText="1"/>
    </xf>
    <xf numFmtId="172" fontId="14" fillId="5" borderId="0" xfId="0" applyNumberFormat="1" applyFont="1" applyFill="1"/>
    <xf numFmtId="0" fontId="33" fillId="0" borderId="0" xfId="0" applyFont="1"/>
    <xf numFmtId="172" fontId="35" fillId="5" borderId="0" xfId="0" applyNumberFormat="1" applyFont="1" applyFill="1"/>
    <xf numFmtId="172" fontId="35" fillId="0" borderId="0" xfId="0" applyNumberFormat="1" applyFont="1"/>
    <xf numFmtId="0" fontId="26" fillId="0" borderId="2" xfId="0" applyFont="1" applyBorder="1" applyAlignment="1">
      <alignment wrapText="1"/>
    </xf>
    <xf numFmtId="0" fontId="34" fillId="0" borderId="2" xfId="0" applyFont="1" applyBorder="1" applyAlignment="1">
      <alignment wrapText="1"/>
    </xf>
    <xf numFmtId="0" fontId="1" fillId="0" borderId="0" xfId="5"/>
    <xf numFmtId="2" fontId="1" fillId="0" borderId="0" xfId="5" applyNumberFormat="1"/>
    <xf numFmtId="2" fontId="14" fillId="0" borderId="0" xfId="5" applyNumberFormat="1" applyFont="1"/>
    <xf numFmtId="14" fontId="14" fillId="0" borderId="0" xfId="0" applyNumberFormat="1" applyFont="1"/>
    <xf numFmtId="0" fontId="14" fillId="0" borderId="0" xfId="5" applyFont="1"/>
    <xf numFmtId="0" fontId="0" fillId="6" borderId="0" xfId="1" applyNumberFormat="1" applyFont="1" applyFill="1"/>
    <xf numFmtId="172" fontId="14" fillId="0" borderId="0" xfId="0" applyNumberFormat="1" applyFont="1"/>
    <xf numFmtId="10" fontId="0" fillId="4" borderId="0" xfId="0" applyNumberFormat="1" applyFill="1"/>
    <xf numFmtId="10" fontId="0" fillId="4" borderId="8" xfId="0" applyNumberFormat="1" applyFill="1" applyBorder="1"/>
    <xf numFmtId="10" fontId="10" fillId="4" borderId="0" xfId="11" applyNumberFormat="1" applyFont="1" applyFill="1"/>
    <xf numFmtId="10" fontId="8" fillId="4" borderId="0" xfId="7" applyNumberFormat="1" applyFont="1" applyFill="1" applyAlignment="1">
      <alignment horizontal="right"/>
    </xf>
    <xf numFmtId="10" fontId="0" fillId="4" borderId="2" xfId="0" applyNumberFormat="1" applyFill="1" applyBorder="1"/>
    <xf numFmtId="10" fontId="0" fillId="4" borderId="17" xfId="0" applyNumberFormat="1" applyFill="1" applyBorder="1"/>
    <xf numFmtId="9" fontId="0" fillId="0" borderId="0" xfId="1" applyFont="1" applyFill="1"/>
    <xf numFmtId="169" fontId="0" fillId="4" borderId="18" xfId="1" applyNumberFormat="1" applyFont="1" applyFill="1" applyBorder="1"/>
    <xf numFmtId="10" fontId="0" fillId="4" borderId="18" xfId="0" applyNumberFormat="1" applyFill="1" applyBorder="1"/>
    <xf numFmtId="0" fontId="4" fillId="10" borderId="0" xfId="0" applyFont="1" applyFill="1"/>
    <xf numFmtId="9" fontId="24" fillId="0" borderId="8" xfId="1" applyFont="1" applyBorder="1"/>
    <xf numFmtId="177" fontId="13" fillId="0" borderId="0" xfId="0" applyNumberFormat="1" applyFont="1"/>
    <xf numFmtId="0" fontId="30" fillId="0" borderId="0" xfId="0" applyFont="1"/>
    <xf numFmtId="177" fontId="30" fillId="0" borderId="0" xfId="0" applyNumberFormat="1" applyFont="1"/>
    <xf numFmtId="0" fontId="0" fillId="0" borderId="31" xfId="0" applyBorder="1" applyAlignment="1">
      <alignment wrapText="1"/>
    </xf>
    <xf numFmtId="0" fontId="36" fillId="0" borderId="0" xfId="0" applyFont="1"/>
    <xf numFmtId="2" fontId="0" fillId="0" borderId="0" xfId="0" applyNumberFormat="1"/>
    <xf numFmtId="165" fontId="2" fillId="0" borderId="0" xfId="2" applyNumberFormat="1" applyFill="1" applyBorder="1"/>
    <xf numFmtId="0" fontId="0" fillId="0" borderId="30" xfId="0" applyBorder="1"/>
    <xf numFmtId="9" fontId="0" fillId="0" borderId="25" xfId="0" applyNumberFormat="1" applyBorder="1"/>
    <xf numFmtId="9" fontId="0" fillId="0" borderId="27" xfId="0" applyNumberFormat="1" applyBorder="1"/>
    <xf numFmtId="9" fontId="13" fillId="0" borderId="24" xfId="0" applyNumberFormat="1" applyFont="1" applyBorder="1"/>
    <xf numFmtId="6" fontId="0" fillId="8" borderId="0" xfId="0" applyNumberFormat="1" applyFill="1" applyAlignment="1">
      <alignment horizontal="center"/>
    </xf>
    <xf numFmtId="9" fontId="13" fillId="0" borderId="0" xfId="1" applyFont="1" applyFill="1"/>
    <xf numFmtId="9" fontId="13" fillId="0" borderId="0" xfId="1" applyFont="1" applyFill="1" applyBorder="1"/>
    <xf numFmtId="0" fontId="0" fillId="0" borderId="18" xfId="1" applyNumberFormat="1" applyFont="1" applyFill="1" applyBorder="1"/>
    <xf numFmtId="0" fontId="0" fillId="0" borderId="32" xfId="0" applyBorder="1"/>
    <xf numFmtId="7" fontId="0" fillId="0" borderId="0" xfId="0" applyNumberFormat="1"/>
    <xf numFmtId="171" fontId="13" fillId="0" borderId="0" xfId="0" applyNumberFormat="1" applyFont="1"/>
    <xf numFmtId="9" fontId="13" fillId="0" borderId="8" xfId="1" applyFont="1" applyFill="1" applyBorder="1"/>
    <xf numFmtId="0" fontId="30" fillId="0" borderId="5" xfId="0" applyFont="1" applyBorder="1"/>
    <xf numFmtId="172" fontId="30" fillId="0" borderId="7" xfId="0" applyNumberFormat="1" applyFont="1" applyBorder="1"/>
    <xf numFmtId="165" fontId="30" fillId="0" borderId="6" xfId="1" applyNumberFormat="1" applyFont="1" applyFill="1" applyBorder="1"/>
    <xf numFmtId="165" fontId="30" fillId="0" borderId="7" xfId="1" applyNumberFormat="1" applyFont="1" applyFill="1" applyBorder="1"/>
    <xf numFmtId="171" fontId="0" fillId="0" borderId="29" xfId="0" applyNumberFormat="1" applyBorder="1"/>
    <xf numFmtId="173" fontId="0" fillId="0" borderId="0" xfId="0" applyNumberFormat="1" applyAlignment="1">
      <alignment horizontal="right"/>
    </xf>
    <xf numFmtId="6" fontId="14" fillId="0" borderId="0" xfId="1" applyNumberFormat="1" applyFont="1" applyFill="1" applyBorder="1"/>
    <xf numFmtId="6" fontId="14" fillId="0" borderId="0" xfId="2" applyNumberFormat="1" applyFont="1" applyFill="1" applyBorder="1"/>
    <xf numFmtId="171" fontId="14" fillId="0" borderId="0" xfId="2" applyNumberFormat="1" applyFont="1" applyFill="1" applyBorder="1"/>
    <xf numFmtId="6" fontId="13" fillId="0" borderId="0" xfId="0" applyNumberFormat="1" applyFont="1"/>
    <xf numFmtId="9" fontId="0" fillId="0" borderId="0" xfId="1" applyFont="1" applyFill="1" applyBorder="1" applyAlignment="1">
      <alignment wrapText="1"/>
    </xf>
    <xf numFmtId="171" fontId="14" fillId="0" borderId="0" xfId="0" applyNumberFormat="1" applyFont="1"/>
    <xf numFmtId="0" fontId="38" fillId="0" borderId="0" xfId="0" applyFont="1"/>
    <xf numFmtId="0" fontId="14" fillId="0" borderId="0" xfId="0" applyFont="1" applyAlignment="1">
      <alignment wrapText="1"/>
    </xf>
    <xf numFmtId="9" fontId="14" fillId="0" borderId="0" xfId="0" applyNumberFormat="1" applyFont="1"/>
    <xf numFmtId="0" fontId="37" fillId="0" borderId="0" xfId="0" applyFont="1"/>
    <xf numFmtId="171" fontId="14" fillId="0" borderId="0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9" fontId="0" fillId="0" borderId="0" xfId="1" applyFont="1" applyFill="1" applyBorder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1" applyNumberFormat="1" applyFont="1" applyFill="1" applyBorder="1" applyAlignment="1">
      <alignment horizontal="left"/>
    </xf>
    <xf numFmtId="172" fontId="0" fillId="0" borderId="0" xfId="1" applyNumberFormat="1" applyFont="1" applyFill="1" applyBorder="1" applyAlignment="1">
      <alignment horizontal="left"/>
    </xf>
    <xf numFmtId="8" fontId="0" fillId="0" borderId="0" xfId="0" applyNumberFormat="1" applyAlignment="1">
      <alignment horizontal="left"/>
    </xf>
    <xf numFmtId="172" fontId="0" fillId="0" borderId="0" xfId="0" applyNumberFormat="1" applyAlignment="1">
      <alignment horizontal="left"/>
    </xf>
    <xf numFmtId="171" fontId="0" fillId="0" borderId="0" xfId="1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171" fontId="14" fillId="0" borderId="0" xfId="0" applyNumberFormat="1" applyFont="1" applyAlignment="1">
      <alignment horizontal="left"/>
    </xf>
    <xf numFmtId="6" fontId="14" fillId="0" borderId="0" xfId="0" applyNumberFormat="1" applyFont="1" applyAlignment="1">
      <alignment horizontal="left"/>
    </xf>
    <xf numFmtId="9" fontId="0" fillId="0" borderId="0" xfId="1" applyFont="1" applyFill="1" applyBorder="1" applyAlignment="1">
      <alignment horizontal="left" wrapText="1"/>
    </xf>
    <xf numFmtId="165" fontId="0" fillId="0" borderId="0" xfId="1" applyNumberFormat="1" applyFont="1" applyFill="1" applyBorder="1" applyAlignment="1">
      <alignment horizontal="left" wrapText="1"/>
    </xf>
    <xf numFmtId="165" fontId="0" fillId="0" borderId="0" xfId="1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178" fontId="0" fillId="0" borderId="0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wrapText="1"/>
    </xf>
    <xf numFmtId="9" fontId="13" fillId="0" borderId="22" xfId="0" applyNumberFormat="1" applyFont="1" applyBorder="1"/>
    <xf numFmtId="178" fontId="0" fillId="0" borderId="29" xfId="1" applyNumberFormat="1" applyFont="1" applyFill="1" applyBorder="1"/>
    <xf numFmtId="49" fontId="0" fillId="0" borderId="13" xfId="0" applyNumberFormat="1" applyBorder="1"/>
    <xf numFmtId="10" fontId="0" fillId="0" borderId="0" xfId="1" applyNumberFormat="1" applyFont="1" applyFill="1"/>
    <xf numFmtId="10" fontId="0" fillId="4" borderId="0" xfId="1" applyNumberFormat="1" applyFont="1" applyFill="1"/>
    <xf numFmtId="165" fontId="30" fillId="0" borderId="0" xfId="1" applyNumberFormat="1" applyFont="1" applyFill="1" applyBorder="1"/>
    <xf numFmtId="165" fontId="30" fillId="0" borderId="8" xfId="1" applyNumberFormat="1" applyFont="1" applyFill="1" applyBorder="1"/>
    <xf numFmtId="8" fontId="4" fillId="0" borderId="13" xfId="0" applyNumberFormat="1" applyFont="1" applyBorder="1"/>
    <xf numFmtId="0" fontId="13" fillId="0" borderId="0" xfId="2" applyNumberFormat="1" applyFont="1" applyFill="1" applyBorder="1"/>
    <xf numFmtId="172" fontId="13" fillId="0" borderId="0" xfId="2" applyNumberFormat="1" applyFont="1" applyFill="1" applyBorder="1"/>
    <xf numFmtId="171" fontId="13" fillId="0" borderId="0" xfId="2" applyNumberFormat="1" applyFont="1" applyFill="1" applyBorder="1"/>
    <xf numFmtId="9" fontId="13" fillId="0" borderId="0" xfId="2" applyNumberFormat="1" applyFont="1" applyFill="1" applyBorder="1"/>
    <xf numFmtId="0" fontId="0" fillId="11" borderId="0" xfId="0" applyFill="1"/>
    <xf numFmtId="39" fontId="0" fillId="11" borderId="0" xfId="0" applyNumberFormat="1" applyFill="1"/>
    <xf numFmtId="164" fontId="0" fillId="11" borderId="0" xfId="0" applyNumberFormat="1" applyFill="1"/>
    <xf numFmtId="0" fontId="20" fillId="11" borderId="0" xfId="0" applyFont="1" applyFill="1"/>
    <xf numFmtId="37" fontId="4" fillId="0" borderId="0" xfId="0" applyNumberFormat="1" applyFont="1"/>
    <xf numFmtId="164" fontId="4" fillId="0" borderId="0" xfId="0" applyNumberFormat="1" applyFont="1"/>
    <xf numFmtId="1" fontId="14" fillId="4" borderId="0" xfId="0" applyNumberFormat="1" applyFont="1" applyFill="1" applyAlignment="1">
      <alignment horizontal="center"/>
    </xf>
    <xf numFmtId="9" fontId="14" fillId="4" borderId="0" xfId="1" applyFont="1" applyFill="1" applyBorder="1"/>
    <xf numFmtId="9" fontId="0" fillId="4" borderId="0" xfId="1" applyFont="1" applyFill="1" applyBorder="1"/>
    <xf numFmtId="9" fontId="0" fillId="0" borderId="10" xfId="1" applyFont="1" applyFill="1" applyBorder="1"/>
    <xf numFmtId="0" fontId="0" fillId="0" borderId="0" xfId="1" applyNumberFormat="1" applyFont="1" applyFill="1"/>
    <xf numFmtId="9" fontId="13" fillId="0" borderId="0" xfId="1" applyFont="1" applyFill="1" applyBorder="1" applyAlignment="1">
      <alignment wrapText="1"/>
    </xf>
    <xf numFmtId="0" fontId="4" fillId="4" borderId="0" xfId="0" applyFont="1" applyFill="1"/>
    <xf numFmtId="171" fontId="14" fillId="4" borderId="0" xfId="2" applyNumberFormat="1" applyFont="1" applyFill="1" applyBorder="1"/>
    <xf numFmtId="0" fontId="0" fillId="4" borderId="0" xfId="0" applyFill="1"/>
    <xf numFmtId="9" fontId="0" fillId="4" borderId="0" xfId="1" applyFont="1" applyFill="1"/>
    <xf numFmtId="171" fontId="0" fillId="4" borderId="0" xfId="1" applyNumberFormat="1" applyFont="1" applyFill="1"/>
    <xf numFmtId="171" fontId="0" fillId="4" borderId="0" xfId="0" applyNumberFormat="1" applyFill="1"/>
    <xf numFmtId="171" fontId="0" fillId="4" borderId="0" xfId="1" applyNumberFormat="1" applyFont="1" applyFill="1" applyBorder="1"/>
    <xf numFmtId="171" fontId="0" fillId="4" borderId="0" xfId="1" applyNumberFormat="1" applyFont="1" applyFill="1" applyBorder="1" applyAlignment="1">
      <alignment horizontal="right"/>
    </xf>
    <xf numFmtId="0" fontId="0" fillId="4" borderId="0" xfId="1" applyNumberFormat="1" applyFont="1" applyFill="1" applyBorder="1"/>
    <xf numFmtId="0" fontId="14" fillId="4" borderId="0" xfId="1" applyNumberFormat="1" applyFont="1" applyFill="1" applyBorder="1"/>
    <xf numFmtId="0" fontId="0" fillId="4" borderId="0" xfId="1" applyNumberFormat="1" applyFont="1" applyFill="1" applyBorder="1" applyAlignment="1">
      <alignment horizontal="right"/>
    </xf>
    <xf numFmtId="0" fontId="14" fillId="4" borderId="0" xfId="0" applyFont="1" applyFill="1"/>
    <xf numFmtId="9" fontId="14" fillId="4" borderId="0" xfId="0" applyNumberFormat="1" applyFont="1" applyFill="1"/>
    <xf numFmtId="172" fontId="0" fillId="4" borderId="0" xfId="1" applyNumberFormat="1" applyFont="1" applyFill="1" applyBorder="1"/>
    <xf numFmtId="172" fontId="14" fillId="4" borderId="0" xfId="1" applyNumberFormat="1" applyFont="1" applyFill="1" applyBorder="1" applyAlignment="1">
      <alignment horizontal="right"/>
    </xf>
    <xf numFmtId="172" fontId="0" fillId="4" borderId="0" xfId="0" applyNumberFormat="1" applyFill="1"/>
    <xf numFmtId="172" fontId="14" fillId="4" borderId="0" xfId="0" applyNumberFormat="1" applyFont="1" applyFill="1"/>
    <xf numFmtId="0" fontId="14" fillId="4" borderId="0" xfId="1" applyNumberFormat="1" applyFont="1" applyFill="1" applyBorder="1" applyAlignment="1">
      <alignment horizontal="right"/>
    </xf>
    <xf numFmtId="171" fontId="14" fillId="4" borderId="0" xfId="1" applyNumberFormat="1" applyFont="1" applyFill="1" applyBorder="1"/>
    <xf numFmtId="171" fontId="14" fillId="4" borderId="0" xfId="0" applyNumberFormat="1" applyFont="1" applyFill="1"/>
    <xf numFmtId="0" fontId="13" fillId="0" borderId="18" xfId="0" applyFont="1" applyBorder="1"/>
    <xf numFmtId="9" fontId="13" fillId="0" borderId="18" xfId="1" applyFont="1" applyFill="1" applyBorder="1"/>
    <xf numFmtId="172" fontId="13" fillId="0" borderId="18" xfId="1" applyNumberFormat="1" applyFont="1" applyFill="1" applyBorder="1"/>
    <xf numFmtId="172" fontId="13" fillId="0" borderId="18" xfId="0" applyNumberFormat="1" applyFont="1" applyBorder="1"/>
    <xf numFmtId="165" fontId="13" fillId="0" borderId="18" xfId="1" applyNumberFormat="1" applyFont="1" applyFill="1" applyBorder="1"/>
    <xf numFmtId="178" fontId="13" fillId="0" borderId="29" xfId="0" applyNumberFormat="1" applyFont="1" applyBorder="1"/>
    <xf numFmtId="9" fontId="0" fillId="4" borderId="0" xfId="1" applyFont="1" applyFill="1" applyBorder="1" applyAlignment="1">
      <alignment wrapText="1"/>
    </xf>
    <xf numFmtId="9" fontId="14" fillId="4" borderId="0" xfId="1" applyFont="1" applyFill="1" applyBorder="1" applyAlignment="1">
      <alignment wrapText="1"/>
    </xf>
    <xf numFmtId="165" fontId="0" fillId="4" borderId="0" xfId="1" applyNumberFormat="1" applyFont="1" applyFill="1" applyBorder="1" applyAlignment="1">
      <alignment wrapText="1"/>
    </xf>
    <xf numFmtId="165" fontId="14" fillId="4" borderId="0" xfId="1" applyNumberFormat="1" applyFont="1" applyFill="1" applyBorder="1" applyAlignment="1">
      <alignment wrapText="1"/>
    </xf>
    <xf numFmtId="9" fontId="0" fillId="4" borderId="0" xfId="1" applyFont="1" applyFill="1" applyBorder="1" applyAlignment="1">
      <alignment horizontal="right"/>
    </xf>
    <xf numFmtId="9" fontId="14" fillId="4" borderId="20" xfId="1" applyFont="1" applyFill="1" applyBorder="1"/>
    <xf numFmtId="0" fontId="14" fillId="4" borderId="20" xfId="0" applyFont="1" applyFill="1" applyBorder="1" applyAlignment="1">
      <alignment horizontal="right"/>
    </xf>
    <xf numFmtId="0" fontId="14" fillId="4" borderId="0" xfId="0" applyFont="1" applyFill="1" applyAlignment="1">
      <alignment horizontal="right"/>
    </xf>
    <xf numFmtId="178" fontId="14" fillId="4" borderId="0" xfId="1" applyNumberFormat="1" applyFont="1" applyFill="1" applyBorder="1"/>
    <xf numFmtId="8" fontId="13" fillId="0" borderId="0" xfId="0" applyNumberFormat="1" applyFont="1"/>
    <xf numFmtId="171" fontId="13" fillId="0" borderId="0" xfId="1" applyNumberFormat="1" applyFont="1" applyFill="1"/>
    <xf numFmtId="171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/>
    <xf numFmtId="172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171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9" fontId="13" fillId="0" borderId="0" xfId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178" fontId="13" fillId="0" borderId="0" xfId="1" applyNumberFormat="1" applyFont="1" applyFill="1" applyBorder="1"/>
    <xf numFmtId="173" fontId="0" fillId="0" borderId="20" xfId="0" applyNumberFormat="1" applyBorder="1"/>
    <xf numFmtId="0" fontId="4" fillId="0" borderId="20" xfId="0" applyFont="1" applyBorder="1"/>
    <xf numFmtId="0" fontId="0" fillId="0" borderId="20" xfId="1" applyNumberFormat="1" applyFont="1" applyFill="1" applyBorder="1"/>
    <xf numFmtId="0" fontId="38" fillId="0" borderId="20" xfId="0" applyFont="1" applyBorder="1"/>
    <xf numFmtId="0" fontId="13" fillId="0" borderId="20" xfId="2" applyNumberFormat="1" applyFont="1" applyFill="1" applyBorder="1"/>
    <xf numFmtId="171" fontId="13" fillId="0" borderId="20" xfId="2" applyNumberFormat="1" applyFont="1" applyFill="1" applyBorder="1"/>
    <xf numFmtId="9" fontId="13" fillId="0" borderId="20" xfId="2" applyNumberFormat="1" applyFont="1" applyFill="1" applyBorder="1"/>
    <xf numFmtId="172" fontId="13" fillId="0" borderId="20" xfId="2" applyNumberFormat="1" applyFont="1" applyFill="1" applyBorder="1"/>
    <xf numFmtId="9" fontId="2" fillId="0" borderId="20" xfId="2" applyNumberFormat="1" applyFill="1" applyBorder="1"/>
    <xf numFmtId="0" fontId="0" fillId="0" borderId="33" xfId="0" applyBorder="1"/>
    <xf numFmtId="179" fontId="14" fillId="4" borderId="0" xfId="1" applyNumberFormat="1" applyFont="1" applyFill="1" applyBorder="1"/>
    <xf numFmtId="179" fontId="13" fillId="0" borderId="0" xfId="1" applyNumberFormat="1" applyFont="1" applyFill="1" applyBorder="1"/>
    <xf numFmtId="171" fontId="0" fillId="0" borderId="0" xfId="1" applyNumberFormat="1" applyFont="1" applyFill="1"/>
    <xf numFmtId="0" fontId="0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/>
    <xf numFmtId="172" fontId="14" fillId="0" borderId="0" xfId="1" applyNumberFormat="1" applyFont="1" applyFill="1" applyBorder="1"/>
    <xf numFmtId="172" fontId="14" fillId="0" borderId="0" xfId="1" applyNumberFormat="1" applyFont="1" applyFill="1" applyBorder="1" applyAlignment="1">
      <alignment horizontal="right"/>
    </xf>
    <xf numFmtId="171" fontId="14" fillId="0" borderId="0" xfId="1" applyNumberFormat="1" applyFont="1" applyFill="1" applyBorder="1" applyAlignment="1">
      <alignment horizontal="right"/>
    </xf>
    <xf numFmtId="171" fontId="14" fillId="0" borderId="0" xfId="1" applyNumberFormat="1" applyFont="1" applyFill="1" applyBorder="1"/>
    <xf numFmtId="0" fontId="14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9" fontId="0" fillId="0" borderId="0" xfId="1" applyFont="1" applyFill="1" applyBorder="1" applyAlignment="1">
      <alignment horizontal="right"/>
    </xf>
    <xf numFmtId="179" fontId="14" fillId="0" borderId="0" xfId="1" applyNumberFormat="1" applyFont="1" applyFill="1" applyBorder="1"/>
    <xf numFmtId="10" fontId="14" fillId="0" borderId="0" xfId="0" applyNumberFormat="1" applyFont="1"/>
    <xf numFmtId="9" fontId="14" fillId="0" borderId="0" xfId="1" applyFont="1" applyFill="1" applyBorder="1"/>
    <xf numFmtId="178" fontId="14" fillId="0" borderId="0" xfId="1" applyNumberFormat="1" applyFont="1" applyFill="1" applyBorder="1"/>
    <xf numFmtId="9" fontId="14" fillId="0" borderId="0" xfId="2" applyNumberFormat="1" applyFont="1" applyFill="1" applyBorder="1"/>
    <xf numFmtId="9" fontId="1" fillId="4" borderId="0" xfId="2" applyNumberFormat="1" applyFont="1" applyFill="1" applyBorder="1"/>
    <xf numFmtId="165" fontId="0" fillId="0" borderId="0" xfId="1" applyNumberFormat="1" applyFont="1" applyFill="1" applyBorder="1"/>
    <xf numFmtId="180" fontId="0" fillId="0" borderId="0" xfId="0" applyNumberFormat="1"/>
    <xf numFmtId="0" fontId="14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14" fillId="5" borderId="0" xfId="0" applyFont="1" applyFill="1" applyAlignment="1">
      <alignment horizontal="center"/>
    </xf>
  </cellXfs>
  <cellStyles count="22">
    <cellStyle name="Calculation" xfId="3" builtinId="22"/>
    <cellStyle name="Comma 2" xfId="9" xr:uid="{00000000-0005-0000-0000-000001000000}"/>
    <cellStyle name="Comma 2 2" xfId="14" xr:uid="{00000000-0005-0000-0000-000002000000}"/>
    <cellStyle name="Comma 3" xfId="17" xr:uid="{E579C28E-FCA6-4A5C-A616-C23079CCC6F7}"/>
    <cellStyle name="Comma 3 2" xfId="21" xr:uid="{42C66D75-AB2D-4C13-97D6-387F147DC7D8}"/>
    <cellStyle name="Currency" xfId="6" builtinId="4"/>
    <cellStyle name="Currency 2" xfId="8" xr:uid="{00000000-0005-0000-0000-000004000000}"/>
    <cellStyle name="Currency 2 2" xfId="13" xr:uid="{00000000-0005-0000-0000-000005000000}"/>
    <cellStyle name="Input" xfId="2" builtinId="20"/>
    <cellStyle name="Normal" xfId="0" builtinId="0"/>
    <cellStyle name="Normal 13" xfId="5" xr:uid="{00000000-0005-0000-0000-000008000000}"/>
    <cellStyle name="Normal 2" xfId="4" xr:uid="{00000000-0005-0000-0000-000009000000}"/>
    <cellStyle name="Normal 2 2" xfId="12" xr:uid="{00000000-0005-0000-0000-00000A000000}"/>
    <cellStyle name="Normal 3" xfId="16" xr:uid="{161A8A63-41FA-4580-B5E7-BABA369CA75F}"/>
    <cellStyle name="Normal 3 2 4" xfId="18" xr:uid="{E695100F-AEC4-4BBB-B33F-3BEC0841669B}"/>
    <cellStyle name="Normal 643" xfId="11" xr:uid="{00000000-0005-0000-0000-00000B000000}"/>
    <cellStyle name="Normal_Sheet3" xfId="7" xr:uid="{00000000-0005-0000-0000-00000C000000}"/>
    <cellStyle name="Percent" xfId="1" builtinId="5"/>
    <cellStyle name="Percent 2" xfId="10" xr:uid="{00000000-0005-0000-0000-00000E000000}"/>
    <cellStyle name="Percent 2 2" xfId="15" xr:uid="{00000000-0005-0000-0000-00000F000000}"/>
    <cellStyle name="xFactor" xfId="19" xr:uid="{E83EC750-8D60-44B9-B324-32071C5F85D2}"/>
    <cellStyle name="xNormal" xfId="20" xr:uid="{82007DFA-721C-4AA9-BE75-F712D652BAC1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RNS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 peak hit rate'!$C$5:$AF$5</c15:sqref>
                  </c15:fullRef>
                </c:ext>
              </c:extLst>
              <c:f>'Net peak hit rate'!$C$5:$V$5</c:f>
              <c:numCache>
                <c:formatCode>0%</c:formatCode>
                <c:ptCount val="20"/>
                <c:pt idx="0">
                  <c:v>0.52817391304347827</c:v>
                </c:pt>
                <c:pt idx="1">
                  <c:v>0.49773913043478263</c:v>
                </c:pt>
                <c:pt idx="2">
                  <c:v>0.46913043478260869</c:v>
                </c:pt>
                <c:pt idx="3">
                  <c:v>0.438</c:v>
                </c:pt>
                <c:pt idx="4">
                  <c:v>0.41278260869565214</c:v>
                </c:pt>
                <c:pt idx="5">
                  <c:v>0.3890434782608696</c:v>
                </c:pt>
                <c:pt idx="6">
                  <c:v>0.36669565217391303</c:v>
                </c:pt>
                <c:pt idx="7">
                  <c:v>0.3422608695652174</c:v>
                </c:pt>
                <c:pt idx="8">
                  <c:v>0.32260869565217393</c:v>
                </c:pt>
                <c:pt idx="9">
                  <c:v>0.3011304347826087</c:v>
                </c:pt>
                <c:pt idx="10">
                  <c:v>0.2837391304347826</c:v>
                </c:pt>
                <c:pt idx="11">
                  <c:v>0.26217391304347826</c:v>
                </c:pt>
                <c:pt idx="12">
                  <c:v>0.24217391304347827</c:v>
                </c:pt>
                <c:pt idx="13">
                  <c:v>0.22591304347826086</c:v>
                </c:pt>
                <c:pt idx="14">
                  <c:v>0.20417391304347826</c:v>
                </c:pt>
                <c:pt idx="15">
                  <c:v>0.1862608695652174</c:v>
                </c:pt>
                <c:pt idx="16">
                  <c:v>0.16573913043478261</c:v>
                </c:pt>
                <c:pt idx="17">
                  <c:v>0.13417391304347825</c:v>
                </c:pt>
                <c:pt idx="18">
                  <c:v>9.3565217391304356E-2</c:v>
                </c:pt>
                <c:pt idx="19">
                  <c:v>4.739130434782609E-2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C-4F8D-B961-8434ED2E942A}"/>
            </c:ext>
          </c:extLst>
        </c:ser>
        <c:ser>
          <c:idx val="1"/>
          <c:order val="1"/>
          <c:tx>
            <c:v>FCM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 peak hit rate'!$C$7:$AF$7</c15:sqref>
                  </c15:fullRef>
                </c:ext>
              </c:extLst>
              <c:f>'Net peak hit rate'!$C$7:$V$7</c:f>
              <c:numCache>
                <c:formatCode>0%</c:formatCode>
                <c:ptCount val="20"/>
                <c:pt idx="0">
                  <c:v>0</c:v>
                </c:pt>
                <c:pt idx="1">
                  <c:v>0.81704347826086965</c:v>
                </c:pt>
                <c:pt idx="2">
                  <c:v>0.77417391304347827</c:v>
                </c:pt>
                <c:pt idx="3">
                  <c:v>0.72652173913043483</c:v>
                </c:pt>
                <c:pt idx="4">
                  <c:v>0.68834782608695655</c:v>
                </c:pt>
                <c:pt idx="5">
                  <c:v>0.65226086956521745</c:v>
                </c:pt>
                <c:pt idx="6">
                  <c:v>0.61799999999999999</c:v>
                </c:pt>
                <c:pt idx="7">
                  <c:v>0.57991304347826078</c:v>
                </c:pt>
                <c:pt idx="8">
                  <c:v>0.54947826086956519</c:v>
                </c:pt>
                <c:pt idx="9">
                  <c:v>0.51556521739130434</c:v>
                </c:pt>
                <c:pt idx="10">
                  <c:v>0.48852173913043478</c:v>
                </c:pt>
                <c:pt idx="11">
                  <c:v>0.45382608695652177</c:v>
                </c:pt>
                <c:pt idx="12">
                  <c:v>0.42139130434782607</c:v>
                </c:pt>
                <c:pt idx="13">
                  <c:v>0.39513043478260867</c:v>
                </c:pt>
                <c:pt idx="14">
                  <c:v>0.35895652173913045</c:v>
                </c:pt>
                <c:pt idx="15">
                  <c:v>0.32913043478260873</c:v>
                </c:pt>
                <c:pt idx="16">
                  <c:v>0.29452173913043478</c:v>
                </c:pt>
                <c:pt idx="17">
                  <c:v>0.23965217391304347</c:v>
                </c:pt>
                <c:pt idx="18">
                  <c:v>0.16799999999999998</c:v>
                </c:pt>
                <c:pt idx="19">
                  <c:v>8.5478260869565212E-2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C-4F8D-B961-8434ED2E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68912"/>
        <c:axId val="547757248"/>
      </c:lineChart>
      <c:catAx>
        <c:axId val="54276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Program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757248"/>
        <c:crosses val="autoZero"/>
        <c:auto val="1"/>
        <c:lblAlgn val="ctr"/>
        <c:lblOffset val="100"/>
        <c:noMultiLvlLbl val="0"/>
      </c:catAx>
      <c:valAx>
        <c:axId val="547757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reduction as percent of nominal capacity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6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1385886</xdr:colOff>
      <xdr:row>12</xdr:row>
      <xdr:rowOff>166687</xdr:rowOff>
    </xdr:from>
    <xdr:to>
      <xdr:col>16</xdr:col>
      <xdr:colOff>266699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D634A-4703-772F-6C28-D49921319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A127"/>
  <sheetViews>
    <sheetView tabSelected="1" zoomScale="90" zoomScaleNormal="90" workbookViewId="0">
      <selection activeCell="G21" sqref="G21"/>
    </sheetView>
  </sheetViews>
  <sheetFormatPr defaultColWidth="8.7265625" defaultRowHeight="14.5"/>
  <cols>
    <col min="1" max="1" width="68.7265625" customWidth="1"/>
    <col min="2" max="2" width="19.26953125" customWidth="1"/>
    <col min="3" max="3" width="26.453125" customWidth="1"/>
    <col min="4" max="4" width="24.1796875" customWidth="1"/>
    <col min="5" max="5" width="30.81640625" customWidth="1"/>
    <col min="6" max="9" width="27.453125" customWidth="1"/>
    <col min="10" max="10" width="27.453125" style="90" customWidth="1"/>
    <col min="11" max="12" width="27.453125" customWidth="1"/>
    <col min="13" max="13" width="16.453125" customWidth="1"/>
    <col min="14" max="14" width="22.1796875" customWidth="1"/>
    <col min="15" max="15" width="18.54296875" customWidth="1"/>
    <col min="16" max="16" width="13" customWidth="1"/>
    <col min="17" max="17" width="13.54296875" customWidth="1"/>
    <col min="18" max="19" width="13.26953125" customWidth="1"/>
    <col min="20" max="20" width="13.81640625" customWidth="1"/>
    <col min="24" max="24" width="9.453125" style="94" customWidth="1"/>
    <col min="25" max="25" width="9.453125" customWidth="1"/>
    <col min="26" max="26" width="15.26953125" customWidth="1"/>
    <col min="27" max="27" width="12.81640625" customWidth="1"/>
    <col min="28" max="28" width="21.453125" customWidth="1"/>
    <col min="29" max="29" width="12.26953125" customWidth="1"/>
    <col min="30" max="30" width="15.81640625" customWidth="1"/>
    <col min="31" max="31" width="13.453125" customWidth="1"/>
    <col min="32" max="32" width="22.1796875" customWidth="1"/>
    <col min="33" max="33" width="11.81640625" customWidth="1"/>
    <col min="34" max="34" width="58.81640625" customWidth="1"/>
    <col min="35" max="35" width="13" customWidth="1"/>
  </cols>
  <sheetData>
    <row r="1" spans="1:53">
      <c r="A1" s="46" t="s">
        <v>0</v>
      </c>
      <c r="Y1" s="68"/>
      <c r="Z1" s="243"/>
      <c r="AA1" s="68"/>
      <c r="AB1" s="68"/>
      <c r="AC1" s="68"/>
      <c r="AD1" s="243"/>
      <c r="AE1" s="68"/>
      <c r="AF1" s="68"/>
      <c r="AG1" s="68"/>
      <c r="AH1" s="68"/>
      <c r="AI1" s="68"/>
      <c r="AJ1" s="68"/>
      <c r="BA1" t="s">
        <v>1</v>
      </c>
    </row>
    <row r="2" spans="1:53" ht="18.5">
      <c r="A2" s="95"/>
      <c r="D2" s="27"/>
      <c r="E2" s="52"/>
      <c r="F2" s="52"/>
      <c r="G2" s="246" t="s">
        <v>375</v>
      </c>
      <c r="Q2" s="246"/>
      <c r="Y2" s="68"/>
      <c r="Z2" s="68"/>
      <c r="AA2" s="68"/>
      <c r="AB2" s="68"/>
      <c r="AC2" s="68"/>
      <c r="AD2" s="243"/>
      <c r="AE2" s="68"/>
      <c r="AF2" s="68"/>
      <c r="AG2" s="68"/>
      <c r="AH2" s="68"/>
      <c r="AI2" s="68"/>
      <c r="AJ2" s="68"/>
      <c r="BA2" t="s">
        <v>2</v>
      </c>
    </row>
    <row r="3" spans="1:53">
      <c r="A3" s="96" t="s">
        <v>3</v>
      </c>
      <c r="B3" s="71"/>
      <c r="C3" s="71"/>
      <c r="D3" s="71"/>
      <c r="E3" s="105"/>
      <c r="F3" s="105"/>
      <c r="G3" s="71"/>
      <c r="H3" s="71"/>
      <c r="I3" s="71"/>
      <c r="J3" s="335"/>
      <c r="K3" s="71"/>
      <c r="L3" s="71"/>
      <c r="M3" s="71"/>
      <c r="Y3" s="68"/>
      <c r="Z3" s="68"/>
      <c r="AA3" s="68"/>
      <c r="AB3" s="68"/>
      <c r="AC3" s="68"/>
      <c r="AD3" s="243"/>
      <c r="AE3" s="68"/>
      <c r="AF3" s="68"/>
      <c r="AG3" s="68"/>
      <c r="AH3" s="68"/>
      <c r="AI3" s="68"/>
      <c r="AJ3" s="68"/>
    </row>
    <row r="4" spans="1:53">
      <c r="A4" s="102" t="s">
        <v>4</v>
      </c>
      <c r="B4" s="71"/>
      <c r="C4" s="364"/>
      <c r="D4" s="71"/>
      <c r="E4" s="71"/>
      <c r="F4" s="71"/>
      <c r="G4" s="71"/>
      <c r="H4" s="71"/>
      <c r="I4" s="71"/>
      <c r="J4" s="335"/>
      <c r="K4" s="71"/>
      <c r="L4" s="71"/>
      <c r="M4" s="71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</row>
    <row r="5" spans="1:53">
      <c r="A5" s="79" t="s">
        <v>5</v>
      </c>
      <c r="B5" s="71"/>
      <c r="C5" s="71"/>
      <c r="D5" s="5" t="s">
        <v>6</v>
      </c>
      <c r="E5" s="289" t="s">
        <v>7</v>
      </c>
      <c r="F5" s="5"/>
      <c r="G5" s="5"/>
      <c r="H5" s="5"/>
      <c r="I5" s="5"/>
      <c r="J5" s="336"/>
      <c r="K5" s="5"/>
      <c r="L5" s="5"/>
      <c r="M5" s="71"/>
      <c r="Y5" s="68"/>
      <c r="Z5" s="68"/>
      <c r="AA5" s="365"/>
      <c r="AB5" s="365"/>
      <c r="AC5" s="365"/>
      <c r="AD5" s="365"/>
      <c r="AE5" s="68"/>
      <c r="AF5" s="365"/>
      <c r="AG5" s="365"/>
      <c r="AH5" s="365"/>
      <c r="AI5" s="365"/>
      <c r="AJ5" s="68"/>
    </row>
    <row r="6" spans="1:53">
      <c r="A6" s="108" t="s">
        <v>8</v>
      </c>
      <c r="B6" s="71"/>
      <c r="C6" s="236"/>
      <c r="D6" s="224"/>
      <c r="E6" s="207"/>
      <c r="F6" s="207"/>
      <c r="G6" s="287"/>
      <c r="H6" s="287"/>
      <c r="I6" s="287"/>
      <c r="J6" s="337"/>
      <c r="K6" s="207"/>
      <c r="L6" s="207"/>
      <c r="M6" s="71"/>
      <c r="Q6" s="82"/>
      <c r="R6" s="82"/>
      <c r="S6" s="82"/>
      <c r="T6" s="82"/>
      <c r="Y6" s="68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68"/>
    </row>
    <row r="7" spans="1:53">
      <c r="A7" s="48"/>
      <c r="B7" s="71"/>
      <c r="C7" s="71"/>
      <c r="D7" s="71"/>
      <c r="E7" s="71"/>
      <c r="F7" s="71"/>
      <c r="G7" s="71"/>
      <c r="H7" s="71"/>
      <c r="I7" s="71"/>
      <c r="J7" s="335"/>
      <c r="K7" s="71"/>
      <c r="L7" s="71"/>
      <c r="M7" s="71"/>
      <c r="Y7" s="68"/>
      <c r="Z7" s="242"/>
      <c r="AA7" s="109"/>
      <c r="AB7" s="109"/>
      <c r="AC7" s="109"/>
      <c r="AD7" s="109"/>
      <c r="AE7" s="109"/>
      <c r="AF7" s="109"/>
      <c r="AG7" s="238"/>
      <c r="AH7" s="109"/>
      <c r="AI7" s="242"/>
      <c r="AJ7" s="68"/>
    </row>
    <row r="8" spans="1:53" ht="15.5">
      <c r="A8" s="85"/>
      <c r="B8" s="182" t="s">
        <v>9</v>
      </c>
      <c r="C8" s="182" t="s">
        <v>10</v>
      </c>
      <c r="D8" s="243" t="s">
        <v>11</v>
      </c>
      <c r="E8" s="243" t="s">
        <v>12</v>
      </c>
      <c r="F8" s="243" t="s">
        <v>7</v>
      </c>
      <c r="G8" s="243"/>
      <c r="H8" s="243"/>
      <c r="I8" s="243"/>
      <c r="J8" s="338"/>
      <c r="K8" s="243"/>
      <c r="L8" s="243"/>
      <c r="Y8" s="245"/>
      <c r="Z8" s="242"/>
      <c r="AA8" s="237"/>
      <c r="AB8" s="237"/>
      <c r="AC8" s="109"/>
      <c r="AD8" s="109"/>
      <c r="AE8" s="109"/>
      <c r="AF8" s="109"/>
      <c r="AG8" s="109"/>
      <c r="AH8" s="109"/>
      <c r="AI8" s="109"/>
      <c r="AJ8" s="68"/>
    </row>
    <row r="9" spans="1:53">
      <c r="A9" t="s">
        <v>13</v>
      </c>
      <c r="B9" s="309">
        <f>_xlfn.XLOOKUP($E$5,$D$8:$F$8,D9:F9)</f>
        <v>720</v>
      </c>
      <c r="C9" s="110" t="s">
        <v>14</v>
      </c>
      <c r="D9" s="300">
        <v>720</v>
      </c>
      <c r="E9" s="300">
        <v>720</v>
      </c>
      <c r="F9" s="273">
        <f>SUM(D9:E9)/2</f>
        <v>720</v>
      </c>
      <c r="G9" s="68"/>
      <c r="H9" s="68"/>
      <c r="I9" s="273"/>
      <c r="J9" s="339"/>
      <c r="K9" s="273"/>
      <c r="L9" s="273"/>
      <c r="N9" s="5"/>
      <c r="Y9" s="245"/>
      <c r="Z9" s="242"/>
      <c r="AA9" s="237"/>
      <c r="AB9" s="109"/>
      <c r="AC9" s="109"/>
      <c r="AD9" s="109"/>
      <c r="AE9" s="109"/>
      <c r="AF9" s="109"/>
      <c r="AG9" s="109"/>
      <c r="AH9" s="109"/>
      <c r="AI9" s="109"/>
      <c r="AJ9" s="68"/>
    </row>
    <row r="10" spans="1:53">
      <c r="A10" t="s">
        <v>15</v>
      </c>
      <c r="B10" s="309">
        <f t="shared" ref="B10:B59" si="0">_xlfn.XLOOKUP($E$5,$D$8:$F$8,D10:F10)</f>
        <v>23200</v>
      </c>
      <c r="C10" s="101" t="s">
        <v>14</v>
      </c>
      <c r="D10" s="290">
        <v>23000</v>
      </c>
      <c r="E10" s="290">
        <v>23400</v>
      </c>
      <c r="F10" s="273">
        <f t="shared" ref="F10:F59" si="1">SUM(D10:E10)/2</f>
        <v>23200</v>
      </c>
      <c r="G10" s="239"/>
      <c r="H10" s="239"/>
      <c r="I10" s="275"/>
      <c r="J10" s="340"/>
      <c r="K10" s="275"/>
      <c r="L10" s="275"/>
      <c r="N10" s="229"/>
      <c r="Q10" s="247"/>
      <c r="R10" s="247"/>
      <c r="S10" s="247"/>
      <c r="T10" s="247"/>
      <c r="Y10" s="245"/>
      <c r="Z10" s="242"/>
      <c r="AA10" s="237"/>
      <c r="AB10" s="109"/>
      <c r="AC10" s="109"/>
      <c r="AD10" s="109"/>
      <c r="AE10" s="109"/>
      <c r="AF10" s="109"/>
      <c r="AG10" s="238"/>
      <c r="AH10" s="242"/>
      <c r="AI10" s="109"/>
      <c r="AJ10" s="68"/>
    </row>
    <row r="11" spans="1:53">
      <c r="A11" t="s">
        <v>16</v>
      </c>
      <c r="B11" s="309">
        <f t="shared" si="0"/>
        <v>900</v>
      </c>
      <c r="C11" s="101"/>
      <c r="D11" s="290">
        <v>900</v>
      </c>
      <c r="E11" s="290">
        <v>900</v>
      </c>
      <c r="F11" s="273">
        <f t="shared" si="1"/>
        <v>900</v>
      </c>
      <c r="G11" s="239"/>
      <c r="H11" s="239"/>
      <c r="I11" s="275"/>
      <c r="J11" s="340"/>
      <c r="K11" s="275"/>
      <c r="L11" s="275"/>
      <c r="N11" s="229"/>
      <c r="Q11" s="247"/>
      <c r="R11" s="247"/>
      <c r="S11" s="247"/>
      <c r="T11" s="247"/>
      <c r="Y11" s="68"/>
      <c r="Z11" s="68"/>
      <c r="AA11" s="68"/>
      <c r="AB11" s="68"/>
      <c r="AC11" s="68"/>
      <c r="AD11" s="68"/>
      <c r="AE11" s="239"/>
      <c r="AF11" s="239"/>
      <c r="AG11" s="239"/>
      <c r="AH11" s="68"/>
      <c r="AI11" s="68"/>
      <c r="AJ11" s="68"/>
    </row>
    <row r="12" spans="1:53">
      <c r="A12" t="s">
        <v>17</v>
      </c>
      <c r="B12" s="309">
        <f t="shared" si="0"/>
        <v>11.5</v>
      </c>
      <c r="C12" s="84" t="s">
        <v>14</v>
      </c>
      <c r="D12" s="291">
        <v>11.5</v>
      </c>
      <c r="E12" s="291">
        <v>11.5</v>
      </c>
      <c r="F12" s="273">
        <f t="shared" si="1"/>
        <v>11.5</v>
      </c>
      <c r="I12" s="91"/>
      <c r="J12" s="339"/>
      <c r="K12" s="273"/>
      <c r="L12" s="273"/>
      <c r="Q12" s="95"/>
      <c r="R12" s="95"/>
      <c r="S12" s="95"/>
      <c r="T12" s="95"/>
      <c r="Y12" s="68"/>
      <c r="Z12" s="68"/>
      <c r="AA12" s="68"/>
      <c r="AB12" s="68"/>
      <c r="AC12" s="68"/>
      <c r="AD12" s="68"/>
      <c r="AE12" s="68"/>
      <c r="AF12" s="365"/>
      <c r="AG12" s="365"/>
      <c r="AH12" s="365"/>
      <c r="AI12" s="365"/>
      <c r="AJ12" s="68"/>
    </row>
    <row r="13" spans="1:53">
      <c r="A13" t="s">
        <v>18</v>
      </c>
      <c r="B13" s="309">
        <f t="shared" si="0"/>
        <v>2.1</v>
      </c>
      <c r="C13" s="84" t="s">
        <v>14</v>
      </c>
      <c r="D13" s="291">
        <v>2.1</v>
      </c>
      <c r="E13" s="291">
        <v>2.1</v>
      </c>
      <c r="F13" s="273">
        <f t="shared" si="1"/>
        <v>2.1</v>
      </c>
      <c r="I13" s="91"/>
      <c r="J13" s="339"/>
      <c r="K13" s="273"/>
      <c r="L13" s="273"/>
      <c r="Q13" s="95"/>
      <c r="R13" s="95"/>
      <c r="S13" s="95"/>
      <c r="T13" s="95"/>
      <c r="Y13" s="68"/>
      <c r="Z13" s="244"/>
      <c r="AA13" s="68"/>
      <c r="AB13" s="68"/>
      <c r="AC13" s="109"/>
      <c r="AD13" s="68"/>
      <c r="AE13" s="244"/>
      <c r="AF13" s="244"/>
      <c r="AG13" s="244"/>
      <c r="AH13" s="244"/>
      <c r="AI13" s="244"/>
      <c r="AJ13" s="68"/>
    </row>
    <row r="14" spans="1:53">
      <c r="A14" t="s">
        <v>19</v>
      </c>
      <c r="B14" s="309">
        <f t="shared" si="0"/>
        <v>55</v>
      </c>
      <c r="C14" s="84" t="s">
        <v>14</v>
      </c>
      <c r="D14" s="294">
        <v>55</v>
      </c>
      <c r="E14" s="294">
        <v>55</v>
      </c>
      <c r="F14" s="273">
        <f t="shared" si="1"/>
        <v>55</v>
      </c>
      <c r="G14" s="50"/>
      <c r="H14" s="50"/>
      <c r="I14" s="91"/>
      <c r="J14" s="339"/>
      <c r="K14" s="273"/>
      <c r="L14" s="275"/>
      <c r="M14" s="82"/>
      <c r="Q14" s="248"/>
      <c r="R14" s="248"/>
      <c r="S14" s="248"/>
      <c r="T14" s="248"/>
      <c r="Y14" s="68"/>
      <c r="Z14" s="242"/>
      <c r="AA14" s="109"/>
      <c r="AB14" s="109"/>
      <c r="AC14" s="109"/>
      <c r="AD14" s="109"/>
      <c r="AE14" s="109"/>
      <c r="AF14" s="109"/>
      <c r="AG14" s="238"/>
      <c r="AH14" s="109"/>
      <c r="AI14" s="109"/>
      <c r="AJ14" s="68"/>
    </row>
    <row r="15" spans="1:53">
      <c r="A15" t="s">
        <v>20</v>
      </c>
      <c r="B15" s="309">
        <f t="shared" si="0"/>
        <v>5500</v>
      </c>
      <c r="C15" s="84" t="s">
        <v>14</v>
      </c>
      <c r="D15" s="294">
        <v>5500</v>
      </c>
      <c r="E15" s="294">
        <v>5500</v>
      </c>
      <c r="F15" s="273">
        <f t="shared" si="1"/>
        <v>5500</v>
      </c>
      <c r="G15" s="50"/>
      <c r="H15" s="50"/>
      <c r="I15" s="91"/>
      <c r="J15" s="339"/>
      <c r="K15" s="273"/>
      <c r="L15" s="273"/>
      <c r="M15" s="82"/>
      <c r="O15" s="27"/>
      <c r="P15" s="50"/>
      <c r="Q15" s="248"/>
      <c r="R15" s="248"/>
      <c r="S15" s="248"/>
      <c r="T15" s="248"/>
      <c r="Y15" s="245"/>
      <c r="Z15" s="242"/>
      <c r="AA15" s="109"/>
      <c r="AB15" s="109"/>
      <c r="AC15" s="109"/>
      <c r="AD15" s="109"/>
      <c r="AE15" s="109"/>
      <c r="AF15" s="109"/>
      <c r="AG15" s="109"/>
      <c r="AH15" s="109"/>
      <c r="AI15" s="109"/>
      <c r="AJ15" s="68"/>
    </row>
    <row r="16" spans="1:53">
      <c r="A16" t="s">
        <v>21</v>
      </c>
      <c r="B16" s="310">
        <f t="shared" si="0"/>
        <v>0.8</v>
      </c>
      <c r="C16" s="84" t="s">
        <v>22</v>
      </c>
      <c r="D16" s="292">
        <v>0.8</v>
      </c>
      <c r="E16" s="292">
        <v>0.8</v>
      </c>
      <c r="F16" s="273">
        <f t="shared" si="1"/>
        <v>0.8</v>
      </c>
      <c r="G16" s="207"/>
      <c r="H16" s="207"/>
      <c r="I16" s="224"/>
      <c r="J16" s="339"/>
      <c r="K16" s="273"/>
      <c r="L16" s="273"/>
      <c r="M16" s="82"/>
      <c r="N16" s="5"/>
      <c r="O16" s="27"/>
      <c r="P16" s="50"/>
      <c r="Q16" s="249"/>
      <c r="R16" s="250"/>
      <c r="S16" s="250"/>
      <c r="T16" s="250"/>
      <c r="Y16" s="245"/>
      <c r="Z16" s="242"/>
      <c r="AA16" s="109"/>
      <c r="AB16" s="109"/>
      <c r="AC16" s="109"/>
      <c r="AD16" s="109"/>
      <c r="AE16" s="109"/>
      <c r="AF16" s="109"/>
      <c r="AG16" s="109"/>
      <c r="AH16" s="109"/>
      <c r="AI16" s="109"/>
      <c r="AJ16" s="68"/>
    </row>
    <row r="17" spans="1:42">
      <c r="A17" t="s">
        <v>23</v>
      </c>
      <c r="B17" s="311">
        <f t="shared" si="0"/>
        <v>3</v>
      </c>
      <c r="C17" s="84"/>
      <c r="D17" s="293">
        <v>3</v>
      </c>
      <c r="E17" s="293">
        <v>3</v>
      </c>
      <c r="F17" s="273">
        <f t="shared" si="1"/>
        <v>3</v>
      </c>
      <c r="G17" s="50"/>
      <c r="H17" s="50"/>
      <c r="I17" s="325"/>
      <c r="J17" s="340"/>
      <c r="K17" s="275"/>
      <c r="L17" s="275"/>
      <c r="M17" s="82"/>
      <c r="N17" s="5"/>
      <c r="O17" s="27"/>
      <c r="P17" s="50"/>
      <c r="Q17" s="249"/>
      <c r="R17" s="250"/>
      <c r="S17" s="250"/>
      <c r="T17" s="250"/>
      <c r="Y17" s="245"/>
      <c r="Z17" s="242"/>
      <c r="AA17" s="109"/>
      <c r="AB17" s="109"/>
      <c r="AC17" s="109"/>
      <c r="AD17" s="109"/>
      <c r="AE17" s="109"/>
      <c r="AF17" s="109"/>
      <c r="AG17" s="109"/>
      <c r="AH17" s="109"/>
      <c r="AI17" s="109"/>
      <c r="AJ17" s="68"/>
    </row>
    <row r="18" spans="1:42">
      <c r="A18" t="s">
        <v>24</v>
      </c>
      <c r="B18" s="309">
        <f t="shared" si="0"/>
        <v>11.5</v>
      </c>
      <c r="C18" s="124" t="s">
        <v>25</v>
      </c>
      <c r="D18" s="295">
        <v>13</v>
      </c>
      <c r="E18" s="296">
        <v>10</v>
      </c>
      <c r="F18" s="273">
        <f t="shared" si="1"/>
        <v>11.5</v>
      </c>
      <c r="G18" s="347"/>
      <c r="H18" s="347"/>
      <c r="I18" s="326"/>
      <c r="J18" s="340"/>
      <c r="K18" s="275"/>
      <c r="L18" s="275"/>
      <c r="N18" s="5"/>
      <c r="O18" s="27"/>
      <c r="P18" s="50"/>
      <c r="Q18" s="251"/>
      <c r="R18" s="251"/>
      <c r="Y18" s="245"/>
      <c r="Z18" s="242"/>
      <c r="AA18" s="109"/>
      <c r="AB18" s="109"/>
      <c r="AC18" s="109"/>
      <c r="AD18" s="109"/>
      <c r="AE18" s="109"/>
      <c r="AF18" s="109"/>
      <c r="AG18" s="238"/>
      <c r="AH18" s="109"/>
      <c r="AI18" s="109"/>
      <c r="AJ18" s="68"/>
    </row>
    <row r="19" spans="1:42">
      <c r="A19" t="s">
        <v>26</v>
      </c>
      <c r="B19" s="309">
        <f t="shared" si="0"/>
        <v>6</v>
      </c>
      <c r="C19" s="88" t="s">
        <v>14</v>
      </c>
      <c r="D19" s="297">
        <v>6</v>
      </c>
      <c r="E19" s="298">
        <v>6</v>
      </c>
      <c r="F19" s="273">
        <f t="shared" si="1"/>
        <v>6</v>
      </c>
      <c r="G19" s="348"/>
      <c r="H19" s="348"/>
      <c r="I19" s="327"/>
      <c r="J19" s="339"/>
      <c r="K19" s="273"/>
      <c r="L19" s="273"/>
      <c r="P19" s="50"/>
      <c r="Q19" s="251"/>
      <c r="R19" s="251"/>
      <c r="S19" s="251"/>
      <c r="T19" s="251"/>
      <c r="AI19" s="212"/>
    </row>
    <row r="20" spans="1:42">
      <c r="A20" t="s">
        <v>27</v>
      </c>
      <c r="B20" s="309">
        <f t="shared" si="0"/>
        <v>6</v>
      </c>
      <c r="C20" s="113" t="s">
        <v>28</v>
      </c>
      <c r="D20" s="291">
        <v>7</v>
      </c>
      <c r="E20" s="300">
        <v>5</v>
      </c>
      <c r="F20" s="273">
        <f t="shared" si="1"/>
        <v>6</v>
      </c>
      <c r="G20" s="349"/>
      <c r="H20" s="349"/>
      <c r="I20" s="91"/>
      <c r="J20" s="339"/>
      <c r="K20" s="273"/>
      <c r="L20" s="273"/>
      <c r="O20" s="50"/>
      <c r="P20" s="50"/>
      <c r="Q20" s="95"/>
      <c r="R20" s="95"/>
      <c r="AI20" s="212"/>
    </row>
    <row r="21" spans="1:42">
      <c r="A21" t="s">
        <v>29</v>
      </c>
      <c r="B21" s="310">
        <f t="shared" si="0"/>
        <v>0.15</v>
      </c>
      <c r="C21" s="84" t="s">
        <v>14</v>
      </c>
      <c r="D21" s="285">
        <v>0.15</v>
      </c>
      <c r="E21" s="284">
        <v>0.15</v>
      </c>
      <c r="F21" s="273">
        <f t="shared" si="1"/>
        <v>0.15</v>
      </c>
      <c r="G21" s="245"/>
      <c r="H21" s="245"/>
      <c r="I21" s="225"/>
      <c r="J21" s="341"/>
      <c r="K21" s="276"/>
      <c r="L21" s="276"/>
      <c r="Q21" s="249"/>
      <c r="R21" s="52"/>
      <c r="AI21" s="212"/>
    </row>
    <row r="22" spans="1:42">
      <c r="A22" t="s">
        <v>30</v>
      </c>
      <c r="B22" s="312">
        <f t="shared" si="0"/>
        <v>0</v>
      </c>
      <c r="C22" s="84" t="s">
        <v>14</v>
      </c>
      <c r="D22" s="302">
        <v>0</v>
      </c>
      <c r="E22" s="303">
        <v>0</v>
      </c>
      <c r="F22" s="273">
        <f t="shared" si="1"/>
        <v>0</v>
      </c>
      <c r="G22" s="350"/>
      <c r="H22" s="350"/>
      <c r="I22" s="328"/>
      <c r="J22" s="342"/>
      <c r="K22" s="274"/>
      <c r="L22" s="274"/>
      <c r="Q22" s="252"/>
      <c r="R22" s="253"/>
      <c r="Z22" s="27"/>
      <c r="AI22" s="212"/>
    </row>
    <row r="23" spans="1:42">
      <c r="A23" t="s">
        <v>31</v>
      </c>
      <c r="B23" s="312">
        <f t="shared" si="0"/>
        <v>1.0249999999999999</v>
      </c>
      <c r="C23" s="84" t="s">
        <v>32</v>
      </c>
      <c r="D23" s="304">
        <v>1.1000000000000001</v>
      </c>
      <c r="E23" s="305">
        <v>0.95</v>
      </c>
      <c r="F23" s="273">
        <f t="shared" si="1"/>
        <v>1.0249999999999999</v>
      </c>
      <c r="G23" s="351"/>
      <c r="H23" s="351"/>
      <c r="I23" s="38"/>
      <c r="J23" s="342"/>
      <c r="K23" s="274"/>
      <c r="L23" s="274"/>
      <c r="N23" s="55"/>
      <c r="Q23" s="254"/>
      <c r="R23" s="253"/>
      <c r="S23" s="253"/>
      <c r="T23" s="253"/>
      <c r="AI23" s="212"/>
    </row>
    <row r="24" spans="1:42">
      <c r="A24" t="s">
        <v>33</v>
      </c>
      <c r="B24" s="107">
        <f t="shared" si="0"/>
        <v>0</v>
      </c>
      <c r="C24" s="88" t="s">
        <v>14</v>
      </c>
      <c r="D24" s="299">
        <v>0</v>
      </c>
      <c r="E24" s="306">
        <v>0</v>
      </c>
      <c r="F24" s="273">
        <f t="shared" si="1"/>
        <v>0</v>
      </c>
      <c r="G24" s="200"/>
      <c r="H24" s="200"/>
      <c r="I24" s="329"/>
      <c r="J24" s="339"/>
      <c r="K24" s="273"/>
      <c r="L24" s="273"/>
      <c r="Q24" s="251"/>
      <c r="R24" s="251"/>
      <c r="S24" s="251"/>
      <c r="T24" s="251"/>
      <c r="AI24" s="212"/>
    </row>
    <row r="25" spans="1:42" ht="15" thickBot="1">
      <c r="A25" t="s">
        <v>34</v>
      </c>
      <c r="B25" s="107">
        <f t="shared" si="0"/>
        <v>72.5</v>
      </c>
      <c r="C25" s="226" t="s">
        <v>14</v>
      </c>
      <c r="D25" s="295">
        <v>85</v>
      </c>
      <c r="E25" s="307">
        <v>60</v>
      </c>
      <c r="F25" s="273">
        <f t="shared" si="1"/>
        <v>72.5</v>
      </c>
      <c r="G25" s="352"/>
      <c r="H25" s="352"/>
      <c r="I25" s="330"/>
      <c r="J25" s="340"/>
      <c r="K25" s="275"/>
      <c r="L25" s="275"/>
      <c r="Q25" s="251"/>
      <c r="R25" s="251"/>
      <c r="S25" s="251"/>
      <c r="T25" s="251"/>
      <c r="AI25" s="212"/>
    </row>
    <row r="26" spans="1:42">
      <c r="A26" t="s">
        <v>35</v>
      </c>
      <c r="B26" s="309">
        <f t="shared" si="0"/>
        <v>7</v>
      </c>
      <c r="C26" s="84" t="s">
        <v>14</v>
      </c>
      <c r="D26" s="299">
        <v>7</v>
      </c>
      <c r="E26" s="306">
        <v>7</v>
      </c>
      <c r="F26" s="273">
        <f t="shared" si="1"/>
        <v>7</v>
      </c>
      <c r="G26" s="353"/>
      <c r="H26" s="353"/>
      <c r="I26" s="329"/>
      <c r="J26" s="339"/>
      <c r="K26" s="273"/>
      <c r="L26" s="273"/>
      <c r="Q26" s="251"/>
      <c r="Z26" s="18" t="s">
        <v>36</v>
      </c>
      <c r="AA26" s="19"/>
      <c r="AB26" s="20"/>
      <c r="AE26" s="18" t="s">
        <v>37</v>
      </c>
      <c r="AF26" s="20"/>
      <c r="AH26" s="212"/>
      <c r="AI26" s="5"/>
      <c r="AJ26" s="5"/>
      <c r="AK26" s="5"/>
      <c r="AL26" s="5"/>
      <c r="AM26" s="5"/>
      <c r="AN26" s="5"/>
      <c r="AO26" s="5"/>
    </row>
    <row r="27" spans="1:42">
      <c r="A27" t="s">
        <v>38</v>
      </c>
      <c r="B27" s="309">
        <f t="shared" si="0"/>
        <v>2</v>
      </c>
      <c r="C27" s="227" t="s">
        <v>14</v>
      </c>
      <c r="D27" s="299">
        <v>2</v>
      </c>
      <c r="E27" s="306">
        <v>2</v>
      </c>
      <c r="F27" s="273">
        <f t="shared" si="1"/>
        <v>2</v>
      </c>
      <c r="G27" s="354"/>
      <c r="H27" s="354"/>
      <c r="I27" s="329"/>
      <c r="J27" s="339"/>
      <c r="K27" s="273"/>
      <c r="L27" s="273"/>
      <c r="N27" s="82"/>
      <c r="Q27" s="251"/>
      <c r="Z27" s="9" t="s">
        <v>39</v>
      </c>
      <c r="AA27" s="105">
        <f>AVERAGE(AA31:AA51)</f>
        <v>0.34698793467139122</v>
      </c>
      <c r="AB27" s="103">
        <f>AVERAGE(AB31:AB51)</f>
        <v>0.43471275143426891</v>
      </c>
      <c r="AE27" s="9" t="s">
        <v>40</v>
      </c>
      <c r="AF27" s="83"/>
    </row>
    <row r="28" spans="1:42" ht="15" thickBot="1">
      <c r="A28" t="s">
        <v>41</v>
      </c>
      <c r="B28" s="107">
        <f t="shared" si="0"/>
        <v>300</v>
      </c>
      <c r="C28" s="88" t="s">
        <v>42</v>
      </c>
      <c r="D28" s="295">
        <v>200</v>
      </c>
      <c r="E28" s="295">
        <v>400</v>
      </c>
      <c r="F28" s="273">
        <f t="shared" si="1"/>
        <v>300</v>
      </c>
      <c r="G28" s="354"/>
      <c r="H28" s="354"/>
      <c r="I28" s="330"/>
      <c r="J28" s="339"/>
      <c r="K28" s="273"/>
      <c r="L28" s="273"/>
      <c r="Q28" s="255"/>
      <c r="R28" s="255"/>
      <c r="S28" s="255"/>
      <c r="T28" s="255"/>
      <c r="Z28" s="9" t="s">
        <v>43</v>
      </c>
      <c r="AA28" t="s">
        <v>44</v>
      </c>
      <c r="AB28" s="83" t="s">
        <v>45</v>
      </c>
      <c r="AE28" s="9" t="s">
        <v>43</v>
      </c>
      <c r="AF28" s="83" t="s">
        <v>46</v>
      </c>
      <c r="AI28" s="82"/>
      <c r="AJ28" s="82"/>
      <c r="AK28" s="82"/>
      <c r="AL28" s="82"/>
      <c r="AM28" s="82"/>
      <c r="AN28" s="82"/>
      <c r="AO28" s="82"/>
      <c r="AP28" s="82"/>
    </row>
    <row r="29" spans="1:42">
      <c r="A29" t="s">
        <v>47</v>
      </c>
      <c r="B29" s="310">
        <f t="shared" si="0"/>
        <v>0.4</v>
      </c>
      <c r="C29" s="84" t="s">
        <v>14</v>
      </c>
      <c r="D29" s="292">
        <v>0.4</v>
      </c>
      <c r="E29" s="292">
        <v>0.4</v>
      </c>
      <c r="F29" s="273">
        <f t="shared" si="1"/>
        <v>0.4</v>
      </c>
      <c r="G29" s="82"/>
      <c r="H29" s="82"/>
      <c r="I29" s="224"/>
      <c r="J29" s="339"/>
      <c r="K29" s="273"/>
      <c r="L29" s="273"/>
      <c r="Q29" s="249"/>
      <c r="R29" s="250"/>
      <c r="S29" s="249"/>
      <c r="T29" s="249"/>
      <c r="Z29" s="231">
        <v>2025</v>
      </c>
      <c r="AA29" s="233">
        <f>RNSForecast</f>
        <v>0.61</v>
      </c>
      <c r="AB29" s="234">
        <f>FCMForecast</f>
        <v>0.73</v>
      </c>
      <c r="AE29" s="231">
        <v>2025</v>
      </c>
      <c r="AF29" s="232">
        <f>B18*(1-B21)</f>
        <v>9.7750000000000004</v>
      </c>
      <c r="AI29" s="363"/>
      <c r="AJ29" s="120"/>
      <c r="AK29" s="363"/>
      <c r="AL29" s="120"/>
      <c r="AM29" s="363"/>
      <c r="AN29" s="120"/>
      <c r="AO29" s="363"/>
      <c r="AP29" s="120"/>
    </row>
    <row r="30" spans="1:42">
      <c r="A30" t="s">
        <v>48</v>
      </c>
      <c r="B30" s="310">
        <f t="shared" si="0"/>
        <v>0.3</v>
      </c>
      <c r="C30" s="84"/>
      <c r="D30" s="301">
        <v>0.3</v>
      </c>
      <c r="E30" s="301">
        <v>0.3</v>
      </c>
      <c r="F30" s="273">
        <f t="shared" si="1"/>
        <v>0.3</v>
      </c>
      <c r="G30" s="207"/>
      <c r="H30" s="207"/>
      <c r="I30" s="105"/>
      <c r="J30" s="339"/>
      <c r="K30" s="273"/>
      <c r="L30" s="273"/>
      <c r="Q30" s="249"/>
      <c r="R30" s="250"/>
      <c r="S30" s="249"/>
      <c r="T30" s="249"/>
      <c r="Z30" s="114"/>
      <c r="AA30" s="270"/>
      <c r="AB30" s="271"/>
      <c r="AE30" s="114"/>
      <c r="AF30" s="115"/>
      <c r="AI30" s="363"/>
      <c r="AJ30" s="120"/>
      <c r="AK30" s="363"/>
      <c r="AL30" s="120"/>
      <c r="AM30" s="363"/>
      <c r="AN30" s="120"/>
      <c r="AO30" s="363"/>
      <c r="AP30" s="120"/>
    </row>
    <row r="31" spans="1:42">
      <c r="A31" t="s">
        <v>49</v>
      </c>
      <c r="B31" s="309">
        <f t="shared" si="0"/>
        <v>19.399999999999999</v>
      </c>
      <c r="C31" s="111" t="s">
        <v>14</v>
      </c>
      <c r="D31" s="300">
        <v>19.399999999999999</v>
      </c>
      <c r="E31" s="300">
        <v>19.399999999999999</v>
      </c>
      <c r="F31" s="273">
        <f t="shared" si="1"/>
        <v>19.399999999999999</v>
      </c>
      <c r="G31" s="68"/>
      <c r="H31" s="68"/>
      <c r="I31" s="91"/>
      <c r="J31" s="339"/>
      <c r="K31" s="273"/>
      <c r="L31" s="273"/>
      <c r="Q31" s="256"/>
      <c r="R31" s="256"/>
      <c r="S31" s="256"/>
      <c r="T31" s="256"/>
      <c r="Z31" s="9">
        <v>2026</v>
      </c>
      <c r="AA31" s="120">
        <f>AA29*(1-$B$45)</f>
        <v>0.57492500000000002</v>
      </c>
      <c r="AB31" s="121">
        <f>AB29*(1-$B$42)</f>
        <v>0.69167500000000004</v>
      </c>
      <c r="AC31" t="s">
        <v>50</v>
      </c>
      <c r="AE31" s="9">
        <v>2026</v>
      </c>
      <c r="AF31" s="106">
        <f>AF29*(1-$B$21)</f>
        <v>8.3087499999999999</v>
      </c>
      <c r="AG31" t="s">
        <v>50</v>
      </c>
      <c r="AI31" s="359"/>
      <c r="AJ31" s="359"/>
      <c r="AK31" s="359"/>
      <c r="AL31" s="359"/>
      <c r="AM31" s="359"/>
      <c r="AN31" s="359"/>
      <c r="AO31" s="359"/>
      <c r="AP31" s="359"/>
    </row>
    <row r="32" spans="1:42">
      <c r="A32" t="s">
        <v>51</v>
      </c>
      <c r="B32" s="107">
        <f t="shared" si="0"/>
        <v>25</v>
      </c>
      <c r="C32" s="111" t="s">
        <v>14</v>
      </c>
      <c r="D32" s="308">
        <v>25</v>
      </c>
      <c r="E32" s="229">
        <v>25</v>
      </c>
      <c r="F32" s="273">
        <f t="shared" si="1"/>
        <v>25</v>
      </c>
      <c r="G32" s="68"/>
      <c r="H32" s="68"/>
      <c r="I32" s="229"/>
      <c r="J32" s="339"/>
      <c r="K32" s="273"/>
      <c r="L32" s="273"/>
      <c r="Q32" s="257"/>
      <c r="R32" s="257"/>
      <c r="S32" s="257"/>
      <c r="T32" s="257"/>
      <c r="Z32" s="9">
        <v>2027</v>
      </c>
      <c r="AA32" s="120">
        <f>AA31*(1-$B$45)</f>
        <v>0.54186681250000002</v>
      </c>
      <c r="AB32" s="121">
        <f>AB31*(1-$B$42)</f>
        <v>0.65536206250000006</v>
      </c>
      <c r="AE32" s="9">
        <v>2027</v>
      </c>
      <c r="AF32" s="106">
        <f t="shared" ref="AF32:AF67" si="2">AF31*(1-$B$21)</f>
        <v>7.0624374999999997</v>
      </c>
      <c r="AI32" s="363"/>
      <c r="AJ32" s="120"/>
      <c r="AK32" s="363"/>
      <c r="AL32" s="120"/>
      <c r="AM32" s="363"/>
      <c r="AN32" s="120"/>
      <c r="AO32" s="363"/>
      <c r="AP32" s="120"/>
    </row>
    <row r="33" spans="1:42">
      <c r="A33" t="s">
        <v>52</v>
      </c>
      <c r="B33" s="309">
        <f t="shared" si="0"/>
        <v>484.99999999999994</v>
      </c>
      <c r="C33" s="112"/>
      <c r="D33" s="240">
        <v>484.99999999999994</v>
      </c>
      <c r="E33" s="240">
        <v>484.99999999999994</v>
      </c>
      <c r="F33" s="273">
        <f t="shared" si="1"/>
        <v>484.99999999999994</v>
      </c>
      <c r="G33" s="229"/>
      <c r="H33" s="229"/>
      <c r="I33" s="240"/>
      <c r="J33" s="339"/>
      <c r="K33" s="273"/>
      <c r="L33" s="273"/>
      <c r="N33" s="82"/>
      <c r="Q33" s="258"/>
      <c r="R33" s="258"/>
      <c r="S33" s="258"/>
      <c r="T33" s="258"/>
      <c r="Z33" s="9">
        <v>2028</v>
      </c>
      <c r="AA33" s="120">
        <f>AA32*(1-$B$45)</f>
        <v>0.51070947078125006</v>
      </c>
      <c r="AB33" s="121">
        <f>AB32*(1-$B$42)</f>
        <v>0.62095555421875004</v>
      </c>
      <c r="AE33" s="9">
        <v>2028</v>
      </c>
      <c r="AF33" s="106">
        <f t="shared" si="2"/>
        <v>6.0030718749999998</v>
      </c>
      <c r="AI33" s="363"/>
      <c r="AJ33" s="120"/>
      <c r="AK33" s="363"/>
      <c r="AL33" s="120"/>
      <c r="AM33" s="363"/>
      <c r="AN33" s="120"/>
      <c r="AO33" s="363"/>
      <c r="AP33" s="120"/>
    </row>
    <row r="34" spans="1:42">
      <c r="A34" t="s">
        <v>53</v>
      </c>
      <c r="B34" s="309">
        <f t="shared" si="0"/>
        <v>0.05</v>
      </c>
      <c r="C34" s="112"/>
      <c r="D34" s="324">
        <v>0.05</v>
      </c>
      <c r="E34" s="324">
        <v>0.05</v>
      </c>
      <c r="F34" s="273">
        <f t="shared" si="1"/>
        <v>0.05</v>
      </c>
      <c r="G34" s="324"/>
      <c r="H34" s="324"/>
      <c r="I34" s="324"/>
      <c r="J34" s="339"/>
      <c r="K34" s="273"/>
      <c r="L34" s="273"/>
      <c r="N34" s="82"/>
      <c r="Q34" s="258"/>
      <c r="R34" s="258"/>
      <c r="S34" s="258"/>
      <c r="T34" s="258"/>
      <c r="Z34" s="9"/>
      <c r="AA34" s="120"/>
      <c r="AB34" s="121"/>
      <c r="AE34" s="9"/>
      <c r="AF34" s="106"/>
      <c r="AI34" s="363"/>
      <c r="AJ34" s="120"/>
      <c r="AK34" s="363"/>
      <c r="AL34" s="120"/>
      <c r="AM34" s="363"/>
      <c r="AN34" s="120"/>
      <c r="AO34" s="363"/>
      <c r="AP34" s="120"/>
    </row>
    <row r="35" spans="1:42">
      <c r="B35" s="309"/>
      <c r="C35" s="84"/>
      <c r="F35" s="273"/>
      <c r="G35" s="240"/>
      <c r="H35" s="240"/>
      <c r="I35" s="91"/>
      <c r="J35" s="339"/>
      <c r="K35" s="273"/>
      <c r="L35" s="273"/>
      <c r="Q35" s="95"/>
      <c r="Z35" s="9">
        <v>2029</v>
      </c>
      <c r="AA35" s="120">
        <f>AA33*(1-$B$45)</f>
        <v>0.48134367621132818</v>
      </c>
      <c r="AB35" s="121">
        <f>AB33*(1-$B$42)</f>
        <v>0.58835538762226569</v>
      </c>
      <c r="AE35" s="9">
        <v>2029</v>
      </c>
      <c r="AF35" s="106">
        <f>AF33*(1-$B$21)</f>
        <v>5.1026110937499993</v>
      </c>
      <c r="AI35" s="212"/>
    </row>
    <row r="36" spans="1:42">
      <c r="A36" t="s">
        <v>54</v>
      </c>
      <c r="B36" s="310">
        <f t="shared" si="0"/>
        <v>0.92</v>
      </c>
      <c r="C36" s="84" t="s">
        <v>55</v>
      </c>
      <c r="D36" s="285">
        <v>0.93</v>
      </c>
      <c r="E36" s="285">
        <v>0.91</v>
      </c>
      <c r="F36" s="273">
        <f t="shared" si="1"/>
        <v>0.92</v>
      </c>
      <c r="G36" s="207"/>
      <c r="H36" s="207"/>
      <c r="I36" s="225"/>
      <c r="J36" s="339"/>
      <c r="K36" s="273"/>
      <c r="L36" s="273"/>
      <c r="M36" s="70"/>
      <c r="N36" s="69"/>
      <c r="O36" s="70"/>
      <c r="Q36" s="249"/>
      <c r="R36" s="249"/>
      <c r="S36" s="249"/>
      <c r="T36" s="249"/>
      <c r="Z36" s="9">
        <v>2030</v>
      </c>
      <c r="AA36" s="120">
        <f t="shared" ref="AA36:AA45" si="3">AA35*(1-$B$45)</f>
        <v>0.4536664148291768</v>
      </c>
      <c r="AB36" s="121">
        <f>AB35*(1-$B$42)</f>
        <v>0.55746672977209677</v>
      </c>
      <c r="AE36" s="9">
        <v>2030</v>
      </c>
      <c r="AF36" s="106">
        <f t="shared" si="2"/>
        <v>4.3372194296874991</v>
      </c>
      <c r="AI36" s="212"/>
    </row>
    <row r="37" spans="1:42" ht="15" thickBot="1">
      <c r="B37" s="309"/>
      <c r="C37" s="84"/>
      <c r="D37" s="82"/>
      <c r="E37" s="82"/>
      <c r="F37" s="273"/>
      <c r="G37" s="82"/>
      <c r="H37" s="82"/>
      <c r="I37" s="225"/>
      <c r="J37" s="339"/>
      <c r="K37" s="273"/>
      <c r="L37" s="273"/>
      <c r="M37" s="70"/>
      <c r="N37" s="218"/>
      <c r="O37" s="70"/>
      <c r="P37" s="70"/>
      <c r="Q37" s="249"/>
      <c r="Z37" s="9">
        <v>2031</v>
      </c>
      <c r="AA37" s="120">
        <f t="shared" si="3"/>
        <v>0.42758059597649911</v>
      </c>
      <c r="AB37" s="121">
        <f>AB36*(1-$B$42)</f>
        <v>0.52819972645906166</v>
      </c>
      <c r="AE37" s="9">
        <v>2031</v>
      </c>
      <c r="AF37" s="106">
        <f t="shared" si="2"/>
        <v>3.6866365152343743</v>
      </c>
      <c r="AI37" s="212"/>
    </row>
    <row r="38" spans="1:42">
      <c r="A38" t="s">
        <v>56</v>
      </c>
      <c r="B38" s="310">
        <f t="shared" si="0"/>
        <v>0.35</v>
      </c>
      <c r="C38" s="100" t="s">
        <v>57</v>
      </c>
      <c r="D38" s="315">
        <v>0.35</v>
      </c>
      <c r="E38" s="316">
        <v>0.35</v>
      </c>
      <c r="F38" s="273">
        <f t="shared" si="1"/>
        <v>0.35</v>
      </c>
      <c r="G38" s="82"/>
      <c r="H38" s="82"/>
      <c r="I38" s="288"/>
      <c r="J38" s="339"/>
      <c r="K38" s="273"/>
      <c r="L38" s="273"/>
      <c r="N38" s="219" t="s">
        <v>58</v>
      </c>
      <c r="O38" s="215"/>
      <c r="P38" s="70"/>
      <c r="Q38" s="259"/>
      <c r="R38" s="259"/>
      <c r="S38" s="259"/>
      <c r="T38" s="259"/>
      <c r="Z38" s="9">
        <v>2032</v>
      </c>
      <c r="AA38" s="120">
        <f t="shared" si="3"/>
        <v>0.40299471170785039</v>
      </c>
      <c r="AB38" s="121">
        <f>AB37*(1-$B$42)</f>
        <v>0.50046924081996091</v>
      </c>
      <c r="AE38" s="9">
        <v>2032</v>
      </c>
      <c r="AF38" s="106">
        <f t="shared" si="2"/>
        <v>3.1336410379492179</v>
      </c>
      <c r="AI38" s="68"/>
    </row>
    <row r="39" spans="1:42">
      <c r="A39" t="s">
        <v>59</v>
      </c>
      <c r="B39" s="313">
        <f t="shared" si="0"/>
        <v>6.7500000000000004E-2</v>
      </c>
      <c r="C39" s="100" t="s">
        <v>60</v>
      </c>
      <c r="D39" s="317">
        <v>7.0000000000000007E-2</v>
      </c>
      <c r="E39" s="318">
        <v>6.5000000000000002E-2</v>
      </c>
      <c r="F39" s="273">
        <f t="shared" si="1"/>
        <v>6.7500000000000004E-2</v>
      </c>
      <c r="G39" s="264"/>
      <c r="H39" s="264"/>
      <c r="I39" s="331"/>
      <c r="J39" s="339"/>
      <c r="K39" s="273"/>
      <c r="L39" s="273"/>
      <c r="N39" s="116" t="s">
        <v>61</v>
      </c>
      <c r="O39" s="117" t="s">
        <v>62</v>
      </c>
      <c r="P39" s="70"/>
      <c r="Q39" s="260"/>
      <c r="R39" s="260"/>
      <c r="S39" s="260"/>
      <c r="T39" s="260"/>
      <c r="Z39" s="9">
        <v>2033</v>
      </c>
      <c r="AA39" s="120">
        <f t="shared" si="3"/>
        <v>0.37982251578464898</v>
      </c>
      <c r="AB39" s="121">
        <f>AB38*(1-$B$42)</f>
        <v>0.47419460567691296</v>
      </c>
      <c r="AE39" s="9">
        <v>2033</v>
      </c>
      <c r="AF39" s="106">
        <f t="shared" si="2"/>
        <v>2.6635948822568349</v>
      </c>
      <c r="AI39" s="212"/>
    </row>
    <row r="40" spans="1:42">
      <c r="B40" s="309"/>
      <c r="C40" s="100"/>
      <c r="D40" s="241"/>
      <c r="E40" s="241"/>
      <c r="F40" s="273"/>
      <c r="G40" s="264"/>
      <c r="H40" s="264"/>
      <c r="I40" s="288"/>
      <c r="J40" s="339"/>
      <c r="K40" s="273"/>
      <c r="L40" s="273"/>
      <c r="N40" s="122">
        <f>AB31</f>
        <v>0.69167500000000004</v>
      </c>
      <c r="O40" s="123">
        <f>AB41</f>
        <v>0.42571117096273409</v>
      </c>
      <c r="Q40" s="259"/>
      <c r="Z40" s="9">
        <v>2034</v>
      </c>
      <c r="AA40" s="120">
        <f t="shared" si="3"/>
        <v>0.35798272112703167</v>
      </c>
      <c r="AB40" s="121">
        <f>AB39*(1-$B$42)</f>
        <v>0.44929938887887505</v>
      </c>
      <c r="AE40" s="9">
        <v>2034</v>
      </c>
      <c r="AF40" s="106">
        <f t="shared" si="2"/>
        <v>2.2640556499183098</v>
      </c>
      <c r="AI40" s="212"/>
    </row>
    <row r="41" spans="1:42">
      <c r="A41" t="s">
        <v>63</v>
      </c>
      <c r="B41" s="310">
        <f t="shared" si="0"/>
        <v>0.73</v>
      </c>
      <c r="C41" s="84" t="s">
        <v>64</v>
      </c>
      <c r="D41" s="225">
        <v>0.74</v>
      </c>
      <c r="E41" s="225">
        <v>0.72</v>
      </c>
      <c r="F41" s="273">
        <f t="shared" si="1"/>
        <v>0.73</v>
      </c>
      <c r="G41" s="288"/>
      <c r="H41" s="288"/>
      <c r="I41" s="225"/>
      <c r="J41" s="339"/>
      <c r="K41" s="273"/>
      <c r="L41" s="273"/>
      <c r="N41" s="220"/>
      <c r="O41" s="118"/>
      <c r="Q41" s="249"/>
      <c r="R41" s="249"/>
      <c r="S41" s="249"/>
      <c r="T41" s="249"/>
      <c r="Z41" s="9">
        <v>2035</v>
      </c>
      <c r="AA41" s="120">
        <f t="shared" si="3"/>
        <v>0.33739871466222737</v>
      </c>
      <c r="AB41" s="121">
        <f t="shared" ref="AB41:AB67" si="4">AB40*(1-$B$43)</f>
        <v>0.42571117096273409</v>
      </c>
      <c r="AE41" s="9">
        <v>2035</v>
      </c>
      <c r="AF41" s="106">
        <f t="shared" si="2"/>
        <v>1.9244473024305633</v>
      </c>
      <c r="AI41" s="212"/>
    </row>
    <row r="42" spans="1:42">
      <c r="A42" t="s">
        <v>65</v>
      </c>
      <c r="B42" s="313">
        <f t="shared" si="0"/>
        <v>5.2500000000000005E-2</v>
      </c>
      <c r="C42" s="84" t="s">
        <v>66</v>
      </c>
      <c r="D42" s="120">
        <v>0.05</v>
      </c>
      <c r="E42" s="120">
        <v>5.5E-2</v>
      </c>
      <c r="F42" s="120">
        <f t="shared" si="1"/>
        <v>5.2500000000000005E-2</v>
      </c>
      <c r="G42" s="225"/>
      <c r="H42" s="225"/>
      <c r="I42" s="120"/>
      <c r="J42" s="339"/>
      <c r="K42" s="273"/>
      <c r="L42" s="273"/>
      <c r="N42" s="221"/>
      <c r="O42" s="119"/>
      <c r="Q42" s="261"/>
      <c r="R42" s="261"/>
      <c r="S42" s="262"/>
      <c r="T42" s="261"/>
      <c r="Z42" s="9">
        <v>2036</v>
      </c>
      <c r="AA42" s="120">
        <f t="shared" si="3"/>
        <v>0.3179982885691493</v>
      </c>
      <c r="AB42" s="121">
        <f t="shared" si="4"/>
        <v>0.40336133448719053</v>
      </c>
      <c r="AC42" t="s">
        <v>67</v>
      </c>
      <c r="AE42" s="9">
        <v>2036</v>
      </c>
      <c r="AF42" s="106">
        <f t="shared" si="2"/>
        <v>1.6357802070659788</v>
      </c>
      <c r="AH42" s="213"/>
      <c r="AI42" s="214"/>
    </row>
    <row r="43" spans="1:42" ht="15" thickBot="1">
      <c r="A43" t="s">
        <v>68</v>
      </c>
      <c r="B43" s="313">
        <f t="shared" si="0"/>
        <v>5.2500000000000005E-2</v>
      </c>
      <c r="C43" s="84" t="s">
        <v>66</v>
      </c>
      <c r="D43" s="120">
        <v>0.05</v>
      </c>
      <c r="E43" s="120">
        <v>5.5E-2</v>
      </c>
      <c r="F43" s="120">
        <f t="shared" si="1"/>
        <v>5.2500000000000005E-2</v>
      </c>
      <c r="G43" s="120"/>
      <c r="H43" s="120"/>
      <c r="I43" s="120"/>
      <c r="J43" s="339"/>
      <c r="K43" s="273"/>
      <c r="L43" s="273"/>
      <c r="N43" s="222">
        <f>AA31</f>
        <v>0.57492500000000002</v>
      </c>
      <c r="O43" s="265">
        <f>AA41</f>
        <v>0.33739871466222737</v>
      </c>
      <c r="Q43" s="261"/>
      <c r="R43" s="261"/>
      <c r="S43" s="262"/>
      <c r="T43" s="261"/>
      <c r="Z43" s="9">
        <v>2037</v>
      </c>
      <c r="AA43" s="120">
        <f t="shared" si="3"/>
        <v>0.29971338697642319</v>
      </c>
      <c r="AB43" s="121">
        <f t="shared" si="4"/>
        <v>0.38218486442661304</v>
      </c>
      <c r="AE43" s="9">
        <v>2037</v>
      </c>
      <c r="AF43" s="106">
        <f t="shared" si="2"/>
        <v>1.3904131760060821</v>
      </c>
      <c r="AH43" s="213"/>
      <c r="AI43" s="214"/>
    </row>
    <row r="44" spans="1:42">
      <c r="A44" t="s">
        <v>69</v>
      </c>
      <c r="B44" s="310">
        <f t="shared" si="0"/>
        <v>0.61</v>
      </c>
      <c r="C44" s="100" t="s">
        <v>70</v>
      </c>
      <c r="D44" s="225">
        <v>0.62</v>
      </c>
      <c r="E44" s="225">
        <v>0.6</v>
      </c>
      <c r="F44" s="225">
        <f t="shared" si="1"/>
        <v>0.61</v>
      </c>
      <c r="G44" s="120"/>
      <c r="H44" s="120"/>
      <c r="I44" s="225"/>
      <c r="J44" s="339"/>
      <c r="K44" s="273"/>
      <c r="L44" s="273"/>
      <c r="Q44" s="249"/>
      <c r="R44" s="249"/>
      <c r="S44" s="249"/>
      <c r="T44" s="249"/>
      <c r="Z44" s="9">
        <v>2038</v>
      </c>
      <c r="AA44" s="120">
        <f t="shared" si="3"/>
        <v>0.28247986722527885</v>
      </c>
      <c r="AB44" s="121">
        <f t="shared" si="4"/>
        <v>0.36212015904421585</v>
      </c>
      <c r="AE44" s="9">
        <v>2038</v>
      </c>
      <c r="AF44" s="106">
        <f t="shared" si="2"/>
        <v>1.1818511996051697</v>
      </c>
      <c r="AH44" s="213"/>
      <c r="AI44" s="214"/>
    </row>
    <row r="45" spans="1:42">
      <c r="A45" t="s">
        <v>71</v>
      </c>
      <c r="B45" s="313">
        <f t="shared" si="0"/>
        <v>5.7499999999999996E-2</v>
      </c>
      <c r="C45" s="84" t="s">
        <v>66</v>
      </c>
      <c r="D45" s="120">
        <v>5.5E-2</v>
      </c>
      <c r="E45" s="120">
        <v>0.06</v>
      </c>
      <c r="F45" s="120">
        <f t="shared" si="1"/>
        <v>5.7499999999999996E-2</v>
      </c>
      <c r="G45" s="120"/>
      <c r="H45" s="120"/>
      <c r="I45" s="120"/>
      <c r="J45" s="339"/>
      <c r="K45" s="273"/>
      <c r="L45" s="273"/>
      <c r="Q45" s="261"/>
      <c r="R45" s="261"/>
      <c r="S45" s="261"/>
      <c r="T45" s="261"/>
      <c r="Z45" s="9">
        <v>2039</v>
      </c>
      <c r="AA45" s="120">
        <f t="shared" si="3"/>
        <v>0.26623727485982529</v>
      </c>
      <c r="AB45" s="121">
        <f t="shared" si="4"/>
        <v>0.34310885069439451</v>
      </c>
      <c r="AE45" s="9">
        <v>2039</v>
      </c>
      <c r="AF45" s="106">
        <f t="shared" si="2"/>
        <v>1.0045735196643941</v>
      </c>
      <c r="AH45" s="213"/>
      <c r="AI45" s="214"/>
    </row>
    <row r="46" spans="1:42">
      <c r="A46" t="s">
        <v>72</v>
      </c>
      <c r="B46" s="313">
        <f t="shared" si="0"/>
        <v>5.7499999999999996E-2</v>
      </c>
      <c r="C46" s="84" t="s">
        <v>66</v>
      </c>
      <c r="D46" s="120">
        <v>5.5E-2</v>
      </c>
      <c r="E46" s="120">
        <v>0.06</v>
      </c>
      <c r="F46" s="120">
        <f t="shared" si="1"/>
        <v>5.7499999999999996E-2</v>
      </c>
      <c r="G46" s="120"/>
      <c r="H46" s="120"/>
      <c r="I46" s="120"/>
      <c r="J46" s="339"/>
      <c r="K46" s="273"/>
      <c r="L46" s="273"/>
      <c r="Q46" s="261"/>
      <c r="R46" s="261"/>
      <c r="S46" s="261"/>
      <c r="T46" s="261"/>
      <c r="Z46" s="9">
        <v>2040</v>
      </c>
      <c r="AA46" s="120">
        <f t="shared" ref="AA46:AA67" si="5">AA45*(1-$B$46)</f>
        <v>0.25092863155538536</v>
      </c>
      <c r="AB46" s="121">
        <f t="shared" si="4"/>
        <v>0.32509563603293878</v>
      </c>
      <c r="AE46" s="9">
        <v>2040</v>
      </c>
      <c r="AF46" s="106">
        <f t="shared" si="2"/>
        <v>0.85388749171473499</v>
      </c>
      <c r="AH46" s="213"/>
      <c r="AI46" s="214"/>
    </row>
    <row r="47" spans="1:42">
      <c r="A47" t="s">
        <v>73</v>
      </c>
      <c r="B47" s="310">
        <f t="shared" si="0"/>
        <v>0.85</v>
      </c>
      <c r="C47" s="84" t="s">
        <v>74</v>
      </c>
      <c r="D47" s="285">
        <v>0.85</v>
      </c>
      <c r="E47" s="285">
        <v>0.85</v>
      </c>
      <c r="F47" s="225">
        <f t="shared" si="1"/>
        <v>0.85</v>
      </c>
      <c r="G47" s="82"/>
      <c r="H47" s="82"/>
      <c r="I47" s="225"/>
      <c r="J47" s="339"/>
      <c r="K47" s="273"/>
      <c r="L47" s="273"/>
      <c r="Q47" s="249"/>
      <c r="R47" s="249"/>
      <c r="S47" s="249"/>
      <c r="T47" s="249"/>
      <c r="Z47" s="9">
        <v>2041</v>
      </c>
      <c r="AA47" s="120">
        <f t="shared" si="5"/>
        <v>0.23650023524095071</v>
      </c>
      <c r="AB47" s="121">
        <f t="shared" si="4"/>
        <v>0.30802811514120948</v>
      </c>
      <c r="AE47" s="9">
        <v>2041</v>
      </c>
      <c r="AF47" s="106">
        <f t="shared" si="2"/>
        <v>0.72580436795752468</v>
      </c>
      <c r="AH47" s="213"/>
      <c r="AI47" s="214"/>
    </row>
    <row r="48" spans="1:42">
      <c r="A48" t="s">
        <v>75</v>
      </c>
      <c r="B48" s="309">
        <f t="shared" si="0"/>
        <v>8</v>
      </c>
      <c r="C48" s="84" t="s">
        <v>14</v>
      </c>
      <c r="D48" s="291">
        <v>8</v>
      </c>
      <c r="E48" s="291">
        <v>8</v>
      </c>
      <c r="F48" s="91">
        <f t="shared" si="1"/>
        <v>8</v>
      </c>
      <c r="G48" s="355"/>
      <c r="H48" s="355"/>
      <c r="I48" s="91"/>
      <c r="J48" s="339"/>
      <c r="K48" s="273"/>
      <c r="L48" s="273"/>
      <c r="Q48" s="95"/>
      <c r="R48" s="95"/>
      <c r="S48" s="95"/>
      <c r="T48" s="95"/>
      <c r="Z48" s="9">
        <v>2042</v>
      </c>
      <c r="AA48" s="120">
        <f t="shared" si="5"/>
        <v>0.22290147171459604</v>
      </c>
      <c r="AB48" s="121">
        <f t="shared" si="4"/>
        <v>0.291856639096296</v>
      </c>
      <c r="AE48" s="9">
        <v>2042</v>
      </c>
      <c r="AF48" s="106">
        <f t="shared" si="2"/>
        <v>0.61693371276389597</v>
      </c>
      <c r="AH48" s="213"/>
      <c r="AI48" s="214"/>
    </row>
    <row r="49" spans="1:35">
      <c r="A49" t="s">
        <v>76</v>
      </c>
      <c r="B49" s="310">
        <f t="shared" si="0"/>
        <v>1</v>
      </c>
      <c r="C49" s="84" t="s">
        <v>14</v>
      </c>
      <c r="D49" s="285">
        <v>1</v>
      </c>
      <c r="E49" s="319">
        <v>1</v>
      </c>
      <c r="F49" s="332">
        <f t="shared" si="1"/>
        <v>1</v>
      </c>
      <c r="I49" s="332"/>
      <c r="J49" s="339"/>
      <c r="K49" s="273"/>
      <c r="L49" s="273"/>
      <c r="Q49" s="249"/>
      <c r="R49" s="249"/>
      <c r="S49" s="249"/>
      <c r="T49" s="249"/>
      <c r="Z49" s="9">
        <v>2043</v>
      </c>
      <c r="AA49" s="120">
        <f t="shared" si="5"/>
        <v>0.21008463709100678</v>
      </c>
      <c r="AB49" s="121">
        <f t="shared" si="4"/>
        <v>0.27653416554374044</v>
      </c>
      <c r="AE49" s="9">
        <v>2043</v>
      </c>
      <c r="AF49" s="106">
        <f t="shared" si="2"/>
        <v>0.52439365584931152</v>
      </c>
      <c r="AH49" s="213"/>
      <c r="AI49" s="214"/>
    </row>
    <row r="50" spans="1:35">
      <c r="A50" t="s">
        <v>77</v>
      </c>
      <c r="B50" s="310">
        <f t="shared" si="0"/>
        <v>0</v>
      </c>
      <c r="C50" s="84" t="s">
        <v>14</v>
      </c>
      <c r="D50" s="284">
        <v>0</v>
      </c>
      <c r="E50" s="284">
        <v>0</v>
      </c>
      <c r="F50" s="225">
        <f t="shared" si="1"/>
        <v>0</v>
      </c>
      <c r="G50" s="356"/>
      <c r="H50" s="356"/>
      <c r="I50" s="225"/>
      <c r="J50" s="339"/>
      <c r="K50" s="273"/>
      <c r="L50" s="273"/>
      <c r="Q50" s="249"/>
      <c r="R50" s="250"/>
      <c r="S50" s="250"/>
      <c r="T50" s="250"/>
      <c r="Z50" s="9">
        <v>2044</v>
      </c>
      <c r="AA50" s="120">
        <f t="shared" si="5"/>
        <v>0.19800477045827389</v>
      </c>
      <c r="AB50" s="121">
        <f t="shared" si="4"/>
        <v>0.26201612185269407</v>
      </c>
      <c r="AE50" s="9">
        <v>2044</v>
      </c>
      <c r="AF50" s="106">
        <f t="shared" si="2"/>
        <v>0.44573460747191479</v>
      </c>
      <c r="AH50" s="213"/>
      <c r="AI50" s="214"/>
    </row>
    <row r="51" spans="1:35">
      <c r="A51" t="s">
        <v>78</v>
      </c>
      <c r="B51" s="107">
        <f t="shared" si="0"/>
        <v>24</v>
      </c>
      <c r="C51" s="84" t="s">
        <v>14</v>
      </c>
      <c r="D51" s="308">
        <v>24</v>
      </c>
      <c r="E51" s="307">
        <v>24</v>
      </c>
      <c r="F51" s="330">
        <f t="shared" si="1"/>
        <v>24</v>
      </c>
      <c r="G51" s="353"/>
      <c r="H51" s="353"/>
      <c r="I51" s="330"/>
      <c r="J51" s="339"/>
      <c r="K51" s="273"/>
      <c r="L51" s="273"/>
      <c r="Q51" s="248"/>
      <c r="R51" s="248"/>
      <c r="S51" s="248"/>
      <c r="T51" s="248"/>
      <c r="Z51" s="9">
        <v>2045</v>
      </c>
      <c r="AA51" s="225">
        <f t="shared" si="5"/>
        <v>0.18661949615692314</v>
      </c>
      <c r="AB51" s="230">
        <f t="shared" si="4"/>
        <v>0.24826027545542764</v>
      </c>
      <c r="AC51" t="s">
        <v>79</v>
      </c>
      <c r="AE51" s="9">
        <v>2045</v>
      </c>
      <c r="AF51" s="106">
        <f t="shared" si="2"/>
        <v>0.37887441635112756</v>
      </c>
      <c r="AG51" t="s">
        <v>79</v>
      </c>
      <c r="AH51" s="213"/>
      <c r="AI51" s="214"/>
    </row>
    <row r="52" spans="1:35" hidden="1">
      <c r="A52" t="s">
        <v>80</v>
      </c>
      <c r="B52" s="107">
        <f t="shared" si="0"/>
        <v>38</v>
      </c>
      <c r="C52" s="344" t="s">
        <v>14</v>
      </c>
      <c r="D52" s="345">
        <v>38</v>
      </c>
      <c r="E52" s="345">
        <v>38</v>
      </c>
      <c r="F52" s="346">
        <f t="shared" si="1"/>
        <v>38</v>
      </c>
      <c r="G52" s="357"/>
      <c r="H52" s="357"/>
      <c r="I52" s="330"/>
      <c r="J52" s="339"/>
      <c r="K52" s="273"/>
      <c r="L52" s="273"/>
      <c r="Q52" s="248"/>
      <c r="R52" s="248"/>
      <c r="S52" s="248"/>
      <c r="T52" s="248"/>
      <c r="Z52" s="9">
        <v>2046</v>
      </c>
      <c r="AA52" s="225">
        <f t="shared" si="5"/>
        <v>0.17588887512790005</v>
      </c>
      <c r="AB52" s="230">
        <f t="shared" si="4"/>
        <v>0.2352266109940177</v>
      </c>
      <c r="AE52" s="9">
        <v>2046</v>
      </c>
      <c r="AF52" s="106">
        <f t="shared" si="2"/>
        <v>0.32204325389845839</v>
      </c>
      <c r="AH52" s="213"/>
      <c r="AI52" s="214"/>
    </row>
    <row r="53" spans="1:35" hidden="1">
      <c r="A53" t="s">
        <v>81</v>
      </c>
      <c r="B53" s="107">
        <f t="shared" si="0"/>
        <v>10.8</v>
      </c>
      <c r="C53" s="344"/>
      <c r="D53" s="345">
        <v>10.8</v>
      </c>
      <c r="E53" s="345">
        <v>10.8</v>
      </c>
      <c r="F53" s="346">
        <f t="shared" si="1"/>
        <v>10.8</v>
      </c>
      <c r="G53" s="357"/>
      <c r="H53" s="357"/>
      <c r="I53" s="330"/>
      <c r="J53" s="339"/>
      <c r="K53" s="273"/>
      <c r="L53" s="273"/>
      <c r="Q53" s="248"/>
      <c r="R53" s="248"/>
      <c r="S53" s="248"/>
      <c r="T53" s="248"/>
      <c r="Z53" s="9">
        <v>2047</v>
      </c>
      <c r="AA53" s="225">
        <f t="shared" si="5"/>
        <v>0.1657752648080458</v>
      </c>
      <c r="AB53" s="230">
        <f t="shared" si="4"/>
        <v>0.22287721391683177</v>
      </c>
      <c r="AE53" s="9">
        <v>2047</v>
      </c>
      <c r="AF53" s="106">
        <f t="shared" si="2"/>
        <v>0.27373676581368961</v>
      </c>
      <c r="AH53" s="213"/>
      <c r="AI53" s="214"/>
    </row>
    <row r="54" spans="1:35" hidden="1">
      <c r="A54" t="s">
        <v>82</v>
      </c>
      <c r="B54" s="107">
        <f t="shared" si="0"/>
        <v>9.6</v>
      </c>
      <c r="C54" s="344"/>
      <c r="D54" s="345">
        <v>9.6</v>
      </c>
      <c r="E54" s="345">
        <v>9.6</v>
      </c>
      <c r="F54" s="346">
        <f t="shared" si="1"/>
        <v>9.6</v>
      </c>
      <c r="G54" s="357"/>
      <c r="H54" s="357"/>
      <c r="I54" s="330"/>
      <c r="J54" s="339"/>
      <c r="K54" s="273"/>
      <c r="L54" s="273"/>
      <c r="Q54" s="248"/>
      <c r="R54" s="248"/>
      <c r="S54" s="248"/>
      <c r="T54" s="248"/>
      <c r="Z54" s="9">
        <v>2048</v>
      </c>
      <c r="AA54" s="225">
        <f t="shared" si="5"/>
        <v>0.15624318708158316</v>
      </c>
      <c r="AB54" s="230">
        <f t="shared" si="4"/>
        <v>0.21117616018619811</v>
      </c>
      <c r="AE54" s="9">
        <v>2048</v>
      </c>
      <c r="AF54" s="106">
        <f t="shared" si="2"/>
        <v>0.23267625094163616</v>
      </c>
      <c r="AH54" s="213"/>
      <c r="AI54" s="214"/>
    </row>
    <row r="55" spans="1:35" hidden="1">
      <c r="A55" t="s">
        <v>83</v>
      </c>
      <c r="B55" s="309">
        <f t="shared" si="0"/>
        <v>6400</v>
      </c>
      <c r="C55" s="344"/>
      <c r="D55" s="298">
        <v>6400</v>
      </c>
      <c r="E55" s="298">
        <v>6400</v>
      </c>
      <c r="F55" s="327">
        <f t="shared" si="1"/>
        <v>6400</v>
      </c>
      <c r="G55" s="349"/>
      <c r="H55" s="349"/>
      <c r="I55" s="330"/>
      <c r="J55" s="339"/>
      <c r="K55" s="273"/>
      <c r="L55" s="273"/>
      <c r="Q55" s="248"/>
      <c r="R55" s="248"/>
      <c r="S55" s="248"/>
      <c r="T55" s="248"/>
      <c r="Z55" s="9">
        <v>2049</v>
      </c>
      <c r="AA55" s="225">
        <f t="shared" si="5"/>
        <v>0.14725920382439214</v>
      </c>
      <c r="AB55" s="230">
        <f t="shared" si="4"/>
        <v>0.20008941177642273</v>
      </c>
      <c r="AE55" s="9">
        <v>2049</v>
      </c>
      <c r="AF55" s="106">
        <f t="shared" si="2"/>
        <v>0.19777481330039073</v>
      </c>
      <c r="AH55" s="213"/>
      <c r="AI55" s="214"/>
    </row>
    <row r="56" spans="1:35" hidden="1">
      <c r="A56" t="s">
        <v>84</v>
      </c>
      <c r="B56" s="309">
        <f t="shared" si="0"/>
        <v>500</v>
      </c>
      <c r="C56" s="344"/>
      <c r="D56" s="298">
        <v>500</v>
      </c>
      <c r="E56" s="298">
        <v>500</v>
      </c>
      <c r="F56" s="327">
        <f t="shared" si="1"/>
        <v>500</v>
      </c>
      <c r="G56" s="349"/>
      <c r="H56" s="349"/>
      <c r="I56" s="330"/>
      <c r="J56" s="339"/>
      <c r="K56" s="273"/>
      <c r="L56" s="273"/>
      <c r="Q56" s="248"/>
      <c r="R56" s="248"/>
      <c r="S56" s="248"/>
      <c r="T56" s="248"/>
      <c r="Z56" s="9">
        <v>2050</v>
      </c>
      <c r="AA56" s="225">
        <f t="shared" si="5"/>
        <v>0.13879179960448959</v>
      </c>
      <c r="AB56" s="230">
        <f t="shared" si="4"/>
        <v>0.18958471765816054</v>
      </c>
      <c r="AE56" s="9">
        <v>2050</v>
      </c>
      <c r="AF56" s="106">
        <f t="shared" si="2"/>
        <v>0.16810859130533212</v>
      </c>
      <c r="AH56" s="213"/>
      <c r="AI56" s="214"/>
    </row>
    <row r="57" spans="1:35">
      <c r="A57" t="s">
        <v>85</v>
      </c>
      <c r="B57" s="310">
        <f t="shared" si="0"/>
        <v>0.02</v>
      </c>
      <c r="C57" s="84" t="s">
        <v>14</v>
      </c>
      <c r="D57" s="320">
        <v>0.02</v>
      </c>
      <c r="E57" s="284">
        <v>0.02</v>
      </c>
      <c r="F57" s="225">
        <f t="shared" si="1"/>
        <v>0.02</v>
      </c>
      <c r="G57" s="358"/>
      <c r="H57" s="358"/>
      <c r="I57" s="225"/>
      <c r="J57" s="339"/>
      <c r="K57" s="273"/>
      <c r="L57" s="273"/>
      <c r="Q57" s="249"/>
      <c r="R57" s="249"/>
      <c r="S57" s="249"/>
      <c r="T57" s="249"/>
      <c r="Z57" s="9">
        <v>2051</v>
      </c>
      <c r="AA57" s="225">
        <f t="shared" si="5"/>
        <v>0.13081127112723143</v>
      </c>
      <c r="AB57" s="230">
        <f t="shared" si="4"/>
        <v>0.1796315199811071</v>
      </c>
      <c r="AE57" s="9">
        <v>2051</v>
      </c>
      <c r="AF57" s="106">
        <f t="shared" si="2"/>
        <v>0.14289230260953231</v>
      </c>
      <c r="AH57" s="213"/>
      <c r="AI57" s="214"/>
    </row>
    <row r="58" spans="1:35">
      <c r="A58" t="s">
        <v>86</v>
      </c>
      <c r="B58" s="309" t="str">
        <f t="shared" si="0"/>
        <v>Base</v>
      </c>
      <c r="C58" s="84" t="s">
        <v>87</v>
      </c>
      <c r="D58" s="321" t="s">
        <v>88</v>
      </c>
      <c r="E58" s="322" t="s">
        <v>88</v>
      </c>
      <c r="F58" s="333" t="s">
        <v>88</v>
      </c>
      <c r="G58" s="359"/>
      <c r="H58" s="359"/>
      <c r="I58" s="333"/>
      <c r="J58" s="339"/>
      <c r="K58" s="273"/>
      <c r="L58" s="273"/>
      <c r="Q58" s="95"/>
      <c r="R58" s="95"/>
      <c r="S58" s="95"/>
      <c r="T58" s="95"/>
      <c r="Z58" s="9">
        <v>2052</v>
      </c>
      <c r="AA58" s="225">
        <f t="shared" si="5"/>
        <v>0.12328962303741561</v>
      </c>
      <c r="AB58" s="230">
        <f t="shared" si="4"/>
        <v>0.17020086518209898</v>
      </c>
      <c r="AE58" s="9">
        <v>2052</v>
      </c>
      <c r="AF58" s="106">
        <f t="shared" si="2"/>
        <v>0.12145845721810246</v>
      </c>
      <c r="AH58" s="213"/>
      <c r="AI58" s="214"/>
    </row>
    <row r="59" spans="1:35">
      <c r="A59" t="s">
        <v>89</v>
      </c>
      <c r="B59" s="314">
        <f t="shared" si="0"/>
        <v>0.21457000000000001</v>
      </c>
      <c r="C59" s="266" t="s">
        <v>14</v>
      </c>
      <c r="D59" s="323">
        <v>0.21457000000000001</v>
      </c>
      <c r="E59" s="323">
        <v>0.21457000000000001</v>
      </c>
      <c r="F59" s="334">
        <f t="shared" si="1"/>
        <v>0.21457000000000001</v>
      </c>
      <c r="G59" s="360"/>
      <c r="H59" s="360"/>
      <c r="I59" s="334"/>
      <c r="J59" s="339"/>
      <c r="K59" s="273"/>
      <c r="L59" s="273"/>
      <c r="Q59" s="263"/>
      <c r="R59" s="263"/>
      <c r="S59" s="263"/>
      <c r="T59" s="263"/>
      <c r="Z59" s="9">
        <v>2053</v>
      </c>
      <c r="AA59" s="225">
        <f t="shared" si="5"/>
        <v>0.11620046971276421</v>
      </c>
      <c r="AB59" s="230">
        <f t="shared" si="4"/>
        <v>0.1612653197600388</v>
      </c>
      <c r="AE59" s="9">
        <v>2053</v>
      </c>
      <c r="AF59" s="106">
        <f t="shared" si="2"/>
        <v>0.10323968863538709</v>
      </c>
    </row>
    <row r="60" spans="1:35">
      <c r="B60" s="30"/>
      <c r="C60" s="267"/>
      <c r="F60" s="91"/>
      <c r="Z60" s="9">
        <v>2054</v>
      </c>
      <c r="AA60" s="225">
        <f t="shared" si="5"/>
        <v>0.10951894270428027</v>
      </c>
      <c r="AB60" s="230">
        <f t="shared" si="4"/>
        <v>0.15279889047263676</v>
      </c>
      <c r="AE60" s="9">
        <v>2054</v>
      </c>
      <c r="AF60" s="106">
        <f t="shared" si="2"/>
        <v>8.775373534007902E-2</v>
      </c>
    </row>
    <row r="61" spans="1:35">
      <c r="Z61" s="9">
        <v>2055</v>
      </c>
      <c r="AA61" s="225">
        <f t="shared" si="5"/>
        <v>0.10322160349878415</v>
      </c>
      <c r="AB61" s="230">
        <f t="shared" si="4"/>
        <v>0.14477694872282332</v>
      </c>
      <c r="AE61" s="9">
        <v>2055</v>
      </c>
      <c r="AF61" s="106">
        <f t="shared" si="2"/>
        <v>7.4590675039067161E-2</v>
      </c>
    </row>
    <row r="62" spans="1:35" ht="15" thickBot="1">
      <c r="A62" t="s">
        <v>90</v>
      </c>
      <c r="Z62" s="9">
        <v>2056</v>
      </c>
      <c r="AA62" s="225">
        <f t="shared" si="5"/>
        <v>9.7286361297604054E-2</v>
      </c>
      <c r="AB62" s="230">
        <f t="shared" si="4"/>
        <v>0.13717615891487508</v>
      </c>
      <c r="AE62" s="9">
        <v>2056</v>
      </c>
      <c r="AF62" s="106">
        <f t="shared" si="2"/>
        <v>6.3402073783207086E-2</v>
      </c>
    </row>
    <row r="63" spans="1:35">
      <c r="A63" s="22" t="s">
        <v>91</v>
      </c>
      <c r="B63" s="18" t="s">
        <v>92</v>
      </c>
      <c r="C63" s="20" t="s">
        <v>93</v>
      </c>
      <c r="Z63" s="9">
        <v>2057</v>
      </c>
      <c r="AA63" s="225">
        <f t="shared" si="5"/>
        <v>9.1692395522991826E-2</v>
      </c>
      <c r="AB63" s="230">
        <f t="shared" si="4"/>
        <v>0.12997441057184414</v>
      </c>
      <c r="AE63" s="9">
        <v>2057</v>
      </c>
      <c r="AF63" s="106">
        <f t="shared" si="2"/>
        <v>5.3891762715726023E-2</v>
      </c>
    </row>
    <row r="64" spans="1:35">
      <c r="A64" s="22"/>
      <c r="B64" s="9">
        <v>1</v>
      </c>
      <c r="C64" s="98">
        <v>0.99</v>
      </c>
      <c r="D64" s="69"/>
      <c r="E64" s="69"/>
      <c r="F64" s="69"/>
      <c r="G64" s="69"/>
      <c r="H64" s="69"/>
      <c r="I64" s="69"/>
      <c r="J64" s="343"/>
      <c r="K64" s="69"/>
      <c r="L64" s="69"/>
      <c r="M64" s="69"/>
      <c r="Z64" s="9">
        <v>2058</v>
      </c>
      <c r="AA64" s="225">
        <f t="shared" si="5"/>
        <v>8.6420082780419794E-2</v>
      </c>
      <c r="AB64" s="230">
        <f t="shared" si="4"/>
        <v>0.12315075401682232</v>
      </c>
      <c r="AE64" s="9">
        <v>2058</v>
      </c>
      <c r="AF64" s="106">
        <f t="shared" si="2"/>
        <v>4.5807998308367119E-2</v>
      </c>
    </row>
    <row r="65" spans="2:32">
      <c r="B65" s="9">
        <v>2</v>
      </c>
      <c r="C65" s="98">
        <v>0.99</v>
      </c>
      <c r="D65" s="69"/>
      <c r="E65" s="69"/>
      <c r="F65" s="69"/>
      <c r="G65" s="69"/>
      <c r="H65" s="69"/>
      <c r="I65" s="69"/>
      <c r="J65" s="343"/>
      <c r="K65" s="69"/>
      <c r="L65" s="69"/>
      <c r="M65" s="69"/>
      <c r="Z65" s="9">
        <v>2059</v>
      </c>
      <c r="AA65" s="225">
        <f t="shared" si="5"/>
        <v>8.1450928020545654E-2</v>
      </c>
      <c r="AB65" s="230">
        <f t="shared" si="4"/>
        <v>0.11668533943093916</v>
      </c>
      <c r="AE65" s="9">
        <v>2059</v>
      </c>
      <c r="AF65" s="106">
        <f t="shared" si="2"/>
        <v>3.8936798562112053E-2</v>
      </c>
    </row>
    <row r="66" spans="2:32">
      <c r="B66" s="9">
        <v>3</v>
      </c>
      <c r="C66" s="98">
        <v>0.98</v>
      </c>
      <c r="D66" s="69"/>
      <c r="E66" s="69"/>
      <c r="F66" s="69"/>
      <c r="G66" s="69"/>
      <c r="H66" s="69"/>
      <c r="I66" s="69"/>
      <c r="J66" s="343"/>
      <c r="K66" s="69"/>
      <c r="L66" s="69"/>
      <c r="M66" s="69"/>
      <c r="Z66" s="9">
        <v>2060</v>
      </c>
      <c r="AA66" s="225">
        <f t="shared" si="5"/>
        <v>7.6767499659364274E-2</v>
      </c>
      <c r="AB66" s="230">
        <f t="shared" si="4"/>
        <v>0.11055935911081485</v>
      </c>
      <c r="AE66" s="9">
        <v>2060</v>
      </c>
      <c r="AF66" s="106">
        <f t="shared" si="2"/>
        <v>3.3096278777795245E-2</v>
      </c>
    </row>
    <row r="67" spans="2:32">
      <c r="B67" s="9">
        <v>4</v>
      </c>
      <c r="C67" s="98">
        <v>0.98</v>
      </c>
      <c r="D67" s="69"/>
      <c r="E67" s="69"/>
      <c r="F67" s="69"/>
      <c r="G67" s="69"/>
      <c r="H67" s="69"/>
      <c r="I67" s="69"/>
      <c r="J67" s="343"/>
      <c r="K67" s="69"/>
      <c r="L67" s="69"/>
      <c r="M67" s="69"/>
      <c r="Z67" s="9">
        <v>2061</v>
      </c>
      <c r="AA67" s="225">
        <f t="shared" si="5"/>
        <v>7.2353368428950834E-2</v>
      </c>
      <c r="AB67" s="230">
        <f t="shared" si="4"/>
        <v>0.10475499275749707</v>
      </c>
      <c r="AE67" s="9">
        <v>2061</v>
      </c>
      <c r="AF67" s="106">
        <f t="shared" si="2"/>
        <v>2.8131836961125957E-2</v>
      </c>
    </row>
    <row r="68" spans="2:32">
      <c r="B68" s="9">
        <v>5</v>
      </c>
      <c r="C68" s="98">
        <v>0.98</v>
      </c>
      <c r="D68" s="69"/>
      <c r="E68" s="69"/>
      <c r="F68" s="69"/>
      <c r="G68" s="69"/>
      <c r="H68" s="69"/>
      <c r="I68" s="69"/>
      <c r="J68" s="343"/>
      <c r="K68" s="69"/>
      <c r="L68" s="69"/>
      <c r="M68" s="69"/>
    </row>
    <row r="69" spans="2:32">
      <c r="B69" s="9">
        <v>6</v>
      </c>
      <c r="C69" s="98">
        <v>0.98</v>
      </c>
      <c r="D69" s="69"/>
      <c r="E69" s="69"/>
      <c r="F69" s="69"/>
      <c r="G69" s="69"/>
      <c r="H69" s="69"/>
      <c r="I69" s="69"/>
      <c r="J69" s="343"/>
      <c r="K69" s="69"/>
      <c r="L69" s="69"/>
      <c r="M69" s="69"/>
    </row>
    <row r="70" spans="2:32">
      <c r="B70" s="9">
        <v>7</v>
      </c>
      <c r="C70" s="98">
        <v>0.97</v>
      </c>
      <c r="D70" s="69"/>
      <c r="E70" s="69"/>
      <c r="F70" s="69"/>
      <c r="G70" s="69"/>
      <c r="H70" s="69"/>
      <c r="I70" s="69"/>
      <c r="J70" s="343"/>
      <c r="K70" s="69"/>
      <c r="L70" s="69"/>
      <c r="M70" s="69"/>
    </row>
    <row r="71" spans="2:32">
      <c r="B71" s="9">
        <v>8</v>
      </c>
      <c r="C71" s="98">
        <v>0.97</v>
      </c>
      <c r="D71" s="69"/>
      <c r="E71" s="69"/>
      <c r="F71" s="69"/>
      <c r="G71" s="69"/>
      <c r="H71" s="69"/>
      <c r="I71" s="69"/>
      <c r="J71" s="343"/>
      <c r="K71" s="69"/>
      <c r="L71" s="69"/>
      <c r="M71" s="69"/>
    </row>
    <row r="72" spans="2:32">
      <c r="B72" s="9">
        <v>9</v>
      </c>
      <c r="C72" s="98">
        <v>0.96</v>
      </c>
      <c r="D72" s="69"/>
      <c r="E72" s="69"/>
      <c r="F72" s="69"/>
      <c r="G72" s="69"/>
      <c r="H72" s="69"/>
      <c r="I72" s="69"/>
      <c r="J72" s="343"/>
      <c r="K72" s="69"/>
      <c r="L72" s="69"/>
      <c r="M72" s="69"/>
    </row>
    <row r="73" spans="2:32">
      <c r="B73" s="9">
        <v>10</v>
      </c>
      <c r="C73" s="98">
        <v>0.96</v>
      </c>
      <c r="D73" s="69"/>
      <c r="E73" s="69"/>
      <c r="F73" s="69"/>
      <c r="G73" s="69"/>
      <c r="H73" s="69"/>
      <c r="I73" s="69"/>
      <c r="J73" s="343"/>
      <c r="K73" s="69"/>
      <c r="L73" s="69"/>
      <c r="M73" s="69"/>
    </row>
    <row r="74" spans="2:32">
      <c r="B74" s="9">
        <v>11</v>
      </c>
      <c r="C74" s="98">
        <v>0.95</v>
      </c>
      <c r="D74" s="69"/>
      <c r="E74" s="69"/>
      <c r="F74" s="69"/>
      <c r="G74" s="69"/>
      <c r="H74" s="69"/>
      <c r="I74" s="69"/>
      <c r="J74" s="343"/>
      <c r="K74" s="69"/>
      <c r="L74" s="69"/>
      <c r="M74" s="69"/>
    </row>
    <row r="75" spans="2:32">
      <c r="B75" s="9">
        <v>12</v>
      </c>
      <c r="C75" s="98">
        <v>0.95</v>
      </c>
      <c r="D75" s="69"/>
      <c r="E75" s="69"/>
      <c r="F75" s="69"/>
      <c r="G75" s="69"/>
      <c r="H75" s="69"/>
      <c r="I75" s="69"/>
      <c r="J75" s="343"/>
      <c r="K75" s="69"/>
      <c r="L75" s="69"/>
      <c r="M75" s="69"/>
    </row>
    <row r="76" spans="2:32">
      <c r="B76" s="9">
        <v>13</v>
      </c>
      <c r="C76" s="98">
        <v>0.95</v>
      </c>
      <c r="D76" s="69"/>
      <c r="E76" s="69"/>
      <c r="F76" s="69"/>
      <c r="G76" s="69"/>
      <c r="H76" s="69"/>
      <c r="I76" s="69"/>
      <c r="J76" s="343"/>
      <c r="K76" s="69"/>
      <c r="L76" s="69"/>
      <c r="M76" s="69"/>
    </row>
    <row r="77" spans="2:32">
      <c r="B77" s="9">
        <v>14</v>
      </c>
      <c r="C77" s="98">
        <v>0.94</v>
      </c>
      <c r="D77" s="69"/>
      <c r="E77" s="69"/>
      <c r="F77" s="69"/>
      <c r="G77" s="69"/>
      <c r="H77" s="69"/>
      <c r="I77" s="69"/>
      <c r="J77" s="343"/>
      <c r="K77" s="69"/>
      <c r="L77" s="69"/>
      <c r="M77" s="69"/>
    </row>
    <row r="78" spans="2:32">
      <c r="B78" s="9">
        <v>15</v>
      </c>
      <c r="C78" s="98">
        <v>0.93</v>
      </c>
      <c r="D78" s="69"/>
      <c r="E78" s="69"/>
      <c r="F78" s="69"/>
      <c r="G78" s="69"/>
      <c r="H78" s="69"/>
      <c r="I78" s="69"/>
      <c r="J78" s="343"/>
      <c r="K78" s="69"/>
      <c r="L78" s="69"/>
      <c r="M78" s="69"/>
    </row>
    <row r="79" spans="2:32">
      <c r="B79" s="9">
        <v>16</v>
      </c>
      <c r="C79" s="98">
        <v>0.93</v>
      </c>
      <c r="D79" s="69"/>
      <c r="E79" s="69"/>
      <c r="F79" s="69"/>
      <c r="G79" s="69"/>
      <c r="H79" s="69"/>
      <c r="I79" s="69"/>
      <c r="J79" s="343"/>
      <c r="K79" s="69"/>
      <c r="L79" s="69"/>
      <c r="M79" s="69"/>
    </row>
    <row r="80" spans="2:32">
      <c r="B80" s="9">
        <v>17</v>
      </c>
      <c r="C80" s="98">
        <v>0.92</v>
      </c>
      <c r="D80" s="69"/>
      <c r="E80" s="69"/>
      <c r="F80" s="69"/>
      <c r="G80" s="69"/>
      <c r="H80" s="69"/>
      <c r="I80" s="69"/>
      <c r="J80" s="343"/>
      <c r="K80" s="69"/>
      <c r="L80" s="69"/>
      <c r="M80" s="69"/>
    </row>
    <row r="81" spans="1:17">
      <c r="B81" s="9">
        <v>18</v>
      </c>
      <c r="C81" s="98">
        <v>0.92</v>
      </c>
      <c r="D81" s="69"/>
      <c r="E81" s="69"/>
      <c r="F81" s="69"/>
      <c r="G81" s="69"/>
      <c r="H81" s="69"/>
      <c r="I81" s="69"/>
      <c r="J81" s="343"/>
      <c r="K81" s="69"/>
      <c r="L81" s="69"/>
      <c r="M81" s="69"/>
    </row>
    <row r="82" spans="1:17">
      <c r="B82" s="9">
        <v>19</v>
      </c>
      <c r="C82" s="98">
        <v>0.91</v>
      </c>
      <c r="D82" s="69"/>
      <c r="E82" s="69"/>
      <c r="F82" s="69"/>
      <c r="G82" s="69"/>
      <c r="H82" s="69"/>
      <c r="I82" s="69"/>
      <c r="J82" s="343"/>
      <c r="K82" s="69"/>
      <c r="L82" s="69"/>
      <c r="M82" s="69"/>
    </row>
    <row r="83" spans="1:17">
      <c r="B83" s="9">
        <v>20</v>
      </c>
      <c r="C83" s="98">
        <v>0.91</v>
      </c>
      <c r="D83" s="69"/>
      <c r="E83" s="69"/>
      <c r="F83" s="69"/>
      <c r="G83" s="69"/>
      <c r="H83" s="69"/>
      <c r="I83" s="69"/>
      <c r="J83" s="343"/>
      <c r="K83" s="69"/>
      <c r="L83" s="69"/>
      <c r="M83" s="69"/>
    </row>
    <row r="84" spans="1:17">
      <c r="B84" s="9">
        <v>21</v>
      </c>
      <c r="C84" s="98"/>
      <c r="D84" s="69"/>
      <c r="E84" s="69"/>
      <c r="F84" s="69"/>
      <c r="G84" s="69"/>
      <c r="H84" s="69"/>
      <c r="I84" s="69"/>
      <c r="J84" s="343"/>
      <c r="K84" s="69"/>
      <c r="L84" s="69"/>
      <c r="M84" s="69"/>
    </row>
    <row r="85" spans="1:17">
      <c r="B85" s="9">
        <v>22</v>
      </c>
      <c r="C85" s="98"/>
      <c r="D85" s="69"/>
      <c r="E85" s="69"/>
      <c r="F85" s="69"/>
      <c r="G85" s="69"/>
      <c r="H85" s="69"/>
      <c r="I85" s="69"/>
      <c r="J85" s="343"/>
      <c r="K85" s="69"/>
      <c r="L85" s="69"/>
      <c r="M85" s="69"/>
    </row>
    <row r="86" spans="1:17">
      <c r="B86" s="9">
        <v>23</v>
      </c>
      <c r="C86" s="98"/>
      <c r="D86" s="69"/>
      <c r="E86" s="69"/>
      <c r="F86" s="69"/>
      <c r="G86" s="69"/>
      <c r="H86" s="69"/>
      <c r="I86" s="69"/>
      <c r="J86" s="343"/>
      <c r="K86" s="69"/>
      <c r="L86" s="69"/>
      <c r="M86" s="69"/>
    </row>
    <row r="87" spans="1:17">
      <c r="B87" s="9">
        <v>24</v>
      </c>
      <c r="C87" s="98"/>
      <c r="D87" s="69"/>
      <c r="E87" s="69"/>
      <c r="F87" s="69"/>
      <c r="G87" s="69"/>
      <c r="H87" s="69"/>
      <c r="I87" s="69"/>
      <c r="J87" s="343"/>
      <c r="K87" s="69"/>
      <c r="L87" s="69"/>
      <c r="M87" s="69"/>
    </row>
    <row r="88" spans="1:17">
      <c r="B88" s="9">
        <v>25</v>
      </c>
      <c r="C88" s="98"/>
      <c r="D88" s="69"/>
      <c r="E88" s="69"/>
      <c r="F88" s="69"/>
      <c r="G88" s="69"/>
      <c r="H88" s="69"/>
      <c r="I88" s="69"/>
      <c r="J88" s="343"/>
      <c r="K88" s="69"/>
      <c r="L88" s="69"/>
      <c r="M88" s="69"/>
    </row>
    <row r="89" spans="1:17">
      <c r="B89" s="9">
        <v>26</v>
      </c>
      <c r="C89" s="98"/>
      <c r="D89" s="69"/>
      <c r="E89" s="69"/>
      <c r="F89" s="69"/>
      <c r="G89" s="69"/>
      <c r="H89" s="69"/>
      <c r="I89" s="69"/>
      <c r="J89" s="343"/>
      <c r="K89" s="69"/>
      <c r="L89" s="69"/>
      <c r="M89" s="69"/>
    </row>
    <row r="90" spans="1:17">
      <c r="B90" s="9">
        <v>27</v>
      </c>
      <c r="C90" s="98"/>
      <c r="D90" s="69"/>
      <c r="E90" s="69"/>
      <c r="F90" s="69"/>
      <c r="G90" s="69"/>
      <c r="H90" s="69"/>
      <c r="I90" s="69"/>
      <c r="J90" s="343"/>
      <c r="K90" s="69"/>
      <c r="L90" s="69"/>
      <c r="M90" s="69"/>
    </row>
    <row r="91" spans="1:17">
      <c r="B91" s="9">
        <v>28</v>
      </c>
      <c r="C91" s="98"/>
      <c r="D91" s="69"/>
      <c r="E91" s="69"/>
      <c r="F91" s="69"/>
      <c r="G91" s="69"/>
      <c r="H91" s="69"/>
      <c r="I91" s="69"/>
      <c r="J91" s="343"/>
      <c r="K91" s="69"/>
      <c r="L91" s="69"/>
      <c r="M91" s="69"/>
    </row>
    <row r="92" spans="1:17">
      <c r="B92" s="9">
        <v>29</v>
      </c>
      <c r="C92" s="98"/>
      <c r="D92" s="69"/>
      <c r="E92" s="69"/>
      <c r="F92" s="69"/>
      <c r="G92" s="69"/>
      <c r="H92" s="69"/>
      <c r="I92" s="69"/>
      <c r="J92" s="343"/>
      <c r="K92" s="69"/>
      <c r="L92" s="69"/>
      <c r="M92" s="69"/>
    </row>
    <row r="93" spans="1:17" ht="15" thickBot="1">
      <c r="B93" s="21">
        <v>30</v>
      </c>
      <c r="C93" s="99"/>
      <c r="D93" s="69"/>
      <c r="E93" s="69"/>
      <c r="F93" s="69"/>
      <c r="G93" s="69"/>
      <c r="H93" s="69"/>
      <c r="I93" s="69"/>
      <c r="J93" s="343"/>
      <c r="K93" s="69"/>
      <c r="L93" s="69"/>
      <c r="M93" s="69"/>
    </row>
    <row r="94" spans="1:17" ht="15" thickBot="1">
      <c r="A94" t="s">
        <v>94</v>
      </c>
      <c r="J94"/>
    </row>
    <row r="95" spans="1:17">
      <c r="A95" s="22" t="s">
        <v>95</v>
      </c>
      <c r="B95" s="18" t="s">
        <v>92</v>
      </c>
      <c r="C95" s="19" t="s">
        <v>94</v>
      </c>
      <c r="D95" s="97" t="s">
        <v>96</v>
      </c>
      <c r="E95" s="70"/>
      <c r="F95" s="70"/>
      <c r="J95" s="70"/>
      <c r="K95" s="70"/>
      <c r="L95" s="70"/>
      <c r="O95" s="70"/>
      <c r="P95" s="70"/>
      <c r="Q95" s="70"/>
    </row>
    <row r="96" spans="1:17">
      <c r="A96" s="22"/>
      <c r="B96" s="9">
        <v>1</v>
      </c>
      <c r="C96" s="362">
        <v>0</v>
      </c>
      <c r="D96" s="103">
        <f>C96</f>
        <v>0</v>
      </c>
      <c r="E96" s="105"/>
      <c r="F96" s="105"/>
      <c r="H96" s="361"/>
      <c r="I96" s="361"/>
      <c r="J96" s="105"/>
      <c r="K96" s="105"/>
      <c r="L96" s="105"/>
      <c r="N96" s="361"/>
      <c r="O96" s="105"/>
      <c r="P96" s="105"/>
      <c r="Q96" s="105"/>
    </row>
    <row r="97" spans="2:17">
      <c r="B97" s="9">
        <v>2</v>
      </c>
      <c r="C97" s="362">
        <v>0</v>
      </c>
      <c r="D97" s="103">
        <f t="shared" ref="D97:D121" si="6">D96+C97</f>
        <v>0</v>
      </c>
      <c r="E97" s="105"/>
      <c r="F97" s="105"/>
      <c r="H97" s="361"/>
      <c r="I97" s="361"/>
      <c r="J97" s="105"/>
      <c r="K97" s="105"/>
      <c r="L97" s="105"/>
      <c r="N97" s="361"/>
      <c r="O97" s="105"/>
      <c r="P97" s="105"/>
      <c r="Q97" s="105"/>
    </row>
    <row r="98" spans="2:17">
      <c r="B98" s="9">
        <v>3</v>
      </c>
      <c r="C98" s="362">
        <v>0</v>
      </c>
      <c r="D98" s="103">
        <f t="shared" si="6"/>
        <v>0</v>
      </c>
      <c r="E98" s="105"/>
      <c r="F98" s="105"/>
      <c r="H98" s="361"/>
      <c r="I98" s="361"/>
      <c r="J98" s="105"/>
      <c r="K98" s="105"/>
      <c r="L98" s="105"/>
      <c r="N98" s="361"/>
      <c r="O98" s="105"/>
      <c r="P98" s="105"/>
      <c r="Q98" s="105"/>
    </row>
    <row r="99" spans="2:17">
      <c r="B99" s="9">
        <v>4</v>
      </c>
      <c r="C99" s="362">
        <v>0</v>
      </c>
      <c r="D99" s="103">
        <f t="shared" si="6"/>
        <v>0</v>
      </c>
      <c r="E99" s="105"/>
      <c r="F99" s="105"/>
      <c r="H99" s="361"/>
      <c r="I99" s="361"/>
      <c r="J99" s="105"/>
      <c r="K99" s="105"/>
      <c r="L99" s="105"/>
      <c r="N99" s="361"/>
      <c r="O99" s="105"/>
      <c r="P99" s="105"/>
      <c r="Q99" s="105"/>
    </row>
    <row r="100" spans="2:17">
      <c r="B100" s="9">
        <v>5</v>
      </c>
      <c r="C100" s="362">
        <v>0</v>
      </c>
      <c r="D100" s="103">
        <f t="shared" si="6"/>
        <v>0</v>
      </c>
      <c r="E100" s="105"/>
      <c r="F100" s="105"/>
      <c r="H100" s="361"/>
      <c r="I100" s="361"/>
      <c r="J100" s="105"/>
      <c r="K100" s="105"/>
      <c r="L100" s="105"/>
      <c r="N100" s="361"/>
      <c r="O100" s="105"/>
      <c r="P100" s="105"/>
      <c r="Q100" s="105"/>
    </row>
    <row r="101" spans="2:17">
      <c r="B101" s="9">
        <v>6</v>
      </c>
      <c r="C101" s="362">
        <v>0</v>
      </c>
      <c r="D101" s="103">
        <f t="shared" si="6"/>
        <v>0</v>
      </c>
      <c r="E101" s="105"/>
      <c r="F101" s="105"/>
      <c r="H101" s="361"/>
      <c r="I101" s="361"/>
      <c r="J101" s="105"/>
      <c r="K101" s="105"/>
      <c r="L101" s="105"/>
      <c r="N101" s="361"/>
      <c r="O101" s="105"/>
      <c r="P101" s="105"/>
      <c r="Q101" s="105"/>
    </row>
    <row r="102" spans="2:17">
      <c r="B102" s="9">
        <v>7</v>
      </c>
      <c r="C102" s="362">
        <v>0</v>
      </c>
      <c r="D102" s="103">
        <f t="shared" si="6"/>
        <v>0</v>
      </c>
      <c r="E102" s="105"/>
      <c r="F102" s="105"/>
      <c r="H102" s="361"/>
      <c r="I102" s="361"/>
      <c r="J102" s="105"/>
      <c r="K102" s="105"/>
      <c r="L102" s="105"/>
      <c r="N102" s="361"/>
      <c r="O102" s="105"/>
      <c r="P102" s="105"/>
      <c r="Q102" s="105"/>
    </row>
    <row r="103" spans="2:17">
      <c r="B103" s="9">
        <v>8</v>
      </c>
      <c r="C103" s="362">
        <v>0</v>
      </c>
      <c r="D103" s="103">
        <f t="shared" si="6"/>
        <v>0</v>
      </c>
      <c r="E103" s="105"/>
      <c r="F103" s="105"/>
      <c r="H103" s="361"/>
      <c r="I103" s="361"/>
      <c r="J103" s="105"/>
      <c r="K103" s="105"/>
      <c r="L103" s="105"/>
      <c r="N103" s="361"/>
      <c r="O103" s="105"/>
      <c r="P103" s="105"/>
      <c r="Q103" s="105"/>
    </row>
    <row r="104" spans="2:17">
      <c r="B104" s="9">
        <v>9</v>
      </c>
      <c r="C104" s="362">
        <v>0</v>
      </c>
      <c r="D104" s="103">
        <f t="shared" si="6"/>
        <v>0</v>
      </c>
      <c r="E104" s="105"/>
      <c r="F104" s="105"/>
      <c r="H104" s="361"/>
      <c r="I104" s="361"/>
      <c r="J104" s="105"/>
      <c r="K104" s="105"/>
      <c r="L104" s="105"/>
      <c r="N104" s="361"/>
      <c r="O104" s="105"/>
      <c r="P104" s="105"/>
      <c r="Q104" s="105"/>
    </row>
    <row r="105" spans="2:17">
      <c r="B105" s="9">
        <v>10</v>
      </c>
      <c r="C105" s="362">
        <v>0</v>
      </c>
      <c r="D105" s="103">
        <f t="shared" si="6"/>
        <v>0</v>
      </c>
      <c r="E105" s="105"/>
      <c r="F105" s="105"/>
      <c r="H105" s="361"/>
      <c r="I105" s="361"/>
      <c r="J105" s="105"/>
      <c r="K105" s="105"/>
      <c r="L105" s="105"/>
      <c r="N105" s="361"/>
      <c r="O105" s="105"/>
      <c r="P105" s="105"/>
      <c r="Q105" s="105"/>
    </row>
    <row r="106" spans="2:17">
      <c r="B106" s="9">
        <v>11</v>
      </c>
      <c r="C106" s="362">
        <v>0.01</v>
      </c>
      <c r="D106" s="103">
        <f t="shared" si="6"/>
        <v>0.01</v>
      </c>
      <c r="E106" s="105"/>
      <c r="F106" s="105"/>
      <c r="H106" s="361"/>
      <c r="I106" s="361"/>
      <c r="J106" s="105"/>
      <c r="K106" s="105"/>
      <c r="L106" s="105"/>
      <c r="N106" s="361"/>
      <c r="O106" s="105"/>
      <c r="P106" s="105"/>
      <c r="Q106" s="105"/>
    </row>
    <row r="107" spans="2:17">
      <c r="B107" s="9">
        <v>12</v>
      </c>
      <c r="C107" s="362">
        <v>0.01</v>
      </c>
      <c r="D107" s="103">
        <f t="shared" si="6"/>
        <v>0.02</v>
      </c>
      <c r="E107" s="105"/>
      <c r="F107" s="105"/>
      <c r="H107" s="361"/>
      <c r="I107" s="361"/>
      <c r="J107" s="105"/>
      <c r="K107" s="105"/>
      <c r="L107" s="105"/>
      <c r="N107" s="361"/>
      <c r="O107" s="105"/>
      <c r="P107" s="105"/>
      <c r="Q107" s="105"/>
    </row>
    <row r="108" spans="2:17">
      <c r="B108" s="9">
        <v>13</v>
      </c>
      <c r="C108" s="362">
        <v>0.01</v>
      </c>
      <c r="D108" s="103">
        <f t="shared" si="6"/>
        <v>0.03</v>
      </c>
      <c r="E108" s="105"/>
      <c r="F108" s="105"/>
      <c r="H108" s="361"/>
      <c r="I108" s="361"/>
      <c r="J108" s="105"/>
      <c r="K108" s="105"/>
      <c r="L108" s="105"/>
      <c r="N108" s="361"/>
      <c r="O108" s="105"/>
      <c r="P108" s="105"/>
      <c r="Q108" s="105"/>
    </row>
    <row r="109" spans="2:17">
      <c r="B109" s="9">
        <v>14</v>
      </c>
      <c r="C109" s="362">
        <v>0.03</v>
      </c>
      <c r="D109" s="103">
        <f t="shared" si="6"/>
        <v>0.06</v>
      </c>
      <c r="E109" s="105"/>
      <c r="F109" s="105"/>
      <c r="H109" s="361"/>
      <c r="I109" s="361"/>
      <c r="J109" s="105"/>
      <c r="K109" s="105"/>
      <c r="L109" s="105"/>
      <c r="N109" s="361"/>
      <c r="O109" s="105"/>
      <c r="P109" s="105"/>
      <c r="Q109" s="105"/>
    </row>
    <row r="110" spans="2:17">
      <c r="B110" s="9">
        <v>15</v>
      </c>
      <c r="C110" s="362">
        <v>0.03</v>
      </c>
      <c r="D110" s="103">
        <f t="shared" si="6"/>
        <v>0.09</v>
      </c>
      <c r="E110" s="105"/>
      <c r="F110" s="105"/>
      <c r="H110" s="361"/>
      <c r="I110" s="361"/>
      <c r="J110" s="105"/>
      <c r="K110" s="105"/>
      <c r="L110" s="105"/>
      <c r="N110" s="361"/>
      <c r="O110" s="105"/>
      <c r="P110" s="105"/>
      <c r="Q110" s="105"/>
    </row>
    <row r="111" spans="2:17">
      <c r="B111" s="9">
        <v>16</v>
      </c>
      <c r="C111" s="362">
        <v>0.05</v>
      </c>
      <c r="D111" s="103">
        <f t="shared" si="6"/>
        <v>0.14000000000000001</v>
      </c>
      <c r="E111" s="105"/>
      <c r="F111" s="105"/>
      <c r="H111" s="361"/>
      <c r="I111" s="361"/>
      <c r="J111" s="105"/>
      <c r="K111" s="105"/>
      <c r="L111" s="105"/>
      <c r="N111" s="361"/>
      <c r="O111" s="105"/>
      <c r="P111" s="105"/>
      <c r="Q111" s="105"/>
    </row>
    <row r="112" spans="2:17">
      <c r="B112" s="9">
        <v>17</v>
      </c>
      <c r="C112" s="362">
        <v>0.11</v>
      </c>
      <c r="D112" s="103">
        <f t="shared" si="6"/>
        <v>0.25</v>
      </c>
      <c r="E112" s="105"/>
      <c r="F112" s="105"/>
      <c r="H112" s="361"/>
      <c r="I112" s="361"/>
      <c r="J112" s="105"/>
      <c r="K112" s="105"/>
      <c r="L112" s="105"/>
      <c r="N112" s="361"/>
      <c r="O112" s="105"/>
      <c r="P112" s="105"/>
      <c r="Q112" s="105"/>
    </row>
    <row r="113" spans="2:17">
      <c r="B113" s="9">
        <v>18</v>
      </c>
      <c r="C113" s="362">
        <v>0.2</v>
      </c>
      <c r="D113" s="103">
        <f t="shared" si="6"/>
        <v>0.45</v>
      </c>
      <c r="E113" s="105"/>
      <c r="F113" s="105"/>
      <c r="H113" s="361"/>
      <c r="I113" s="361"/>
      <c r="J113" s="105"/>
      <c r="K113" s="105"/>
      <c r="L113" s="105"/>
      <c r="N113" s="361"/>
      <c r="O113" s="105"/>
      <c r="P113" s="105"/>
      <c r="Q113" s="105"/>
    </row>
    <row r="114" spans="2:17">
      <c r="B114" s="9">
        <v>19</v>
      </c>
      <c r="C114" s="362">
        <v>0.25</v>
      </c>
      <c r="D114" s="103">
        <f t="shared" si="6"/>
        <v>0.7</v>
      </c>
      <c r="E114" s="105"/>
      <c r="F114" s="105"/>
      <c r="H114" s="361"/>
      <c r="I114" s="361"/>
      <c r="J114" s="105"/>
      <c r="K114" s="105"/>
      <c r="L114" s="105"/>
      <c r="N114" s="361"/>
      <c r="O114" s="105"/>
      <c r="P114" s="105"/>
      <c r="Q114" s="105"/>
    </row>
    <row r="115" spans="2:17">
      <c r="B115" s="9">
        <v>20</v>
      </c>
      <c r="C115" s="362">
        <v>0.3</v>
      </c>
      <c r="D115" s="103">
        <f t="shared" si="6"/>
        <v>1</v>
      </c>
      <c r="E115" s="105"/>
      <c r="F115" s="105"/>
      <c r="H115" s="361"/>
      <c r="I115" s="361"/>
      <c r="J115" s="105"/>
      <c r="K115" s="105"/>
      <c r="L115" s="105"/>
      <c r="N115" s="361"/>
      <c r="O115" s="105"/>
      <c r="P115" s="105"/>
      <c r="Q115" s="105"/>
    </row>
    <row r="116" spans="2:17">
      <c r="B116" s="9">
        <v>21</v>
      </c>
      <c r="C116" s="82"/>
      <c r="D116" s="103">
        <f t="shared" si="6"/>
        <v>1</v>
      </c>
      <c r="E116" s="105"/>
      <c r="F116" s="105"/>
      <c r="H116" s="359"/>
      <c r="I116" s="359"/>
      <c r="J116" s="105"/>
      <c r="K116" s="105"/>
      <c r="L116" s="105"/>
      <c r="N116" s="82"/>
      <c r="O116" s="105"/>
      <c r="P116" s="105"/>
      <c r="Q116" s="105"/>
    </row>
    <row r="117" spans="2:17">
      <c r="B117" s="9">
        <v>22</v>
      </c>
      <c r="C117" s="82"/>
      <c r="D117" s="103">
        <f t="shared" si="6"/>
        <v>1</v>
      </c>
      <c r="E117" s="105"/>
      <c r="F117" s="105"/>
      <c r="H117" s="82"/>
      <c r="I117" s="82"/>
      <c r="J117" s="105"/>
      <c r="K117" s="105"/>
      <c r="L117" s="105"/>
      <c r="N117" s="82"/>
      <c r="O117" s="105"/>
      <c r="P117" s="105"/>
      <c r="Q117" s="105"/>
    </row>
    <row r="118" spans="2:17">
      <c r="B118" s="9">
        <v>23</v>
      </c>
      <c r="C118" s="82"/>
      <c r="D118" s="103">
        <f t="shared" si="6"/>
        <v>1</v>
      </c>
      <c r="E118" s="105"/>
      <c r="F118" s="105"/>
      <c r="H118" s="82"/>
      <c r="I118" s="82"/>
      <c r="J118" s="105"/>
      <c r="K118" s="105"/>
      <c r="L118" s="105"/>
      <c r="N118" s="82"/>
      <c r="O118" s="105"/>
      <c r="P118" s="105"/>
      <c r="Q118" s="105"/>
    </row>
    <row r="119" spans="2:17">
      <c r="B119" s="9">
        <v>24</v>
      </c>
      <c r="C119" s="82"/>
      <c r="D119" s="103">
        <f t="shared" si="6"/>
        <v>1</v>
      </c>
      <c r="E119" s="105"/>
      <c r="F119" s="105"/>
      <c r="H119" s="82"/>
      <c r="I119" s="82"/>
      <c r="J119" s="105"/>
      <c r="K119" s="105"/>
      <c r="L119" s="105"/>
      <c r="N119" s="82"/>
      <c r="O119" s="105"/>
      <c r="P119" s="105"/>
      <c r="Q119" s="105"/>
    </row>
    <row r="120" spans="2:17">
      <c r="B120" s="9">
        <v>25</v>
      </c>
      <c r="C120" s="82"/>
      <c r="D120" s="103">
        <f t="shared" si="6"/>
        <v>1</v>
      </c>
      <c r="E120" s="105"/>
      <c r="F120" s="105"/>
      <c r="H120" s="82"/>
      <c r="I120" s="82"/>
      <c r="J120" s="105"/>
      <c r="K120" s="105"/>
      <c r="L120" s="105"/>
      <c r="N120" s="82"/>
      <c r="O120" s="105"/>
      <c r="P120" s="105"/>
      <c r="Q120" s="105"/>
    </row>
    <row r="121" spans="2:17" ht="15" thickBot="1">
      <c r="B121" s="21">
        <v>26</v>
      </c>
      <c r="C121" s="286"/>
      <c r="D121" s="104">
        <f t="shared" si="6"/>
        <v>1</v>
      </c>
      <c r="E121" s="105"/>
      <c r="F121" s="105"/>
      <c r="H121" s="82"/>
      <c r="I121" s="82"/>
      <c r="J121" s="105"/>
      <c r="K121" s="105"/>
      <c r="L121" s="105"/>
      <c r="N121" s="82"/>
      <c r="O121" s="105"/>
      <c r="P121" s="105"/>
      <c r="Q121" s="105"/>
    </row>
    <row r="122" spans="2:17"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105"/>
      <c r="N122" s="355"/>
    </row>
    <row r="123" spans="2:17"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105"/>
      <c r="N123" s="355"/>
    </row>
    <row r="124" spans="2:17"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105"/>
      <c r="N124" s="355"/>
    </row>
    <row r="125" spans="2:17"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105"/>
      <c r="N125" s="355"/>
    </row>
    <row r="126" spans="2:17">
      <c r="J126"/>
    </row>
    <row r="127" spans="2:17">
      <c r="J127"/>
    </row>
  </sheetData>
  <mergeCells count="6">
    <mergeCell ref="AF12:AG12"/>
    <mergeCell ref="AH12:AI12"/>
    <mergeCell ref="AA5:AB5"/>
    <mergeCell ref="AC5:AD5"/>
    <mergeCell ref="AF5:AG5"/>
    <mergeCell ref="AH5:AI5"/>
  </mergeCells>
  <dataValidations count="5">
    <dataValidation type="list" allowBlank="1" showInputMessage="1" showErrorMessage="1" sqref="D4" xr:uid="{F393877C-931E-48BA-A36F-6C3FF993DB59}">
      <formula1>$D$5:$E$5</formula1>
    </dataValidation>
    <dataValidation type="list" allowBlank="1" showInputMessage="1" showErrorMessage="1" sqref="AE3" xr:uid="{E26014F5-06DE-4CC2-810C-EB5E76DA2020}">
      <formula1>$AF$5:$AG$5</formula1>
    </dataValidation>
    <dataValidation type="list" allowBlank="1" showInputMessage="1" showErrorMessage="1" sqref="D58" xr:uid="{F8C9966D-8C32-4679-A170-F70F0AB2A9E5}">
      <formula1>#REF!</formula1>
    </dataValidation>
    <dataValidation type="list" allowBlank="1" showInputMessage="1" showErrorMessage="1" sqref="F5" xr:uid="{BA9B64D5-4B8A-4E8B-A165-D01ADFFBA9A9}">
      <formula1>$J$8:$K$8</formula1>
    </dataValidation>
    <dataValidation type="list" allowBlank="1" showInputMessage="1" showErrorMessage="1" sqref="E5" xr:uid="{A37B075D-1552-4700-B552-947DB7165C52}">
      <formula1>$D$8:$F$8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3:AI19"/>
  <sheetViews>
    <sheetView zoomScaleNormal="100" workbookViewId="0">
      <selection activeCell="A10" sqref="A10"/>
    </sheetView>
  </sheetViews>
  <sheetFormatPr defaultColWidth="8.7265625" defaultRowHeight="14.5"/>
  <cols>
    <col min="1" max="1" width="13.81640625" customWidth="1"/>
  </cols>
  <sheetData>
    <row r="3" spans="1:35">
      <c r="B3" s="33"/>
      <c r="E3" s="5"/>
    </row>
    <row r="4" spans="1:35">
      <c r="B4" s="109"/>
    </row>
    <row r="5" spans="1:35">
      <c r="A5" t="s">
        <v>370</v>
      </c>
      <c r="B5" s="109">
        <f>Assumptions!B51</f>
        <v>24</v>
      </c>
      <c r="C5" t="s">
        <v>371</v>
      </c>
    </row>
    <row r="6" spans="1:35">
      <c r="B6" s="68">
        <f>_xlfn.XLOOKUP(1,Assumptions!D96:D125,Assumptions!B96:B125)</f>
        <v>20</v>
      </c>
      <c r="C6" t="s">
        <v>372</v>
      </c>
    </row>
    <row r="8" spans="1:35">
      <c r="C8" t="s">
        <v>92</v>
      </c>
      <c r="D8">
        <v>1</v>
      </c>
      <c r="E8">
        <v>2</v>
      </c>
      <c r="F8">
        <v>3</v>
      </c>
      <c r="G8">
        <v>4</v>
      </c>
      <c r="H8">
        <v>5</v>
      </c>
      <c r="I8">
        <v>6</v>
      </c>
      <c r="J8">
        <v>7</v>
      </c>
      <c r="K8">
        <v>8</v>
      </c>
      <c r="L8">
        <v>9</v>
      </c>
      <c r="M8">
        <v>10</v>
      </c>
      <c r="N8">
        <v>11</v>
      </c>
      <c r="O8">
        <v>12</v>
      </c>
      <c r="P8">
        <v>13</v>
      </c>
      <c r="Q8">
        <v>14</v>
      </c>
      <c r="R8">
        <v>15</v>
      </c>
      <c r="S8">
        <v>16</v>
      </c>
      <c r="T8">
        <v>17</v>
      </c>
      <c r="U8">
        <v>18</v>
      </c>
      <c r="V8">
        <v>19</v>
      </c>
      <c r="W8">
        <v>20</v>
      </c>
      <c r="X8">
        <v>21</v>
      </c>
      <c r="Y8">
        <v>22</v>
      </c>
      <c r="Z8">
        <v>23</v>
      </c>
      <c r="AA8">
        <v>24</v>
      </c>
      <c r="AB8">
        <v>25</v>
      </c>
      <c r="AC8">
        <v>26</v>
      </c>
      <c r="AD8">
        <v>27</v>
      </c>
      <c r="AE8">
        <v>28</v>
      </c>
      <c r="AF8">
        <v>29</v>
      </c>
      <c r="AG8">
        <v>30</v>
      </c>
      <c r="AH8">
        <v>31</v>
      </c>
      <c r="AI8">
        <v>32</v>
      </c>
    </row>
    <row r="9" spans="1:35">
      <c r="A9" t="s">
        <v>373</v>
      </c>
      <c r="D9">
        <f>IF(D8&lt;=$B$6,$B$5,0)*Assumptions!$B$49</f>
        <v>24</v>
      </c>
      <c r="E9">
        <f>IF(E8&lt;=$B$6,$B$5,0)*Assumptions!$B$49</f>
        <v>24</v>
      </c>
      <c r="F9">
        <f>IF(F8&lt;=$B$6,$B$5,0)*Assumptions!$B$49</f>
        <v>24</v>
      </c>
      <c r="G9">
        <f>IF(G8&lt;=$B$6,$B$5,0)*Assumptions!$B$49</f>
        <v>24</v>
      </c>
      <c r="H9">
        <f>IF(H8&lt;=$B$6,$B$5,0)*Assumptions!$B$49</f>
        <v>24</v>
      </c>
      <c r="I9">
        <f>IF(I8&lt;=$B$6,$B$5,0)*Assumptions!$B$49</f>
        <v>24</v>
      </c>
      <c r="J9">
        <f>IF(J8&lt;=$B$6,$B$5,0)*Assumptions!$B$49</f>
        <v>24</v>
      </c>
      <c r="K9">
        <f>IF(K8&lt;=$B$6,$B$5,0)*Assumptions!$B$49</f>
        <v>24</v>
      </c>
      <c r="L9">
        <f>IF(L8&lt;=$B$6,$B$5,0)*Assumptions!$B$49</f>
        <v>24</v>
      </c>
      <c r="M9">
        <f>IF(M8&lt;=$B$6,$B$5,0)*Assumptions!$B$49</f>
        <v>24</v>
      </c>
      <c r="N9">
        <f>IF(N8&lt;=$B$6,$B$5,0)*Assumptions!$B$49</f>
        <v>24</v>
      </c>
      <c r="O9">
        <f>IF(O8&lt;=$B$6,$B$5,0)*Assumptions!$B$49</f>
        <v>24</v>
      </c>
      <c r="P9">
        <f>IF(P8&lt;=$B$6,$B$5,0)*Assumptions!$B$49</f>
        <v>24</v>
      </c>
      <c r="Q9">
        <f>IF(Q8&lt;=$B$6,$B$5,0)*Assumptions!$B$49</f>
        <v>24</v>
      </c>
      <c r="R9">
        <f>IF(R8&lt;=$B$6,$B$5,0)*Assumptions!$B$49</f>
        <v>24</v>
      </c>
      <c r="S9">
        <f>IF(S8&lt;=$B$6,$B$5,0)*Assumptions!$B$49</f>
        <v>24</v>
      </c>
      <c r="T9">
        <f>IF(T8&lt;=$B$6,$B$5,0)*Assumptions!$B$49</f>
        <v>24</v>
      </c>
      <c r="U9">
        <f>IF(U8&lt;=$B$6,$B$5,0)*Assumptions!$B$49</f>
        <v>24</v>
      </c>
      <c r="V9">
        <f>IF(V8&lt;=$B$6,$B$5,0)*Assumptions!$B$49</f>
        <v>24</v>
      </c>
      <c r="W9">
        <f>IF(W8&lt;=$B$6,$B$5,0)*Assumptions!$B$49</f>
        <v>24</v>
      </c>
      <c r="X9">
        <f>IF(X8&lt;=$B$6,$B$5,0)*Assumptions!$B$49</f>
        <v>0</v>
      </c>
      <c r="Y9">
        <f>IF(Y8&lt;=$B$6,$B$5,0)*Assumptions!$B$49</f>
        <v>0</v>
      </c>
      <c r="Z9">
        <f>IF(Z8&lt;=$B$6,$B$5,0)*Assumptions!$B$49</f>
        <v>0</v>
      </c>
      <c r="AA9">
        <f>IF(AA8&lt;=$B$6,$B$5,0)*Assumptions!$B$49</f>
        <v>0</v>
      </c>
      <c r="AB9">
        <f>IF(AB8&lt;=$B$6,$B$5,0)*Assumptions!$B$49</f>
        <v>0</v>
      </c>
      <c r="AC9">
        <f>IF(AC8&lt;=$B$6,$B$5,0)*Assumptions!$B$49</f>
        <v>0</v>
      </c>
      <c r="AD9">
        <f>IF(AD8&lt;=$B$6,$B$5,0)*Assumptions!$B$49</f>
        <v>0</v>
      </c>
      <c r="AE9">
        <f>IF(AE8&lt;=$B$6,$B$5,0)*Assumptions!$B$49</f>
        <v>0</v>
      </c>
      <c r="AF9">
        <f>IF(AF8&lt;=$B$6,$B$5,0)*Assumptions!$B$49</f>
        <v>0</v>
      </c>
      <c r="AG9">
        <f>IF(AG8&lt;=$B$6,$B$5,0)*Assumptions!$B$49</f>
        <v>0</v>
      </c>
      <c r="AH9">
        <f>IF(AH8&lt;=$B$6,$B$5,0)*Assumptions!$B$49</f>
        <v>0</v>
      </c>
      <c r="AI9">
        <f>IF(AI8&lt;=$B$6,$B$5,0)*Assumptions!$B$49</f>
        <v>0</v>
      </c>
    </row>
    <row r="11" spans="1:35">
      <c r="A11" t="s">
        <v>374</v>
      </c>
      <c r="D11" s="30">
        <f>SUM(D9:D10)</f>
        <v>24</v>
      </c>
      <c r="E11" s="30">
        <f t="shared" ref="E11:AI11" si="0">SUM(E9:E10)</f>
        <v>24</v>
      </c>
      <c r="F11" s="30">
        <f t="shared" si="0"/>
        <v>24</v>
      </c>
      <c r="G11" s="30">
        <f t="shared" si="0"/>
        <v>24</v>
      </c>
      <c r="H11" s="30">
        <f t="shared" si="0"/>
        <v>24</v>
      </c>
      <c r="I11" s="30">
        <f t="shared" si="0"/>
        <v>24</v>
      </c>
      <c r="J11" s="30">
        <f t="shared" si="0"/>
        <v>24</v>
      </c>
      <c r="K11" s="30">
        <f t="shared" si="0"/>
        <v>24</v>
      </c>
      <c r="L11" s="30">
        <f t="shared" si="0"/>
        <v>24</v>
      </c>
      <c r="M11" s="30">
        <f t="shared" si="0"/>
        <v>24</v>
      </c>
      <c r="N11" s="30">
        <f t="shared" si="0"/>
        <v>24</v>
      </c>
      <c r="O11" s="30">
        <f t="shared" si="0"/>
        <v>24</v>
      </c>
      <c r="P11" s="30">
        <f t="shared" si="0"/>
        <v>24</v>
      </c>
      <c r="Q11" s="30">
        <f t="shared" si="0"/>
        <v>24</v>
      </c>
      <c r="R11" s="30">
        <f t="shared" si="0"/>
        <v>24</v>
      </c>
      <c r="S11" s="30">
        <f t="shared" si="0"/>
        <v>24</v>
      </c>
      <c r="T11" s="30">
        <f t="shared" si="0"/>
        <v>24</v>
      </c>
      <c r="U11" s="30">
        <f t="shared" si="0"/>
        <v>24</v>
      </c>
      <c r="V11" s="30">
        <f t="shared" si="0"/>
        <v>24</v>
      </c>
      <c r="W11" s="30">
        <f t="shared" si="0"/>
        <v>24</v>
      </c>
      <c r="X11" s="30">
        <f t="shared" si="0"/>
        <v>0</v>
      </c>
      <c r="Y11" s="30">
        <f t="shared" si="0"/>
        <v>0</v>
      </c>
      <c r="Z11" s="30">
        <f t="shared" si="0"/>
        <v>0</v>
      </c>
      <c r="AA11" s="30">
        <f t="shared" si="0"/>
        <v>0</v>
      </c>
      <c r="AB11" s="30">
        <f t="shared" si="0"/>
        <v>0</v>
      </c>
      <c r="AC11" s="30">
        <f t="shared" si="0"/>
        <v>0</v>
      </c>
      <c r="AD11" s="30">
        <f t="shared" si="0"/>
        <v>0</v>
      </c>
      <c r="AE11" s="30">
        <f t="shared" si="0"/>
        <v>0</v>
      </c>
      <c r="AF11" s="30">
        <f t="shared" si="0"/>
        <v>0</v>
      </c>
      <c r="AG11" s="30">
        <f t="shared" si="0"/>
        <v>0</v>
      </c>
      <c r="AH11" s="30">
        <f t="shared" si="0"/>
        <v>0</v>
      </c>
      <c r="AI11" s="30">
        <f t="shared" si="0"/>
        <v>0</v>
      </c>
    </row>
    <row r="13" spans="1:35">
      <c r="B13" t="s">
        <v>361</v>
      </c>
      <c r="C13" s="28">
        <f>NPV('Rev Req''t'!F112,D11:AI11)</f>
        <v>265.06552928146124</v>
      </c>
    </row>
    <row r="19" spans="4:26"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L575"/>
  <sheetViews>
    <sheetView zoomScaleNormal="100" workbookViewId="0">
      <selection activeCell="D5" sqref="D5"/>
    </sheetView>
  </sheetViews>
  <sheetFormatPr defaultColWidth="8.7265625" defaultRowHeight="14.5"/>
  <cols>
    <col min="2" max="2" width="13.81640625" customWidth="1"/>
    <col min="3" max="3" width="10.453125" bestFit="1" customWidth="1"/>
    <col min="4" max="4" width="15.1796875" customWidth="1"/>
    <col min="5" max="5" width="11" customWidth="1"/>
    <col min="6" max="6" width="12.7265625" customWidth="1"/>
    <col min="10" max="10" width="16.26953125" customWidth="1"/>
    <col min="11" max="11" width="16.453125" customWidth="1"/>
    <col min="12" max="12" width="12" style="53" bestFit="1" customWidth="1"/>
    <col min="15" max="17" width="12.453125" customWidth="1"/>
    <col min="19" max="19" width="9.81640625" customWidth="1"/>
    <col min="20" max="21" width="14" customWidth="1"/>
    <col min="22" max="23" width="13.81640625" style="68" customWidth="1"/>
    <col min="25" max="25" width="14.1796875" bestFit="1" customWidth="1"/>
    <col min="27" max="27" width="11.7265625" customWidth="1"/>
    <col min="28" max="28" width="10" bestFit="1" customWidth="1"/>
    <col min="29" max="33" width="10" customWidth="1"/>
    <col min="34" max="34" width="15.26953125" customWidth="1"/>
    <col min="35" max="35" width="10" bestFit="1" customWidth="1"/>
  </cols>
  <sheetData>
    <row r="1" spans="1:36">
      <c r="A1" s="366" t="s">
        <v>97</v>
      </c>
      <c r="B1" s="366"/>
      <c r="C1" s="2">
        <v>45444</v>
      </c>
      <c r="M1" s="56"/>
      <c r="N1" s="56"/>
    </row>
    <row r="2" spans="1:36">
      <c r="A2" s="367" t="s">
        <v>98</v>
      </c>
      <c r="B2" s="367"/>
      <c r="C2" s="2">
        <v>45444</v>
      </c>
      <c r="M2" s="56"/>
      <c r="N2" s="56"/>
    </row>
    <row r="3" spans="1:36">
      <c r="A3" s="5" t="s">
        <v>45</v>
      </c>
      <c r="D3" s="5" t="s">
        <v>99</v>
      </c>
      <c r="F3" s="5"/>
      <c r="H3" s="5" t="s">
        <v>44</v>
      </c>
      <c r="J3" t="s">
        <v>100</v>
      </c>
      <c r="M3" s="63"/>
      <c r="N3" s="63"/>
      <c r="R3" s="63"/>
      <c r="S3" s="62"/>
      <c r="T3" s="62"/>
      <c r="U3" s="62"/>
      <c r="V3" s="189"/>
      <c r="W3" s="189"/>
      <c r="X3" s="62"/>
      <c r="AA3" s="62"/>
    </row>
    <row r="4" spans="1:36" ht="58.5" thickBot="1">
      <c r="A4" s="4" t="s">
        <v>101</v>
      </c>
      <c r="B4" s="4" t="s">
        <v>102</v>
      </c>
      <c r="C4" s="4" t="s">
        <v>103</v>
      </c>
      <c r="D4" s="4" t="s">
        <v>104</v>
      </c>
      <c r="E4" s="4" t="s">
        <v>88</v>
      </c>
      <c r="F4" s="3" t="s">
        <v>105</v>
      </c>
      <c r="H4" s="58" t="s">
        <v>43</v>
      </c>
      <c r="I4" s="58" t="s">
        <v>106</v>
      </c>
      <c r="J4" s="58" t="s">
        <v>104</v>
      </c>
      <c r="K4" s="182" t="s">
        <v>107</v>
      </c>
      <c r="L4" s="183" t="s">
        <v>108</v>
      </c>
      <c r="M4" s="64" t="s">
        <v>43</v>
      </c>
      <c r="N4" s="187" t="s">
        <v>109</v>
      </c>
      <c r="O4" s="187" t="s">
        <v>110</v>
      </c>
      <c r="P4" s="187" t="s">
        <v>111</v>
      </c>
      <c r="Q4" s="187" t="s">
        <v>112</v>
      </c>
      <c r="R4" s="192" t="s">
        <v>113</v>
      </c>
      <c r="S4" s="192" t="s">
        <v>106</v>
      </c>
      <c r="T4" s="192" t="s">
        <v>114</v>
      </c>
      <c r="U4" s="192" t="s">
        <v>115</v>
      </c>
      <c r="V4" s="193" t="s">
        <v>116</v>
      </c>
      <c r="W4" s="193" t="s">
        <v>117</v>
      </c>
      <c r="X4" s="192"/>
      <c r="Y4" s="192" t="s">
        <v>118</v>
      </c>
      <c r="Z4" s="192" t="s">
        <v>119</v>
      </c>
      <c r="AA4" s="192" t="s">
        <v>120</v>
      </c>
      <c r="AB4" s="187" t="s">
        <v>121</v>
      </c>
      <c r="AC4" s="187" t="s">
        <v>122</v>
      </c>
      <c r="AD4" s="187" t="s">
        <v>123</v>
      </c>
      <c r="AE4" s="187" t="s">
        <v>123</v>
      </c>
      <c r="AF4" s="187" t="s">
        <v>124</v>
      </c>
      <c r="AG4" s="187"/>
    </row>
    <row r="5" spans="1:36">
      <c r="A5" t="s">
        <v>125</v>
      </c>
      <c r="B5" s="2">
        <v>45078</v>
      </c>
      <c r="C5" s="2">
        <v>45443</v>
      </c>
      <c r="D5" s="195">
        <f>_xlfn.XLOOKUP(Assumptions!$B$58,'FCM-RNS-LMP Assumptions'!$E$4:$F$4,'FCM-RNS-LMP Assumptions'!E5:F5)</f>
        <v>2</v>
      </c>
      <c r="E5" s="74">
        <v>2</v>
      </c>
      <c r="F5" s="178">
        <v>2</v>
      </c>
      <c r="G5" s="72"/>
      <c r="H5" s="194">
        <v>2023</v>
      </c>
      <c r="I5" s="78">
        <v>44927</v>
      </c>
      <c r="J5" s="194">
        <v>11.949</v>
      </c>
      <c r="K5" s="49">
        <v>11.949</v>
      </c>
      <c r="M5">
        <f>YEAR(S5)</f>
        <v>2024</v>
      </c>
      <c r="R5" s="68">
        <f>MONTH(S5)</f>
        <v>6</v>
      </c>
      <c r="S5" s="197">
        <v>45444</v>
      </c>
      <c r="T5" s="188">
        <f>47.5</f>
        <v>47.5</v>
      </c>
      <c r="U5" s="188">
        <f>35.6</f>
        <v>35.6</v>
      </c>
      <c r="V5" s="200"/>
      <c r="W5" s="200"/>
      <c r="X5" s="65"/>
      <c r="Y5" s="55">
        <f t="shared" ref="Y5:Y68" si="0">$AI$8</f>
        <v>8</v>
      </c>
      <c r="Z5" s="52">
        <f t="shared" ref="Z5:Z11" si="1">$AI$9</f>
        <v>0.85</v>
      </c>
      <c r="AA5" s="65"/>
      <c r="AB5" s="65"/>
      <c r="AC5" s="65"/>
      <c r="AD5" s="65"/>
      <c r="AE5" s="65"/>
      <c r="AF5" s="65"/>
      <c r="AG5" s="65"/>
      <c r="AH5" s="18" t="s">
        <v>126</v>
      </c>
      <c r="AI5" s="20">
        <f>Assumptions!B12</f>
        <v>11.5</v>
      </c>
    </row>
    <row r="6" spans="1:36">
      <c r="A6" t="s">
        <v>127</v>
      </c>
      <c r="B6" s="2">
        <f t="shared" ref="B6:B38" si="2">EOMONTH(B5,11)+1</f>
        <v>45444</v>
      </c>
      <c r="C6" s="2">
        <f t="shared" ref="C6:C38" si="3">EOMONTH(C5,12)</f>
        <v>45808</v>
      </c>
      <c r="D6" s="195">
        <f>_xlfn.XLOOKUP(Assumptions!$B$58,'FCM-RNS-LMP Assumptions'!$E$4:$F$4,'FCM-RNS-LMP Assumptions'!E6:F6)</f>
        <v>2.48</v>
      </c>
      <c r="E6" s="74">
        <v>2.48</v>
      </c>
      <c r="F6" s="74">
        <v>2.48</v>
      </c>
      <c r="G6" s="72"/>
      <c r="H6" s="194">
        <v>2023</v>
      </c>
      <c r="I6" s="78">
        <v>44958</v>
      </c>
      <c r="J6" s="194">
        <v>11.949</v>
      </c>
      <c r="K6" s="49">
        <v>11.949</v>
      </c>
      <c r="M6">
        <f t="shared" ref="M6:M69" si="4">YEAR(S6)</f>
        <v>2024</v>
      </c>
      <c r="R6" s="68">
        <f t="shared" ref="R6:R69" si="5">MONTH(S6)</f>
        <v>7</v>
      </c>
      <c r="S6" s="197">
        <v>45474</v>
      </c>
      <c r="T6" s="188">
        <v>72.150000000000006</v>
      </c>
      <c r="U6" s="188">
        <v>47.25</v>
      </c>
      <c r="V6" s="200"/>
      <c r="W6" s="200"/>
      <c r="X6" s="65"/>
      <c r="Y6" s="55">
        <f t="shared" si="0"/>
        <v>8</v>
      </c>
      <c r="Z6" s="52">
        <f t="shared" si="1"/>
        <v>0.85</v>
      </c>
      <c r="AA6" s="65"/>
      <c r="AB6" s="65"/>
      <c r="AC6" s="65"/>
      <c r="AD6" s="65"/>
      <c r="AE6" s="65"/>
      <c r="AF6" s="65"/>
      <c r="AG6" s="65"/>
      <c r="AH6" s="9" t="s">
        <v>128</v>
      </c>
      <c r="AI6" s="83">
        <f>AI5*AI7</f>
        <v>24.150000000000002</v>
      </c>
    </row>
    <row r="7" spans="1:36">
      <c r="A7" t="s">
        <v>129</v>
      </c>
      <c r="B7" s="2">
        <f t="shared" si="2"/>
        <v>45809</v>
      </c>
      <c r="C7" s="2">
        <f t="shared" si="3"/>
        <v>46173</v>
      </c>
      <c r="D7" s="195">
        <f>_xlfn.XLOOKUP(Assumptions!$B$58,'FCM-RNS-LMP Assumptions'!$E$4:$F$4,'FCM-RNS-LMP Assumptions'!E7:F7)</f>
        <v>2.5299999999999998</v>
      </c>
      <c r="E7" s="74">
        <v>2.5299999999999998</v>
      </c>
      <c r="F7" s="74">
        <v>2.5299999999999998</v>
      </c>
      <c r="G7" s="72"/>
      <c r="H7" s="194">
        <v>2023</v>
      </c>
      <c r="I7" s="78">
        <v>44986</v>
      </c>
      <c r="J7" s="194">
        <v>11.949</v>
      </c>
      <c r="K7" s="49">
        <v>11.949</v>
      </c>
      <c r="M7">
        <f t="shared" si="4"/>
        <v>2024</v>
      </c>
      <c r="R7" s="68">
        <f t="shared" si="5"/>
        <v>8</v>
      </c>
      <c r="S7" s="197">
        <v>45505</v>
      </c>
      <c r="T7" s="188">
        <v>59.150000000000006</v>
      </c>
      <c r="U7" s="188">
        <v>38.049999999999997</v>
      </c>
      <c r="V7" s="200"/>
      <c r="W7" s="200"/>
      <c r="X7" s="65"/>
      <c r="Y7" s="55">
        <f t="shared" si="0"/>
        <v>8</v>
      </c>
      <c r="Z7" s="52">
        <f t="shared" si="1"/>
        <v>0.85</v>
      </c>
      <c r="AA7" s="65"/>
      <c r="AB7" s="65"/>
      <c r="AC7" s="65"/>
      <c r="AD7" s="65"/>
      <c r="AE7" s="65"/>
      <c r="AF7" s="65"/>
      <c r="AG7" s="65"/>
      <c r="AH7" s="9" t="s">
        <v>130</v>
      </c>
      <c r="AI7" s="83">
        <f>Assumptions!B13</f>
        <v>2.1</v>
      </c>
    </row>
    <row r="8" spans="1:36">
      <c r="A8" t="s">
        <v>131</v>
      </c>
      <c r="B8" s="2">
        <f t="shared" si="2"/>
        <v>46174</v>
      </c>
      <c r="C8" s="2">
        <f t="shared" si="3"/>
        <v>46538</v>
      </c>
      <c r="D8" s="195">
        <f>_xlfn.XLOOKUP(Assumptions!$B$58,'FCM-RNS-LMP Assumptions'!$E$4:$F$4,'FCM-RNS-LMP Assumptions'!E8:F8)</f>
        <v>2.59</v>
      </c>
      <c r="E8" s="74">
        <v>2.59</v>
      </c>
      <c r="F8" s="74">
        <v>2.59</v>
      </c>
      <c r="G8" s="72"/>
      <c r="H8" s="194">
        <v>2023</v>
      </c>
      <c r="I8" s="78">
        <v>45017</v>
      </c>
      <c r="J8" s="194">
        <v>11.949</v>
      </c>
      <c r="K8" s="49">
        <v>11.949</v>
      </c>
      <c r="M8">
        <f t="shared" si="4"/>
        <v>2024</v>
      </c>
      <c r="R8" s="68">
        <f t="shared" si="5"/>
        <v>9</v>
      </c>
      <c r="S8" s="197">
        <v>45536</v>
      </c>
      <c r="T8" s="188">
        <v>46</v>
      </c>
      <c r="U8" s="188">
        <v>34.4</v>
      </c>
      <c r="V8" s="200"/>
      <c r="W8" s="200"/>
      <c r="X8" s="65"/>
      <c r="Y8" s="55">
        <f t="shared" si="0"/>
        <v>8</v>
      </c>
      <c r="Z8" s="52">
        <f t="shared" si="1"/>
        <v>0.85</v>
      </c>
      <c r="AA8" s="65"/>
      <c r="AB8" s="65"/>
      <c r="AC8" s="65"/>
      <c r="AD8" s="65"/>
      <c r="AE8" s="65"/>
      <c r="AF8" s="65"/>
      <c r="AG8" s="65"/>
      <c r="AH8" s="184" t="s">
        <v>132</v>
      </c>
      <c r="AI8" s="185">
        <f>Assumptions!B48</f>
        <v>8</v>
      </c>
    </row>
    <row r="9" spans="1:36">
      <c r="A9" t="s">
        <v>133</v>
      </c>
      <c r="B9" s="2">
        <f t="shared" si="2"/>
        <v>46539</v>
      </c>
      <c r="C9" s="2">
        <f t="shared" si="3"/>
        <v>46904</v>
      </c>
      <c r="D9" s="195">
        <f>_xlfn.XLOOKUP(Assumptions!$B$58,'FCM-RNS-LMP Assumptions'!$E$4:$F$4,'FCM-RNS-LMP Assumptions'!E9:F9)</f>
        <v>3.58</v>
      </c>
      <c r="E9" s="175">
        <v>3.58</v>
      </c>
      <c r="F9" s="74">
        <v>3.58</v>
      </c>
      <c r="G9" s="72"/>
      <c r="H9" s="194">
        <v>2023</v>
      </c>
      <c r="I9" s="78">
        <v>45047</v>
      </c>
      <c r="J9" s="194">
        <v>11.949</v>
      </c>
      <c r="K9" s="49">
        <v>11.949</v>
      </c>
      <c r="M9">
        <f t="shared" si="4"/>
        <v>2024</v>
      </c>
      <c r="R9" s="68">
        <f t="shared" si="5"/>
        <v>10</v>
      </c>
      <c r="S9" s="197">
        <v>45566</v>
      </c>
      <c r="T9" s="188">
        <v>44.5</v>
      </c>
      <c r="U9" s="188">
        <v>32.85</v>
      </c>
      <c r="V9" s="200"/>
      <c r="W9" s="200"/>
      <c r="X9" s="65"/>
      <c r="Y9" s="55">
        <f t="shared" si="0"/>
        <v>8</v>
      </c>
      <c r="Z9" s="52">
        <f t="shared" si="1"/>
        <v>0.85</v>
      </c>
      <c r="AA9" s="65"/>
      <c r="AB9" s="65"/>
      <c r="AC9" s="65"/>
      <c r="AD9" s="65"/>
      <c r="AE9" s="65"/>
      <c r="AF9" s="65"/>
      <c r="AG9" s="65"/>
      <c r="AH9" s="184" t="s">
        <v>119</v>
      </c>
      <c r="AI9" s="211">
        <f>Assumptions!B47</f>
        <v>0.85</v>
      </c>
    </row>
    <row r="10" spans="1:36" ht="15" thickBot="1">
      <c r="A10" s="68" t="s">
        <v>134</v>
      </c>
      <c r="B10" s="197">
        <f t="shared" si="2"/>
        <v>46905</v>
      </c>
      <c r="C10" s="197">
        <f t="shared" si="3"/>
        <v>47269</v>
      </c>
      <c r="D10" s="196">
        <f>_xlfn.XLOOKUP(Assumptions!$B$58,'FCM-RNS-LMP Assumptions'!$E$4:$F$4,'FCM-RNS-LMP Assumptions'!E10:F10)</f>
        <v>5.3490327546352807</v>
      </c>
      <c r="E10" s="176">
        <v>5.3490327546352807</v>
      </c>
      <c r="F10" s="196">
        <f>E10*1.3</f>
        <v>6.9537425810258648</v>
      </c>
      <c r="G10" s="72"/>
      <c r="H10" s="194">
        <v>2023</v>
      </c>
      <c r="I10" s="78">
        <v>45078</v>
      </c>
      <c r="J10" s="194">
        <v>11.949</v>
      </c>
      <c r="K10" s="49">
        <v>11.949</v>
      </c>
      <c r="M10">
        <f t="shared" si="4"/>
        <v>2024</v>
      </c>
      <c r="R10" s="68">
        <f t="shared" si="5"/>
        <v>11</v>
      </c>
      <c r="S10" s="197">
        <v>45597</v>
      </c>
      <c r="T10" s="188">
        <v>67</v>
      </c>
      <c r="U10" s="188">
        <v>58.85</v>
      </c>
      <c r="V10" s="200"/>
      <c r="W10" s="200"/>
      <c r="X10" s="65"/>
      <c r="Y10" s="55">
        <f t="shared" si="0"/>
        <v>8</v>
      </c>
      <c r="Z10" s="52">
        <f t="shared" si="1"/>
        <v>0.85</v>
      </c>
      <c r="AA10" s="65"/>
      <c r="AB10" s="65"/>
      <c r="AC10" s="65"/>
      <c r="AD10" s="65"/>
      <c r="AE10" s="65"/>
      <c r="AF10" s="65"/>
      <c r="AG10" s="65"/>
      <c r="AH10" s="186"/>
      <c r="AI10" s="93"/>
    </row>
    <row r="11" spans="1:36">
      <c r="A11" s="68" t="s">
        <v>135</v>
      </c>
      <c r="B11" s="197">
        <f t="shared" si="2"/>
        <v>47270</v>
      </c>
      <c r="C11" s="197">
        <f t="shared" si="3"/>
        <v>47634</v>
      </c>
      <c r="D11" s="196">
        <f>_xlfn.XLOOKUP(Assumptions!$B$58,'FCM-RNS-LMP Assumptions'!$E$4:$F$4,'FCM-RNS-LMP Assumptions'!E11:F11)</f>
        <v>6.1397939414829956</v>
      </c>
      <c r="E11" s="176">
        <v>6.1397939414829956</v>
      </c>
      <c r="F11" s="196">
        <f t="shared" ref="F11:F38" si="6">E11*1.3</f>
        <v>7.9817321239278947</v>
      </c>
      <c r="G11" s="72"/>
      <c r="H11" s="194">
        <v>2023</v>
      </c>
      <c r="I11" s="78">
        <v>45108</v>
      </c>
      <c r="J11" s="194">
        <v>11.949</v>
      </c>
      <c r="K11" s="49">
        <v>11.949</v>
      </c>
      <c r="M11">
        <f t="shared" si="4"/>
        <v>2024</v>
      </c>
      <c r="R11" s="68">
        <f t="shared" si="5"/>
        <v>12</v>
      </c>
      <c r="S11" s="197">
        <v>45627</v>
      </c>
      <c r="T11" s="188">
        <v>113.75</v>
      </c>
      <c r="U11" s="188">
        <v>103.1</v>
      </c>
      <c r="V11" s="200"/>
      <c r="W11" s="200"/>
      <c r="X11" s="65"/>
      <c r="Y11" s="55">
        <f t="shared" si="0"/>
        <v>8</v>
      </c>
      <c r="Z11" s="52">
        <f t="shared" si="1"/>
        <v>0.85</v>
      </c>
      <c r="AA11" s="65"/>
      <c r="AB11" s="65"/>
      <c r="AC11" s="65"/>
      <c r="AD11" s="65"/>
      <c r="AE11" s="65"/>
      <c r="AF11" s="65"/>
      <c r="AG11" s="65"/>
      <c r="AI11" s="65"/>
    </row>
    <row r="12" spans="1:36">
      <c r="A12" s="68" t="s">
        <v>136</v>
      </c>
      <c r="B12" s="197">
        <f t="shared" si="2"/>
        <v>47635</v>
      </c>
      <c r="C12" s="197">
        <f t="shared" si="3"/>
        <v>47999</v>
      </c>
      <c r="D12" s="196">
        <f>_xlfn.XLOOKUP(Assumptions!$B$58,'FCM-RNS-LMP Assumptions'!$E$4:$F$4,'FCM-RNS-LMP Assumptions'!E12:F12)</f>
        <v>6.3794690349065393</v>
      </c>
      <c r="E12" s="176">
        <v>6.3794690349065393</v>
      </c>
      <c r="F12" s="196">
        <f t="shared" si="6"/>
        <v>8.293309745378501</v>
      </c>
      <c r="H12" s="194">
        <v>2023</v>
      </c>
      <c r="I12" s="78">
        <v>45139</v>
      </c>
      <c r="J12" s="194">
        <v>11.949</v>
      </c>
      <c r="K12" s="49">
        <v>11.949</v>
      </c>
      <c r="M12">
        <f t="shared" si="4"/>
        <v>2025</v>
      </c>
      <c r="R12" s="68">
        <f t="shared" si="5"/>
        <v>1</v>
      </c>
      <c r="S12" s="197">
        <v>45658</v>
      </c>
      <c r="T12" s="188">
        <v>111.75</v>
      </c>
      <c r="U12" s="188">
        <v>102</v>
      </c>
      <c r="V12" s="200"/>
      <c r="W12" s="200"/>
      <c r="X12" s="65"/>
      <c r="Y12" s="55">
        <f t="shared" si="0"/>
        <v>8</v>
      </c>
      <c r="Z12" s="52">
        <v>0.85</v>
      </c>
      <c r="AA12" s="65"/>
      <c r="AB12" s="65"/>
      <c r="AC12" s="65"/>
      <c r="AD12" s="65"/>
      <c r="AE12" s="65"/>
      <c r="AF12" s="65"/>
      <c r="AG12" s="65"/>
    </row>
    <row r="13" spans="1:36">
      <c r="A13" s="68" t="s">
        <v>137</v>
      </c>
      <c r="B13" s="197">
        <f t="shared" si="2"/>
        <v>48000</v>
      </c>
      <c r="C13" s="197">
        <f t="shared" si="3"/>
        <v>48365</v>
      </c>
      <c r="D13" s="196">
        <f>_xlfn.XLOOKUP(Assumptions!$B$58,'FCM-RNS-LMP Assumptions'!$E$4:$F$4,'FCM-RNS-LMP Assumptions'!E13:F13)</f>
        <v>6.6686827380337341</v>
      </c>
      <c r="E13" s="176">
        <v>6.6686827380337341</v>
      </c>
      <c r="F13" s="196">
        <f t="shared" si="6"/>
        <v>8.6692875594438554</v>
      </c>
      <c r="H13" s="194">
        <v>2023</v>
      </c>
      <c r="I13" s="78">
        <v>45170</v>
      </c>
      <c r="J13" s="194">
        <v>11.949</v>
      </c>
      <c r="K13" s="49">
        <v>11.949</v>
      </c>
      <c r="M13">
        <f t="shared" si="4"/>
        <v>2025</v>
      </c>
      <c r="R13" s="68">
        <f t="shared" si="5"/>
        <v>2</v>
      </c>
      <c r="S13" s="197">
        <v>45689</v>
      </c>
      <c r="T13" s="188">
        <v>101.5</v>
      </c>
      <c r="U13" s="188">
        <v>91.5</v>
      </c>
      <c r="V13" s="200"/>
      <c r="W13" s="200"/>
      <c r="X13" s="65"/>
      <c r="Y13" s="55">
        <f t="shared" si="0"/>
        <v>8</v>
      </c>
      <c r="Z13" s="52">
        <f t="shared" ref="Z13:Z76" si="7">$AI$9</f>
        <v>0.85</v>
      </c>
      <c r="AA13" s="65"/>
      <c r="AB13" s="65"/>
      <c r="AC13" s="65"/>
      <c r="AD13" s="65"/>
      <c r="AE13" s="65"/>
      <c r="AF13" s="65"/>
      <c r="AG13" s="65"/>
      <c r="AI13" s="65"/>
      <c r="AJ13" s="65"/>
    </row>
    <row r="14" spans="1:36">
      <c r="A14" s="68" t="s">
        <v>138</v>
      </c>
      <c r="B14" s="197">
        <f t="shared" si="2"/>
        <v>48366</v>
      </c>
      <c r="C14" s="197">
        <f t="shared" si="3"/>
        <v>48730</v>
      </c>
      <c r="D14" s="196">
        <f>_xlfn.XLOOKUP(Assumptions!$B$58,'FCM-RNS-LMP Assumptions'!$E$4:$F$4,'FCM-RNS-LMP Assumptions'!E14:F14)</f>
        <v>7.2889953743174649</v>
      </c>
      <c r="E14" s="176">
        <v>7.2889953743174649</v>
      </c>
      <c r="F14" s="196">
        <f t="shared" si="6"/>
        <v>9.4756939866127041</v>
      </c>
      <c r="G14" s="80"/>
      <c r="H14" s="194">
        <v>2023</v>
      </c>
      <c r="I14" s="78">
        <v>45200</v>
      </c>
      <c r="J14" s="194">
        <v>11.949</v>
      </c>
      <c r="K14" s="49">
        <v>11.949</v>
      </c>
      <c r="M14">
        <f t="shared" si="4"/>
        <v>2025</v>
      </c>
      <c r="R14" s="68">
        <f t="shared" si="5"/>
        <v>3</v>
      </c>
      <c r="S14" s="197">
        <v>45717</v>
      </c>
      <c r="T14" s="188">
        <v>59</v>
      </c>
      <c r="U14" s="188">
        <v>51</v>
      </c>
      <c r="V14" s="200"/>
      <c r="W14" s="200"/>
      <c r="X14" s="65"/>
      <c r="Y14" s="55">
        <f t="shared" si="0"/>
        <v>8</v>
      </c>
      <c r="Z14" s="52">
        <f t="shared" si="7"/>
        <v>0.85</v>
      </c>
      <c r="AA14" s="65"/>
      <c r="AB14" s="65"/>
      <c r="AC14" s="65"/>
      <c r="AD14" s="65"/>
      <c r="AE14" s="65"/>
      <c r="AF14" s="65"/>
      <c r="AG14" s="65"/>
    </row>
    <row r="15" spans="1:36">
      <c r="A15" s="68" t="s">
        <v>139</v>
      </c>
      <c r="B15" s="197">
        <f t="shared" si="2"/>
        <v>48731</v>
      </c>
      <c r="C15" s="197">
        <f t="shared" si="3"/>
        <v>49095</v>
      </c>
      <c r="D15" s="196">
        <f>_xlfn.XLOOKUP(Assumptions!$B$58,'FCM-RNS-LMP Assumptions'!$E$4:$F$4,'FCM-RNS-LMP Assumptions'!E15:F15)</f>
        <v>7.5316575539087198</v>
      </c>
      <c r="E15" s="176">
        <v>7.5316575539087198</v>
      </c>
      <c r="F15" s="196">
        <f t="shared" si="6"/>
        <v>9.7911548200813368</v>
      </c>
      <c r="G15" s="80"/>
      <c r="H15" s="194">
        <v>2023</v>
      </c>
      <c r="I15" s="78">
        <v>45231</v>
      </c>
      <c r="J15" s="194">
        <v>11.949</v>
      </c>
      <c r="K15" s="49">
        <v>11.949</v>
      </c>
      <c r="M15">
        <f t="shared" si="4"/>
        <v>2025</v>
      </c>
      <c r="R15" s="68">
        <f t="shared" si="5"/>
        <v>4</v>
      </c>
      <c r="S15" s="197">
        <v>45748</v>
      </c>
      <c r="T15" s="188">
        <v>46.25</v>
      </c>
      <c r="U15" s="188">
        <v>38</v>
      </c>
      <c r="V15" s="200"/>
      <c r="W15" s="200"/>
      <c r="X15" s="65"/>
      <c r="Y15" s="55">
        <f t="shared" si="0"/>
        <v>8</v>
      </c>
      <c r="Z15" s="52">
        <f t="shared" si="7"/>
        <v>0.85</v>
      </c>
      <c r="AA15" s="65"/>
      <c r="AB15" s="65"/>
      <c r="AC15" s="65"/>
      <c r="AD15" s="65"/>
      <c r="AE15" s="65"/>
      <c r="AF15" s="65"/>
      <c r="AG15" s="65"/>
    </row>
    <row r="16" spans="1:36">
      <c r="A16" s="68" t="s">
        <v>140</v>
      </c>
      <c r="B16" s="197">
        <f t="shared" si="2"/>
        <v>49096</v>
      </c>
      <c r="C16" s="197">
        <f t="shared" si="3"/>
        <v>49460</v>
      </c>
      <c r="D16" s="196">
        <f>_xlfn.XLOOKUP(Assumptions!$B$58,'FCM-RNS-LMP Assumptions'!$E$4:$F$4,'FCM-RNS-LMP Assumptions'!E16:F16)</f>
        <v>7.9505565082778098</v>
      </c>
      <c r="E16" s="177">
        <v>7.9505565082778098</v>
      </c>
      <c r="F16" s="196">
        <f t="shared" si="6"/>
        <v>10.335723460761153</v>
      </c>
      <c r="G16" s="80"/>
      <c r="H16" s="194">
        <v>2023</v>
      </c>
      <c r="I16" s="78">
        <v>45261</v>
      </c>
      <c r="J16" s="194">
        <v>11.949</v>
      </c>
      <c r="K16" s="49">
        <v>11.949</v>
      </c>
      <c r="M16">
        <f t="shared" si="4"/>
        <v>2025</v>
      </c>
      <c r="R16" s="68">
        <f t="shared" si="5"/>
        <v>5</v>
      </c>
      <c r="S16" s="197">
        <v>45778</v>
      </c>
      <c r="T16" s="188">
        <v>41.75</v>
      </c>
      <c r="U16" s="188">
        <v>35</v>
      </c>
      <c r="V16" s="200"/>
      <c r="W16" s="200"/>
      <c r="X16" s="65"/>
      <c r="Y16" s="55">
        <f t="shared" si="0"/>
        <v>8</v>
      </c>
      <c r="Z16" s="52">
        <f t="shared" si="7"/>
        <v>0.85</v>
      </c>
      <c r="AA16" s="65"/>
      <c r="AB16" s="65"/>
      <c r="AC16" s="65"/>
      <c r="AD16" s="65"/>
      <c r="AE16" s="65"/>
      <c r="AF16" s="65"/>
      <c r="AG16" s="65"/>
    </row>
    <row r="17" spans="1:33">
      <c r="A17" s="68" t="s">
        <v>141</v>
      </c>
      <c r="B17" s="197">
        <f t="shared" si="2"/>
        <v>49461</v>
      </c>
      <c r="C17" s="197">
        <f t="shared" si="3"/>
        <v>49826</v>
      </c>
      <c r="D17" s="196">
        <f>_xlfn.XLOOKUP(Assumptions!$B$58,'FCM-RNS-LMP Assumptions'!$E$4:$F$4,'FCM-RNS-LMP Assumptions'!E17:F17)</f>
        <v>8.7392844663808642</v>
      </c>
      <c r="E17" s="177">
        <v>8.7392844663808642</v>
      </c>
      <c r="F17" s="196">
        <f t="shared" si="6"/>
        <v>11.361069806295124</v>
      </c>
      <c r="G17" s="80"/>
      <c r="H17" s="194">
        <v>2024</v>
      </c>
      <c r="I17" s="78">
        <v>45292</v>
      </c>
      <c r="J17" s="194">
        <v>12.86</v>
      </c>
      <c r="K17" s="49">
        <v>12.86</v>
      </c>
      <c r="L17" s="75"/>
      <c r="M17">
        <f t="shared" si="4"/>
        <v>2025</v>
      </c>
      <c r="R17" s="68">
        <f t="shared" si="5"/>
        <v>6</v>
      </c>
      <c r="S17" s="197">
        <v>45809</v>
      </c>
      <c r="T17" s="188">
        <v>51.5</v>
      </c>
      <c r="U17" s="188">
        <v>38.75</v>
      </c>
      <c r="V17" s="200"/>
      <c r="W17" s="200"/>
      <c r="X17" s="65"/>
      <c r="Y17" s="55">
        <f t="shared" si="0"/>
        <v>8</v>
      </c>
      <c r="Z17" s="52">
        <f t="shared" si="7"/>
        <v>0.85</v>
      </c>
      <c r="AA17" s="65"/>
      <c r="AB17" s="65"/>
      <c r="AC17" s="65"/>
      <c r="AD17" s="65"/>
      <c r="AE17" s="65"/>
      <c r="AF17" s="65"/>
      <c r="AG17" s="65"/>
    </row>
    <row r="18" spans="1:33">
      <c r="A18" s="68" t="s">
        <v>142</v>
      </c>
      <c r="B18" s="197">
        <f t="shared" si="2"/>
        <v>49827</v>
      </c>
      <c r="C18" s="197">
        <f t="shared" si="3"/>
        <v>50191</v>
      </c>
      <c r="D18" s="196">
        <f>_xlfn.XLOOKUP(Assumptions!$B$58,'FCM-RNS-LMP Assumptions'!$E$4:$F$4,'FCM-RNS-LMP Assumptions'!E18:F18)</f>
        <v>12.44718447798506</v>
      </c>
      <c r="E18" s="177">
        <v>12.44718447798506</v>
      </c>
      <c r="F18" s="196">
        <f t="shared" si="6"/>
        <v>16.181339821380579</v>
      </c>
      <c r="G18" s="80"/>
      <c r="H18" s="194">
        <v>2024</v>
      </c>
      <c r="I18" s="78">
        <v>45323</v>
      </c>
      <c r="J18" s="194">
        <v>12.86</v>
      </c>
      <c r="K18" s="49">
        <v>12.86</v>
      </c>
      <c r="L18" s="75"/>
      <c r="M18">
        <f t="shared" si="4"/>
        <v>2025</v>
      </c>
      <c r="R18" s="68">
        <f t="shared" si="5"/>
        <v>7</v>
      </c>
      <c r="S18" s="197">
        <v>45839</v>
      </c>
      <c r="T18" s="188">
        <v>71.25</v>
      </c>
      <c r="U18" s="188">
        <v>47.25</v>
      </c>
      <c r="V18" s="200"/>
      <c r="W18" s="200"/>
      <c r="X18" s="65"/>
      <c r="Y18" s="55">
        <f t="shared" si="0"/>
        <v>8</v>
      </c>
      <c r="Z18" s="52">
        <f t="shared" si="7"/>
        <v>0.85</v>
      </c>
      <c r="AA18" s="65"/>
      <c r="AB18" s="65"/>
      <c r="AC18" s="65"/>
      <c r="AD18" s="65"/>
      <c r="AE18" s="65"/>
      <c r="AF18" s="65"/>
      <c r="AG18" s="65"/>
    </row>
    <row r="19" spans="1:33">
      <c r="A19" s="68" t="s">
        <v>143</v>
      </c>
      <c r="B19" s="197">
        <f t="shared" si="2"/>
        <v>50192</v>
      </c>
      <c r="C19" s="197">
        <f t="shared" si="3"/>
        <v>50556</v>
      </c>
      <c r="D19" s="196">
        <f>_xlfn.XLOOKUP(Assumptions!$B$58,'FCM-RNS-LMP Assumptions'!$E$4:$F$4,'FCM-RNS-LMP Assumptions'!E19:F19)</f>
        <v>13.367198517359027</v>
      </c>
      <c r="E19" s="177">
        <v>13.367198517359027</v>
      </c>
      <c r="F19" s="196">
        <f t="shared" si="6"/>
        <v>17.377358072566736</v>
      </c>
      <c r="G19" s="80"/>
      <c r="H19" s="194">
        <v>2024</v>
      </c>
      <c r="I19" s="78">
        <v>45352</v>
      </c>
      <c r="J19" s="194">
        <v>12.86</v>
      </c>
      <c r="K19" s="49">
        <v>12.86</v>
      </c>
      <c r="L19" s="75"/>
      <c r="M19">
        <f t="shared" si="4"/>
        <v>2025</v>
      </c>
      <c r="R19" s="68">
        <f t="shared" si="5"/>
        <v>8</v>
      </c>
      <c r="S19" s="197">
        <v>45870</v>
      </c>
      <c r="T19" s="188">
        <v>63</v>
      </c>
      <c r="U19" s="188">
        <v>42</v>
      </c>
      <c r="V19" s="200"/>
      <c r="W19" s="200"/>
      <c r="X19" s="65"/>
      <c r="Y19" s="55">
        <f t="shared" si="0"/>
        <v>8</v>
      </c>
      <c r="Z19" s="52">
        <f t="shared" si="7"/>
        <v>0.85</v>
      </c>
      <c r="AA19" s="65"/>
      <c r="AB19" s="65"/>
      <c r="AC19" s="65"/>
      <c r="AD19" s="65"/>
      <c r="AE19" s="65"/>
      <c r="AF19" s="65"/>
      <c r="AG19" s="65"/>
    </row>
    <row r="20" spans="1:33">
      <c r="A20" s="68" t="s">
        <v>144</v>
      </c>
      <c r="B20" s="197">
        <f t="shared" si="2"/>
        <v>50557</v>
      </c>
      <c r="C20" s="197">
        <f t="shared" si="3"/>
        <v>50921</v>
      </c>
      <c r="D20" s="196">
        <f>_xlfn.XLOOKUP(Assumptions!$B$58,'FCM-RNS-LMP Assumptions'!$E$4:$F$4,'FCM-RNS-LMP Assumptions'!E20:F20)</f>
        <v>14.126403159930417</v>
      </c>
      <c r="E20" s="177">
        <v>14.126403159930417</v>
      </c>
      <c r="F20" s="196">
        <f t="shared" si="6"/>
        <v>18.364324107909543</v>
      </c>
      <c r="G20" s="80"/>
      <c r="H20" s="194">
        <v>2024</v>
      </c>
      <c r="I20" s="78">
        <v>45383</v>
      </c>
      <c r="J20" s="194">
        <v>12.86</v>
      </c>
      <c r="K20" s="49">
        <v>12.86</v>
      </c>
      <c r="L20" s="75"/>
      <c r="M20">
        <f t="shared" si="4"/>
        <v>2025</v>
      </c>
      <c r="R20" s="68">
        <f t="shared" si="5"/>
        <v>9</v>
      </c>
      <c r="S20" s="197">
        <v>45901</v>
      </c>
      <c r="T20" s="188">
        <v>49</v>
      </c>
      <c r="U20" s="188">
        <v>36.5</v>
      </c>
      <c r="V20" s="200"/>
      <c r="W20" s="200"/>
      <c r="X20" s="65"/>
      <c r="Y20" s="55">
        <f t="shared" si="0"/>
        <v>8</v>
      </c>
      <c r="Z20" s="52">
        <f t="shared" si="7"/>
        <v>0.85</v>
      </c>
      <c r="AA20" s="65"/>
      <c r="AB20" s="65"/>
      <c r="AC20" s="65"/>
      <c r="AD20" s="65"/>
      <c r="AE20" s="65"/>
      <c r="AF20" s="65"/>
      <c r="AG20" s="65"/>
    </row>
    <row r="21" spans="1:33">
      <c r="A21" s="68" t="s">
        <v>145</v>
      </c>
      <c r="B21" s="197">
        <f t="shared" si="2"/>
        <v>50922</v>
      </c>
      <c r="C21" s="197">
        <f t="shared" si="3"/>
        <v>51287</v>
      </c>
      <c r="D21" s="196">
        <f>_xlfn.XLOOKUP(Assumptions!$B$58,'FCM-RNS-LMP Assumptions'!$E$4:$F$4,'FCM-RNS-LMP Assumptions'!E21:F21)</f>
        <v>14.950994604900108</v>
      </c>
      <c r="E21" s="177">
        <v>14.950994604900108</v>
      </c>
      <c r="F21" s="196">
        <f t="shared" si="6"/>
        <v>19.436292986370141</v>
      </c>
      <c r="G21" s="80"/>
      <c r="H21" s="194">
        <v>2024</v>
      </c>
      <c r="I21" s="78">
        <v>45413</v>
      </c>
      <c r="J21" s="194">
        <v>12.86</v>
      </c>
      <c r="K21" s="49">
        <v>12.86</v>
      </c>
      <c r="L21" s="75"/>
      <c r="M21">
        <f t="shared" si="4"/>
        <v>2025</v>
      </c>
      <c r="R21" s="68">
        <f t="shared" si="5"/>
        <v>10</v>
      </c>
      <c r="S21" s="197">
        <v>45931</v>
      </c>
      <c r="T21" s="188">
        <v>43.75</v>
      </c>
      <c r="U21" s="188">
        <v>35.75</v>
      </c>
      <c r="V21" s="200"/>
      <c r="W21" s="200"/>
      <c r="X21" s="65"/>
      <c r="Y21" s="55">
        <f t="shared" si="0"/>
        <v>8</v>
      </c>
      <c r="Z21" s="52">
        <f t="shared" si="7"/>
        <v>0.85</v>
      </c>
      <c r="AA21" s="65"/>
      <c r="AB21" s="65"/>
      <c r="AC21" s="65"/>
      <c r="AD21" s="65"/>
      <c r="AE21" s="65"/>
      <c r="AF21" s="65"/>
      <c r="AG21" s="65"/>
    </row>
    <row r="22" spans="1:33">
      <c r="A22" s="68" t="s">
        <v>146</v>
      </c>
      <c r="B22" s="197">
        <f t="shared" si="2"/>
        <v>51288</v>
      </c>
      <c r="C22" s="197">
        <f t="shared" si="3"/>
        <v>51652</v>
      </c>
      <c r="D22" s="196">
        <f>_xlfn.XLOOKUP(Assumptions!$B$58,'FCM-RNS-LMP Assumptions'!$E$4:$F$4,'FCM-RNS-LMP Assumptions'!E22:F22)</f>
        <v>15.324769470022609</v>
      </c>
      <c r="E22" s="177">
        <v>15.324769470022609</v>
      </c>
      <c r="F22" s="196">
        <f t="shared" si="6"/>
        <v>19.922200311029393</v>
      </c>
      <c r="G22" s="80"/>
      <c r="H22" s="194">
        <v>2024</v>
      </c>
      <c r="I22" s="78">
        <v>45444</v>
      </c>
      <c r="J22" s="194">
        <v>12.86</v>
      </c>
      <c r="K22" s="49">
        <v>12.86</v>
      </c>
      <c r="L22" s="75"/>
      <c r="M22">
        <f t="shared" si="4"/>
        <v>2025</v>
      </c>
      <c r="R22" s="68">
        <f t="shared" si="5"/>
        <v>11</v>
      </c>
      <c r="S22" s="197">
        <v>45962</v>
      </c>
      <c r="T22" s="188">
        <v>60.5</v>
      </c>
      <c r="U22" s="188">
        <v>53</v>
      </c>
      <c r="V22" s="200"/>
      <c r="W22" s="200"/>
      <c r="X22" s="65"/>
      <c r="Y22" s="55">
        <f t="shared" si="0"/>
        <v>8</v>
      </c>
      <c r="Z22" s="52">
        <f t="shared" si="7"/>
        <v>0.85</v>
      </c>
      <c r="AA22" s="65"/>
      <c r="AB22" s="65"/>
      <c r="AC22" s="65"/>
      <c r="AD22" s="65"/>
      <c r="AE22" s="65"/>
      <c r="AF22" s="65"/>
      <c r="AG22" s="65"/>
    </row>
    <row r="23" spans="1:33">
      <c r="A23" s="68" t="s">
        <v>147</v>
      </c>
      <c r="B23" s="197">
        <f t="shared" si="2"/>
        <v>51653</v>
      </c>
      <c r="C23" s="197">
        <f t="shared" si="3"/>
        <v>52017</v>
      </c>
      <c r="D23" s="196">
        <f>_xlfn.XLOOKUP(Assumptions!$B$58,'FCM-RNS-LMP Assumptions'!$E$4:$F$4,'FCM-RNS-LMP Assumptions'!E23:F23)</f>
        <v>15.707888706773174</v>
      </c>
      <c r="E23" s="177">
        <v>15.707888706773174</v>
      </c>
      <c r="F23" s="196">
        <f t="shared" si="6"/>
        <v>20.420255318805125</v>
      </c>
      <c r="G23" s="80"/>
      <c r="H23" s="194">
        <v>2024</v>
      </c>
      <c r="I23" s="78">
        <v>45474</v>
      </c>
      <c r="J23" s="194">
        <v>12.86</v>
      </c>
      <c r="K23" s="49">
        <v>12.86</v>
      </c>
      <c r="L23" s="75"/>
      <c r="M23">
        <f t="shared" si="4"/>
        <v>2025</v>
      </c>
      <c r="R23" s="68">
        <f t="shared" si="5"/>
        <v>12</v>
      </c>
      <c r="S23" s="197">
        <v>45992</v>
      </c>
      <c r="T23" s="188">
        <v>91.5</v>
      </c>
      <c r="U23" s="188">
        <v>81.75</v>
      </c>
      <c r="V23" s="200"/>
      <c r="W23" s="200"/>
      <c r="X23" s="65"/>
      <c r="Y23" s="55">
        <f t="shared" si="0"/>
        <v>8</v>
      </c>
      <c r="Z23" s="52">
        <f t="shared" si="7"/>
        <v>0.85</v>
      </c>
      <c r="AA23" s="65"/>
      <c r="AB23" s="65"/>
      <c r="AC23" s="65"/>
      <c r="AD23" s="65"/>
      <c r="AE23" s="65"/>
      <c r="AF23" s="65"/>
      <c r="AG23" s="65"/>
    </row>
    <row r="24" spans="1:33">
      <c r="A24" s="68" t="s">
        <v>148</v>
      </c>
      <c r="B24" s="197">
        <f t="shared" si="2"/>
        <v>52018</v>
      </c>
      <c r="C24" s="197">
        <f t="shared" si="3"/>
        <v>52382</v>
      </c>
      <c r="D24" s="196">
        <f>_xlfn.XLOOKUP(Assumptions!$B$58,'FCM-RNS-LMP Assumptions'!$E$4:$F$4,'FCM-RNS-LMP Assumptions'!E24:F24)</f>
        <v>16.100585924442502</v>
      </c>
      <c r="E24" s="177">
        <v>16.100585924442502</v>
      </c>
      <c r="F24" s="196">
        <f t="shared" si="6"/>
        <v>20.930761701775253</v>
      </c>
      <c r="G24" s="80"/>
      <c r="H24" s="194">
        <v>2024</v>
      </c>
      <c r="I24" s="78">
        <v>45505</v>
      </c>
      <c r="J24" s="194">
        <v>12.86</v>
      </c>
      <c r="K24" s="49">
        <v>12.86</v>
      </c>
      <c r="L24" s="75"/>
      <c r="M24">
        <f t="shared" si="4"/>
        <v>2026</v>
      </c>
      <c r="O24" t="e">
        <f>HLOOKUP(M24,'Monthly Value (1)'!$C$4:$NR$5,2,FALSE)</f>
        <v>#N/A</v>
      </c>
      <c r="R24" s="68">
        <f t="shared" si="5"/>
        <v>1</v>
      </c>
      <c r="S24" s="197">
        <v>46023</v>
      </c>
      <c r="T24" s="188">
        <v>133</v>
      </c>
      <c r="U24" s="188">
        <v>121.45</v>
      </c>
      <c r="V24" s="200"/>
      <c r="W24" s="200"/>
      <c r="X24" s="65"/>
      <c r="Y24" s="55">
        <f t="shared" si="0"/>
        <v>8</v>
      </c>
      <c r="Z24" s="52">
        <f t="shared" si="7"/>
        <v>0.85</v>
      </c>
      <c r="AA24" s="65" t="e">
        <f>($AI$6*VLOOKUP(O24,Assumptions!$B$64:$C$93,2,FALSE)*Y24*T24/1000)-($AI$6*VLOOKUP(O24,Assumptions!$B$64:$C$93,2,FALSE)/Z24*Y24*U24/1000)</f>
        <v>#N/A</v>
      </c>
      <c r="AB24" s="65"/>
      <c r="AC24" s="65"/>
      <c r="AD24" s="217" t="e">
        <f>$AI$6*VLOOKUP(O24,Assumptions!$B$64:$C$93,2,FALSE)*(1-Z24)*Y24</f>
        <v>#N/A</v>
      </c>
      <c r="AE24" s="65"/>
      <c r="AF24" s="65"/>
      <c r="AG24" s="65"/>
    </row>
    <row r="25" spans="1:33">
      <c r="A25" s="68" t="s">
        <v>149</v>
      </c>
      <c r="B25" s="197">
        <f t="shared" si="2"/>
        <v>52383</v>
      </c>
      <c r="C25" s="197">
        <f t="shared" si="3"/>
        <v>52748</v>
      </c>
      <c r="D25" s="196">
        <f>_xlfn.XLOOKUP(Assumptions!$B$58,'FCM-RNS-LMP Assumptions'!$E$4:$F$4,'FCM-RNS-LMP Assumptions'!E25:F25)</f>
        <v>16.503100572553564</v>
      </c>
      <c r="E25" s="177">
        <v>16.503100572553564</v>
      </c>
      <c r="F25" s="196">
        <f t="shared" si="6"/>
        <v>21.454030744319635</v>
      </c>
      <c r="G25" s="80"/>
      <c r="H25" s="194">
        <v>2024</v>
      </c>
      <c r="I25" s="78">
        <v>45536</v>
      </c>
      <c r="J25" s="194">
        <v>12.86</v>
      </c>
      <c r="K25" s="49">
        <v>12.86</v>
      </c>
      <c r="L25" s="75"/>
      <c r="M25">
        <f t="shared" si="4"/>
        <v>2026</v>
      </c>
      <c r="O25" t="e">
        <f>HLOOKUP(M25,'Monthly Value (1)'!$C$4:$NR$5,2,FALSE)</f>
        <v>#N/A</v>
      </c>
      <c r="R25" s="68">
        <f t="shared" si="5"/>
        <v>2</v>
      </c>
      <c r="S25" s="197">
        <v>46054</v>
      </c>
      <c r="T25" s="188">
        <v>112.5</v>
      </c>
      <c r="U25" s="188">
        <v>103.7</v>
      </c>
      <c r="V25" s="200"/>
      <c r="W25" s="200"/>
      <c r="X25" s="65"/>
      <c r="Y25" s="55">
        <f t="shared" si="0"/>
        <v>8</v>
      </c>
      <c r="Z25" s="52">
        <f t="shared" si="7"/>
        <v>0.85</v>
      </c>
      <c r="AA25" s="65" t="e">
        <f>($AI$6*VLOOKUP(O25,Assumptions!$B$64:$C$93,2,FALSE)*Y25*T25/1000)-($AI$6*VLOOKUP(O25,Assumptions!$B$64:$C$93,2,FALSE)/Z25*Y25*U25/1000)</f>
        <v>#N/A</v>
      </c>
      <c r="AB25" s="65"/>
      <c r="AC25" s="65"/>
      <c r="AD25" s="217" t="e">
        <f>$AI$6*VLOOKUP(O25,Assumptions!$B$64:$C$93,2,FALSE)*(1-Z25)*Y25</f>
        <v>#N/A</v>
      </c>
      <c r="AE25" s="65"/>
      <c r="AF25" s="65"/>
      <c r="AG25" s="65"/>
    </row>
    <row r="26" spans="1:33">
      <c r="A26" s="68" t="s">
        <v>150</v>
      </c>
      <c r="B26" s="197">
        <f t="shared" si="2"/>
        <v>52749</v>
      </c>
      <c r="C26" s="197">
        <f t="shared" si="3"/>
        <v>53113</v>
      </c>
      <c r="D26" s="196">
        <f>_xlfn.XLOOKUP(Assumptions!$B$58,'FCM-RNS-LMP Assumptions'!$E$4:$F$4,'FCM-RNS-LMP Assumptions'!E26:F26)</f>
        <v>16.915678086867402</v>
      </c>
      <c r="E26" s="174">
        <v>16.915678086867402</v>
      </c>
      <c r="F26" s="196">
        <f t="shared" si="6"/>
        <v>21.990381512927623</v>
      </c>
      <c r="G26" s="80"/>
      <c r="H26" s="194">
        <v>2024</v>
      </c>
      <c r="I26" s="78">
        <v>45566</v>
      </c>
      <c r="J26" s="194">
        <v>12.86</v>
      </c>
      <c r="K26" s="49">
        <v>12.86</v>
      </c>
      <c r="L26" s="75"/>
      <c r="M26">
        <f t="shared" si="4"/>
        <v>2026</v>
      </c>
      <c r="O26" t="e">
        <f>HLOOKUP(M26,'Monthly Value (1)'!$C$4:$NR$5,2,FALSE)</f>
        <v>#N/A</v>
      </c>
      <c r="R26" s="68">
        <f t="shared" si="5"/>
        <v>3</v>
      </c>
      <c r="S26" s="197">
        <v>46082</v>
      </c>
      <c r="T26" s="188">
        <v>65.5</v>
      </c>
      <c r="U26" s="188">
        <v>58.15</v>
      </c>
      <c r="V26" s="200"/>
      <c r="W26" s="200"/>
      <c r="X26" s="65"/>
      <c r="Y26" s="55">
        <f t="shared" si="0"/>
        <v>8</v>
      </c>
      <c r="Z26" s="52">
        <f t="shared" si="7"/>
        <v>0.85</v>
      </c>
      <c r="AA26" s="65" t="e">
        <f>($AI$6*VLOOKUP(O26,Assumptions!$B$64:$C$93,2,FALSE)*Y26*T26/1000)-($AI$6*VLOOKUP(O26,Assumptions!$B$64:$C$93,2,FALSE)/Z26*Y26*U26/1000)</f>
        <v>#N/A</v>
      </c>
      <c r="AB26" s="65"/>
      <c r="AC26" s="65"/>
      <c r="AD26" s="217" t="e">
        <f>$AI$6*VLOOKUP(O26,Assumptions!$B$64:$C$93,2,FALSE)*(1-Z26)*Y26</f>
        <v>#N/A</v>
      </c>
      <c r="AE26" s="65"/>
      <c r="AF26" s="65"/>
      <c r="AG26" s="65"/>
    </row>
    <row r="27" spans="1:33">
      <c r="A27" s="68" t="s">
        <v>151</v>
      </c>
      <c r="B27" s="197">
        <f t="shared" si="2"/>
        <v>53114</v>
      </c>
      <c r="C27" s="197">
        <f t="shared" si="3"/>
        <v>53478</v>
      </c>
      <c r="D27" s="196">
        <f>_xlfn.XLOOKUP(Assumptions!$B$58,'FCM-RNS-LMP Assumptions'!$E$4:$F$4,'FCM-RNS-LMP Assumptions'!E27:F27)</f>
        <v>17.304738682865352</v>
      </c>
      <c r="E27" s="174">
        <v>17.304738682865352</v>
      </c>
      <c r="F27" s="196">
        <f t="shared" si="6"/>
        <v>22.496160287724958</v>
      </c>
      <c r="G27" s="80"/>
      <c r="H27" s="194">
        <v>2024</v>
      </c>
      <c r="I27" s="78">
        <v>45597</v>
      </c>
      <c r="J27" s="194">
        <v>12.86</v>
      </c>
      <c r="K27" s="49">
        <v>12.86</v>
      </c>
      <c r="L27" s="75"/>
      <c r="M27">
        <f t="shared" si="4"/>
        <v>2026</v>
      </c>
      <c r="O27" t="e">
        <f>HLOOKUP(M27,'Monthly Value (1)'!$C$4:$NR$5,2,FALSE)</f>
        <v>#N/A</v>
      </c>
      <c r="R27" s="68">
        <f t="shared" si="5"/>
        <v>4</v>
      </c>
      <c r="S27" s="197">
        <v>46113</v>
      </c>
      <c r="T27" s="188">
        <v>47.35</v>
      </c>
      <c r="U27" s="188">
        <v>38.25</v>
      </c>
      <c r="V27" s="200"/>
      <c r="W27" s="200"/>
      <c r="X27" s="65"/>
      <c r="Y27" s="55">
        <f t="shared" si="0"/>
        <v>8</v>
      </c>
      <c r="Z27" s="52">
        <f t="shared" si="7"/>
        <v>0.85</v>
      </c>
      <c r="AA27" s="65" t="e">
        <f>($AI$6*VLOOKUP(O27,Assumptions!$B$64:$C$93,2,FALSE)*Y27*T27/1000)-($AI$6*VLOOKUP(O27,Assumptions!$B$64:$C$93,2,FALSE)/Z27*Y27*U27/1000)</f>
        <v>#N/A</v>
      </c>
      <c r="AB27" s="65"/>
      <c r="AC27" s="65"/>
      <c r="AD27" s="217" t="e">
        <f>$AI$6*VLOOKUP(O27,Assumptions!$B$64:$C$93,2,FALSE)*(1-Z27)*Y27</f>
        <v>#N/A</v>
      </c>
      <c r="AE27" s="65"/>
      <c r="AF27" s="65"/>
      <c r="AG27" s="65"/>
    </row>
    <row r="28" spans="1:33">
      <c r="A28" s="68" t="s">
        <v>152</v>
      </c>
      <c r="B28" s="197">
        <f t="shared" si="2"/>
        <v>53479</v>
      </c>
      <c r="C28" s="197">
        <f t="shared" si="3"/>
        <v>53843</v>
      </c>
      <c r="D28" s="196">
        <f>_xlfn.XLOOKUP(Assumptions!$B$58,'FCM-RNS-LMP Assumptions'!$E$4:$F$4,'FCM-RNS-LMP Assumptions'!E28:F28)</f>
        <v>17.702747672571256</v>
      </c>
      <c r="E28" s="174">
        <f t="shared" ref="E28" si="8">E27*E27/E26</f>
        <v>17.702747672571256</v>
      </c>
      <c r="F28" s="196">
        <f t="shared" si="6"/>
        <v>23.013571974342632</v>
      </c>
      <c r="G28" s="80"/>
      <c r="H28" s="194">
        <v>2024</v>
      </c>
      <c r="I28" s="78">
        <v>45627</v>
      </c>
      <c r="J28" s="194">
        <v>12.86</v>
      </c>
      <c r="K28" s="49">
        <v>12.86</v>
      </c>
      <c r="L28" s="75"/>
      <c r="M28">
        <f t="shared" si="4"/>
        <v>2026</v>
      </c>
      <c r="O28" t="e">
        <f>HLOOKUP(M28,'Monthly Value (1)'!$C$4:$NR$5,2,FALSE)</f>
        <v>#N/A</v>
      </c>
      <c r="R28" s="68">
        <f t="shared" si="5"/>
        <v>5</v>
      </c>
      <c r="S28" s="197">
        <v>46143</v>
      </c>
      <c r="T28" s="188">
        <v>40.5</v>
      </c>
      <c r="U28" s="188">
        <v>32.15</v>
      </c>
      <c r="V28" s="200"/>
      <c r="W28" s="200"/>
      <c r="X28" s="65"/>
      <c r="Y28" s="55">
        <f t="shared" si="0"/>
        <v>8</v>
      </c>
      <c r="Z28" s="52">
        <f t="shared" si="7"/>
        <v>0.85</v>
      </c>
      <c r="AA28" s="65" t="e">
        <f>($AI$6*VLOOKUP(O28,Assumptions!$B$64:$C$93,2,FALSE)*Y28*T28/1000)-($AI$6*VLOOKUP(O28,Assumptions!$B$64:$C$93,2,FALSE)/Z28*Y28*U28/1000)</f>
        <v>#N/A</v>
      </c>
      <c r="AB28" s="65"/>
      <c r="AC28" s="65"/>
      <c r="AD28" s="217" t="e">
        <f>$AI$6*VLOOKUP(O28,Assumptions!$B$64:$C$93,2,FALSE)*(1-Z28)*Y28</f>
        <v>#N/A</v>
      </c>
      <c r="AE28" s="65"/>
      <c r="AF28" s="65"/>
      <c r="AG28" s="65"/>
    </row>
    <row r="29" spans="1:33">
      <c r="A29" s="68" t="s">
        <v>153</v>
      </c>
      <c r="B29" s="197">
        <f t="shared" si="2"/>
        <v>53844</v>
      </c>
      <c r="C29" s="197">
        <f t="shared" si="3"/>
        <v>54209</v>
      </c>
      <c r="D29" s="196">
        <f>_xlfn.XLOOKUP(Assumptions!$B$58,'FCM-RNS-LMP Assumptions'!$E$4:$F$4,'FCM-RNS-LMP Assumptions'!E29:F29)</f>
        <v>18.109910869040398</v>
      </c>
      <c r="E29" s="174">
        <f t="shared" ref="E29" si="9">E28*E28/E27</f>
        <v>18.109910869040398</v>
      </c>
      <c r="F29" s="196">
        <f t="shared" si="6"/>
        <v>23.542884129752519</v>
      </c>
      <c r="G29" s="80"/>
      <c r="H29" s="194">
        <v>2025</v>
      </c>
      <c r="I29" s="78">
        <v>45658</v>
      </c>
      <c r="J29" s="195">
        <f>186/12</f>
        <v>15.5</v>
      </c>
      <c r="K29" s="74">
        <f>186/12</f>
        <v>15.5</v>
      </c>
      <c r="L29" s="199">
        <v>2.1840700000000002</v>
      </c>
      <c r="M29">
        <f t="shared" si="4"/>
        <v>2026</v>
      </c>
      <c r="O29" t="e">
        <f>HLOOKUP(M29,'Monthly Value (1)'!$C$4:$NR$5,2,FALSE)</f>
        <v>#N/A</v>
      </c>
      <c r="R29" s="68">
        <f t="shared" si="5"/>
        <v>6</v>
      </c>
      <c r="S29" s="197">
        <v>46174</v>
      </c>
      <c r="T29" s="188">
        <v>51.5</v>
      </c>
      <c r="U29" s="188">
        <v>37.15</v>
      </c>
      <c r="V29" s="200"/>
      <c r="W29" s="200"/>
      <c r="X29" s="65"/>
      <c r="Y29" s="55">
        <f t="shared" si="0"/>
        <v>8</v>
      </c>
      <c r="Z29" s="52">
        <f t="shared" si="7"/>
        <v>0.85</v>
      </c>
      <c r="AA29" s="65" t="e">
        <f>($AI$6*VLOOKUP(O29,Assumptions!$B$64:$C$93,2,FALSE)*Y29*T29/1000)-($AI$6*VLOOKUP(O29,Assumptions!$B$64:$C$93,2,FALSE)/Z29*Y29*U29/1000)</f>
        <v>#N/A</v>
      </c>
      <c r="AB29" s="65"/>
      <c r="AC29" s="65"/>
      <c r="AD29" s="217" t="e">
        <f>$AI$6*VLOOKUP(O29,Assumptions!$B$64:$C$93,2,FALSE)*(1-Z29)*Y29</f>
        <v>#N/A</v>
      </c>
      <c r="AE29" s="65"/>
      <c r="AF29" s="65"/>
      <c r="AG29" s="65"/>
    </row>
    <row r="30" spans="1:33">
      <c r="A30" s="68" t="s">
        <v>154</v>
      </c>
      <c r="B30" s="197">
        <f t="shared" si="2"/>
        <v>54210</v>
      </c>
      <c r="C30" s="197">
        <f t="shared" si="3"/>
        <v>54574</v>
      </c>
      <c r="D30" s="196">
        <f>_xlfn.XLOOKUP(Assumptions!$B$58,'FCM-RNS-LMP Assumptions'!$E$4:$F$4,'FCM-RNS-LMP Assumptions'!E30:F30)</f>
        <v>18.526438819028332</v>
      </c>
      <c r="E30" s="174">
        <f t="shared" ref="E30" si="10">E29*E29/E28</f>
        <v>18.526438819028332</v>
      </c>
      <c r="F30" s="196">
        <f t="shared" si="6"/>
        <v>24.084370464736832</v>
      </c>
      <c r="G30" s="80"/>
      <c r="H30" s="194">
        <v>2025</v>
      </c>
      <c r="I30" s="78">
        <v>45689</v>
      </c>
      <c r="J30" s="195">
        <f>K30+L30</f>
        <v>17.684069999999998</v>
      </c>
      <c r="K30" s="74">
        <f t="shared" ref="K30:K40" si="11">186/12</f>
        <v>15.5</v>
      </c>
      <c r="L30" s="179">
        <f>$L$29*(1+Assumptions!$B$57)^(H29-$H$29)</f>
        <v>2.1840700000000002</v>
      </c>
      <c r="M30">
        <f t="shared" si="4"/>
        <v>2026</v>
      </c>
      <c r="O30" t="e">
        <f>HLOOKUP(M30,'Monthly Value (1)'!$C$4:$NR$5,2,FALSE)</f>
        <v>#N/A</v>
      </c>
      <c r="R30" s="68">
        <f t="shared" si="5"/>
        <v>7</v>
      </c>
      <c r="S30" s="197">
        <v>46204</v>
      </c>
      <c r="T30" s="188">
        <v>72.5</v>
      </c>
      <c r="U30" s="188">
        <v>48.75</v>
      </c>
      <c r="V30" s="200"/>
      <c r="W30" s="200"/>
      <c r="X30" s="65"/>
      <c r="Y30" s="55">
        <f t="shared" si="0"/>
        <v>8</v>
      </c>
      <c r="Z30" s="52">
        <f t="shared" si="7"/>
        <v>0.85</v>
      </c>
      <c r="AA30" s="65" t="e">
        <f>($AI$6*VLOOKUP(O30,Assumptions!$B$64:$C$93,2,FALSE)*Y30*T30/1000)-($AI$6*VLOOKUP(O30,Assumptions!$B$64:$C$93,2,FALSE)/Z30*Y30*U30/1000)</f>
        <v>#N/A</v>
      </c>
      <c r="AB30" s="65"/>
      <c r="AC30" s="65"/>
      <c r="AD30" s="217" t="e">
        <f>$AI$6*VLOOKUP(O30,Assumptions!$B$64:$C$93,2,FALSE)*(1-Z30)*Y30</f>
        <v>#N/A</v>
      </c>
      <c r="AE30" s="65"/>
      <c r="AF30" s="65"/>
      <c r="AG30" s="65"/>
    </row>
    <row r="31" spans="1:33">
      <c r="A31" s="68" t="s">
        <v>155</v>
      </c>
      <c r="B31" s="197">
        <f t="shared" si="2"/>
        <v>54575</v>
      </c>
      <c r="C31" s="197">
        <f t="shared" si="3"/>
        <v>54939</v>
      </c>
      <c r="D31" s="196">
        <f>_xlfn.XLOOKUP(Assumptions!$B$58,'FCM-RNS-LMP Assumptions'!$E$4:$F$4,'FCM-RNS-LMP Assumptions'!E31:F31)</f>
        <v>18.952546911865991</v>
      </c>
      <c r="E31" s="174">
        <f t="shared" ref="E31" si="12">E30*E30/E29</f>
        <v>18.952546911865991</v>
      </c>
      <c r="F31" s="196">
        <f t="shared" si="6"/>
        <v>24.63831098542579</v>
      </c>
      <c r="G31" s="80"/>
      <c r="H31" s="194">
        <v>2025</v>
      </c>
      <c r="I31" s="78">
        <v>45717</v>
      </c>
      <c r="J31" s="195">
        <f t="shared" ref="J31:J94" si="13">K31+L31</f>
        <v>17.684069999999998</v>
      </c>
      <c r="K31" s="74">
        <f t="shared" si="11"/>
        <v>15.5</v>
      </c>
      <c r="L31" s="179">
        <f>$L$29*(1+Assumptions!$B$57)^(H30-$H$29)</f>
        <v>2.1840700000000002</v>
      </c>
      <c r="M31">
        <f t="shared" si="4"/>
        <v>2026</v>
      </c>
      <c r="O31" t="e">
        <f>HLOOKUP(M31,'Monthly Value (1)'!$C$4:$NR$5,2,FALSE)</f>
        <v>#N/A</v>
      </c>
      <c r="R31" s="68">
        <f t="shared" si="5"/>
        <v>8</v>
      </c>
      <c r="S31" s="197">
        <v>46235</v>
      </c>
      <c r="T31" s="188">
        <v>62</v>
      </c>
      <c r="U31" s="188">
        <v>38.5</v>
      </c>
      <c r="V31" s="200"/>
      <c r="W31" s="200"/>
      <c r="X31" s="65"/>
      <c r="Y31" s="55">
        <f t="shared" si="0"/>
        <v>8</v>
      </c>
      <c r="Z31" s="52">
        <f t="shared" si="7"/>
        <v>0.85</v>
      </c>
      <c r="AA31" s="65" t="e">
        <f>($AI$6*VLOOKUP(O31,Assumptions!$B$64:$C$93,2,FALSE)*Y31*T31/1000)-($AI$6*VLOOKUP(O31,Assumptions!$B$64:$C$93,2,FALSE)/Z31*Y31*U31/1000)</f>
        <v>#N/A</v>
      </c>
      <c r="AB31" s="65"/>
      <c r="AC31" s="65"/>
      <c r="AD31" s="217" t="e">
        <f>$AI$6*VLOOKUP(O31,Assumptions!$B$64:$C$93,2,FALSE)*(1-Z31)*Y31</f>
        <v>#N/A</v>
      </c>
      <c r="AE31" s="65"/>
      <c r="AF31" s="65"/>
      <c r="AG31" s="65"/>
    </row>
    <row r="32" spans="1:33">
      <c r="A32" s="68" t="s">
        <v>156</v>
      </c>
      <c r="B32" s="197">
        <f t="shared" si="2"/>
        <v>54940</v>
      </c>
      <c r="C32" s="197">
        <f t="shared" si="3"/>
        <v>55304</v>
      </c>
      <c r="D32" s="196">
        <f>_xlfn.XLOOKUP(Assumptions!$B$58,'FCM-RNS-LMP Assumptions'!$E$4:$F$4,'FCM-RNS-LMP Assumptions'!E32:F32)</f>
        <v>19.388455490838915</v>
      </c>
      <c r="E32" s="174">
        <f>E31*E31/E30</f>
        <v>19.388455490838915</v>
      </c>
      <c r="F32" s="196">
        <f t="shared" si="6"/>
        <v>25.204992138090589</v>
      </c>
      <c r="G32" s="80"/>
      <c r="H32" s="194">
        <v>2025</v>
      </c>
      <c r="I32" s="78">
        <v>45748</v>
      </c>
      <c r="J32" s="195">
        <f t="shared" si="13"/>
        <v>17.684069999999998</v>
      </c>
      <c r="K32" s="74">
        <f t="shared" si="11"/>
        <v>15.5</v>
      </c>
      <c r="L32" s="179">
        <f>$L$29*(1+Assumptions!$B$57)^(H31-$H$29)</f>
        <v>2.1840700000000002</v>
      </c>
      <c r="M32">
        <f t="shared" si="4"/>
        <v>2026</v>
      </c>
      <c r="O32" t="e">
        <f>HLOOKUP(M32,'Monthly Value (1)'!$C$4:$NR$5,2,FALSE)</f>
        <v>#N/A</v>
      </c>
      <c r="R32" s="68">
        <f t="shared" si="5"/>
        <v>9</v>
      </c>
      <c r="S32" s="197">
        <v>46266</v>
      </c>
      <c r="T32" s="188">
        <v>48.25</v>
      </c>
      <c r="U32" s="188">
        <v>35.15</v>
      </c>
      <c r="V32" s="200"/>
      <c r="W32" s="200"/>
      <c r="X32" s="65"/>
      <c r="Y32" s="55">
        <f t="shared" si="0"/>
        <v>8</v>
      </c>
      <c r="Z32" s="52">
        <f t="shared" si="7"/>
        <v>0.85</v>
      </c>
      <c r="AA32" s="65" t="e">
        <f>($AI$6*VLOOKUP(O32,Assumptions!$B$64:$C$93,2,FALSE)*Y32*T32/1000)-($AI$6*VLOOKUP(O32,Assumptions!$B$64:$C$93,2,FALSE)/Z32*Y32*U32/1000)</f>
        <v>#N/A</v>
      </c>
      <c r="AB32" s="65"/>
      <c r="AC32" s="65"/>
      <c r="AD32" s="217" t="e">
        <f>$AI$6*VLOOKUP(O32,Assumptions!$B$64:$C$93,2,FALSE)*(1-Z32)*Y32</f>
        <v>#N/A</v>
      </c>
      <c r="AE32" s="65"/>
      <c r="AF32" s="65"/>
      <c r="AG32" s="65"/>
    </row>
    <row r="33" spans="1:33">
      <c r="A33" s="68" t="s">
        <v>157</v>
      </c>
      <c r="B33" s="197">
        <f t="shared" si="2"/>
        <v>55305</v>
      </c>
      <c r="C33" s="197">
        <f t="shared" si="3"/>
        <v>55670</v>
      </c>
      <c r="D33" s="196">
        <f>_xlfn.XLOOKUP(Assumptions!$B$58,'FCM-RNS-LMP Assumptions'!$E$4:$F$4,'FCM-RNS-LMP Assumptions'!E33:F33)</f>
        <v>19.834389967128217</v>
      </c>
      <c r="E33" s="174">
        <f t="shared" ref="E33" si="14">E32*E32/E31</f>
        <v>19.834389967128217</v>
      </c>
      <c r="F33" s="196">
        <f t="shared" si="6"/>
        <v>25.784706957266682</v>
      </c>
      <c r="G33" s="80"/>
      <c r="H33" s="194">
        <v>2025</v>
      </c>
      <c r="I33" s="78">
        <v>45778</v>
      </c>
      <c r="J33" s="195">
        <f t="shared" si="13"/>
        <v>17.684069999999998</v>
      </c>
      <c r="K33" s="74">
        <f t="shared" si="11"/>
        <v>15.5</v>
      </c>
      <c r="L33" s="179">
        <f>$L$29*(1+Assumptions!$B$57)^(H32-$H$29)</f>
        <v>2.1840700000000002</v>
      </c>
      <c r="M33">
        <f t="shared" si="4"/>
        <v>2026</v>
      </c>
      <c r="O33" t="e">
        <f>HLOOKUP(M33,'Monthly Value (1)'!$C$4:$NR$5,2,FALSE)</f>
        <v>#N/A</v>
      </c>
      <c r="R33" s="68">
        <f t="shared" si="5"/>
        <v>10</v>
      </c>
      <c r="S33" s="197">
        <v>46296</v>
      </c>
      <c r="T33" s="188">
        <v>44</v>
      </c>
      <c r="U33" s="188">
        <v>34.5</v>
      </c>
      <c r="V33" s="200"/>
      <c r="W33" s="200"/>
      <c r="X33" s="65"/>
      <c r="Y33" s="55">
        <f t="shared" si="0"/>
        <v>8</v>
      </c>
      <c r="Z33" s="52">
        <f t="shared" si="7"/>
        <v>0.85</v>
      </c>
      <c r="AA33" s="65" t="e">
        <f>($AI$6*VLOOKUP(O33,Assumptions!$B$64:$C$93,2,FALSE)*Y33*T33/1000)-($AI$6*VLOOKUP(O33,Assumptions!$B$64:$C$93,2,FALSE)/Z33*Y33*U33/1000)</f>
        <v>#N/A</v>
      </c>
      <c r="AB33" s="65"/>
      <c r="AC33" s="65"/>
      <c r="AD33" s="217" t="e">
        <f>$AI$6*VLOOKUP(O33,Assumptions!$B$64:$C$93,2,FALSE)*(1-Z33)*Y33</f>
        <v>#N/A</v>
      </c>
      <c r="AE33" s="65"/>
      <c r="AF33" s="65"/>
      <c r="AG33" s="65"/>
    </row>
    <row r="34" spans="1:33">
      <c r="A34" s="68" t="s">
        <v>158</v>
      </c>
      <c r="B34" s="197">
        <f t="shared" si="2"/>
        <v>55671</v>
      </c>
      <c r="C34" s="197">
        <f t="shared" si="3"/>
        <v>56035</v>
      </c>
      <c r="D34" s="196">
        <f>_xlfn.XLOOKUP(Assumptions!$B$58,'FCM-RNS-LMP Assumptions'!$E$4:$F$4,'FCM-RNS-LMP Assumptions'!E34:F34)</f>
        <v>20.290580936372173</v>
      </c>
      <c r="E34" s="174">
        <f t="shared" ref="E34" si="15">E33*E33/E32</f>
        <v>20.290580936372173</v>
      </c>
      <c r="F34" s="196">
        <f t="shared" si="6"/>
        <v>26.377755217283827</v>
      </c>
      <c r="G34" s="80"/>
      <c r="H34" s="194">
        <v>2025</v>
      </c>
      <c r="I34" s="78">
        <v>45809</v>
      </c>
      <c r="J34" s="195">
        <f t="shared" si="13"/>
        <v>17.684069999999998</v>
      </c>
      <c r="K34" s="74">
        <f t="shared" si="11"/>
        <v>15.5</v>
      </c>
      <c r="L34" s="179">
        <f>$L$29*(1+Assumptions!$B$57)^(H33-$H$29)</f>
        <v>2.1840700000000002</v>
      </c>
      <c r="M34">
        <f t="shared" si="4"/>
        <v>2026</v>
      </c>
      <c r="O34" t="e">
        <f>HLOOKUP(M34,'Monthly Value (1)'!$C$4:$NR$5,2,FALSE)</f>
        <v>#N/A</v>
      </c>
      <c r="R34" s="68">
        <f t="shared" si="5"/>
        <v>11</v>
      </c>
      <c r="S34" s="197">
        <v>46327</v>
      </c>
      <c r="T34" s="188">
        <v>57.9</v>
      </c>
      <c r="U34" s="188">
        <v>50.9</v>
      </c>
      <c r="V34" s="200"/>
      <c r="W34" s="200"/>
      <c r="X34" s="65"/>
      <c r="Y34" s="55">
        <f t="shared" si="0"/>
        <v>8</v>
      </c>
      <c r="Z34" s="52">
        <f t="shared" si="7"/>
        <v>0.85</v>
      </c>
      <c r="AA34" s="65" t="e">
        <f>($AI$6*VLOOKUP(O34,Assumptions!$B$64:$C$93,2,FALSE)*Y34*T34/1000)-($AI$6*VLOOKUP(O34,Assumptions!$B$64:$C$93,2,FALSE)/Z34*Y34*U34/1000)</f>
        <v>#N/A</v>
      </c>
      <c r="AB34" s="65"/>
      <c r="AC34" s="65"/>
      <c r="AD34" s="217" t="e">
        <f>$AI$6*VLOOKUP(O34,Assumptions!$B$64:$C$93,2,FALSE)*(1-Z34)*Y34</f>
        <v>#N/A</v>
      </c>
      <c r="AE34" s="65"/>
      <c r="AF34" s="65"/>
      <c r="AG34" s="65"/>
    </row>
    <row r="35" spans="1:33">
      <c r="A35" s="68" t="s">
        <v>159</v>
      </c>
      <c r="B35" s="197">
        <f t="shared" si="2"/>
        <v>56036</v>
      </c>
      <c r="C35" s="197">
        <f t="shared" si="3"/>
        <v>56400</v>
      </c>
      <c r="D35" s="196">
        <f>_xlfn.XLOOKUP(Assumptions!$B$58,'FCM-RNS-LMP Assumptions'!$E$4:$F$4,'FCM-RNS-LMP Assumptions'!E35:F35)</f>
        <v>20.757264297908737</v>
      </c>
      <c r="E35" s="174">
        <f t="shared" ref="E35" si="16">E34*E34/E33</f>
        <v>20.757264297908737</v>
      </c>
      <c r="F35" s="196">
        <f t="shared" si="6"/>
        <v>26.984443587281358</v>
      </c>
      <c r="G35" s="80"/>
      <c r="H35" s="194">
        <v>2025</v>
      </c>
      <c r="I35" s="78">
        <v>45839</v>
      </c>
      <c r="J35" s="195">
        <f t="shared" si="13"/>
        <v>17.684069999999998</v>
      </c>
      <c r="K35" s="74">
        <f t="shared" si="11"/>
        <v>15.5</v>
      </c>
      <c r="L35" s="179">
        <f>$L$29*(1+Assumptions!$B$57)^(H34-$H$29)</f>
        <v>2.1840700000000002</v>
      </c>
      <c r="M35">
        <f t="shared" si="4"/>
        <v>2026</v>
      </c>
      <c r="O35" t="e">
        <f>HLOOKUP(M35,'Monthly Value (1)'!$C$4:$NR$5,2,FALSE)</f>
        <v>#N/A</v>
      </c>
      <c r="R35" s="68">
        <f t="shared" si="5"/>
        <v>12</v>
      </c>
      <c r="S35" s="197">
        <v>46357</v>
      </c>
      <c r="T35" s="188">
        <v>86.65</v>
      </c>
      <c r="U35" s="188">
        <v>75.900000000000006</v>
      </c>
      <c r="V35" s="200"/>
      <c r="W35" s="200"/>
      <c r="X35" s="65"/>
      <c r="Y35" s="55">
        <f t="shared" si="0"/>
        <v>8</v>
      </c>
      <c r="Z35" s="52">
        <f t="shared" si="7"/>
        <v>0.85</v>
      </c>
      <c r="AA35" s="65" t="e">
        <f>($AI$6*VLOOKUP(O35,Assumptions!$B$64:$C$93,2,FALSE)*Y35*T35/1000)-($AI$6*VLOOKUP(O35,Assumptions!$B$64:$C$93,2,FALSE)/Z35*Y35*U35/1000)</f>
        <v>#N/A</v>
      </c>
      <c r="AB35" s="65"/>
      <c r="AC35" s="65"/>
      <c r="AD35" s="217" t="e">
        <f>$AI$6*VLOOKUP(O35,Assumptions!$B$64:$C$93,2,FALSE)*(1-Z35)*Y35</f>
        <v>#N/A</v>
      </c>
      <c r="AE35" s="65"/>
      <c r="AF35" s="65"/>
      <c r="AG35" s="65"/>
    </row>
    <row r="36" spans="1:33">
      <c r="A36" s="68" t="s">
        <v>160</v>
      </c>
      <c r="B36" s="197">
        <f t="shared" si="2"/>
        <v>56401</v>
      </c>
      <c r="C36" s="197">
        <f t="shared" si="3"/>
        <v>56765</v>
      </c>
      <c r="D36" s="196">
        <f>_xlfn.XLOOKUP(Assumptions!$B$58,'FCM-RNS-LMP Assumptions'!$E$4:$F$4,'FCM-RNS-LMP Assumptions'!E36:F36)</f>
        <v>21.234681376760641</v>
      </c>
      <c r="E36" s="174">
        <f t="shared" ref="E36" si="17">E35*E35/E34</f>
        <v>21.234681376760641</v>
      </c>
      <c r="F36" s="196">
        <f t="shared" si="6"/>
        <v>27.605085789788834</v>
      </c>
      <c r="G36" s="80"/>
      <c r="H36" s="194">
        <v>2025</v>
      </c>
      <c r="I36" s="78">
        <v>45870</v>
      </c>
      <c r="J36" s="195">
        <f t="shared" si="13"/>
        <v>17.684069999999998</v>
      </c>
      <c r="K36" s="74">
        <f t="shared" si="11"/>
        <v>15.5</v>
      </c>
      <c r="L36" s="179">
        <f>$L$29*(1+Assumptions!$B$57)^(H35-$H$29)</f>
        <v>2.1840700000000002</v>
      </c>
      <c r="M36">
        <f t="shared" si="4"/>
        <v>2027</v>
      </c>
      <c r="O36">
        <f>HLOOKUP(M36,'Monthly Value (1)'!$C$4:$NR$5,2,FALSE)</f>
        <v>1</v>
      </c>
      <c r="P36" t="e">
        <f>HLOOKUP(M36,#REF!,2,FALSE)</f>
        <v>#REF!</v>
      </c>
      <c r="R36" s="68">
        <f t="shared" si="5"/>
        <v>1</v>
      </c>
      <c r="S36" s="197">
        <v>46388</v>
      </c>
      <c r="T36" s="188">
        <v>132.25</v>
      </c>
      <c r="U36" s="188">
        <v>122.25</v>
      </c>
      <c r="V36" s="200"/>
      <c r="W36" s="200"/>
      <c r="X36" s="65"/>
      <c r="Y36" s="55">
        <f t="shared" si="0"/>
        <v>8</v>
      </c>
      <c r="Z36" s="52">
        <f t="shared" si="7"/>
        <v>0.85</v>
      </c>
      <c r="AA36" s="65">
        <f>($AI$6*VLOOKUP(O36,Assumptions!$B$64:$C$93,2,FALSE)*Y36*T36/1000)-($AI$6*VLOOKUP(O36,Assumptions!$B$64:$C$93,2,FALSE)/Z36*Y36*U36/1000)</f>
        <v>-2.2136458235294114</v>
      </c>
      <c r="AB36" s="65" t="e">
        <f>($AI$6*VLOOKUP(P36,Assumptions!$B$64:$C$93,2,FALSE)*Y36*T36/1000)-($AI$6*VLOOKUP(P36,Assumptions!$B$64:$C$93,2,FALSE)/Z36*Y36*U36/1000)</f>
        <v>#REF!</v>
      </c>
      <c r="AC36" s="65"/>
      <c r="AD36" s="217">
        <f>$AI$6*VLOOKUP(O36,Assumptions!$B$64:$C$93,2,FALSE)*(1-Z36)*Y36</f>
        <v>28.690200000000008</v>
      </c>
      <c r="AE36" s="217" t="e">
        <f>$AI$6*VLOOKUP(P36,Assumptions!$B$64:$C$93,2,FALSE)*(1-Z36)*Y36</f>
        <v>#REF!</v>
      </c>
      <c r="AF36" s="65"/>
      <c r="AG36" s="65"/>
    </row>
    <row r="37" spans="1:33">
      <c r="A37" s="68" t="s">
        <v>161</v>
      </c>
      <c r="B37" s="197">
        <f t="shared" si="2"/>
        <v>56766</v>
      </c>
      <c r="C37" s="197">
        <f t="shared" si="3"/>
        <v>57131</v>
      </c>
      <c r="D37" s="196">
        <f>_xlfn.XLOOKUP(Assumptions!$B$58,'FCM-RNS-LMP Assumptions'!$E$4:$F$4,'FCM-RNS-LMP Assumptions'!E37:F37)</f>
        <v>21.72307904842614</v>
      </c>
      <c r="E37" s="174">
        <f t="shared" ref="E37" si="18">E36*E36/E35</f>
        <v>21.72307904842614</v>
      </c>
      <c r="F37" s="196">
        <f t="shared" si="6"/>
        <v>28.240002762953981</v>
      </c>
      <c r="G37" s="80"/>
      <c r="H37" s="194">
        <v>2025</v>
      </c>
      <c r="I37" s="78">
        <v>45901</v>
      </c>
      <c r="J37" s="195">
        <f t="shared" si="13"/>
        <v>17.684069999999998</v>
      </c>
      <c r="K37" s="74">
        <f t="shared" si="11"/>
        <v>15.5</v>
      </c>
      <c r="L37" s="179">
        <f>$L$29*(1+Assumptions!$B$57)^(H36-$H$29)</f>
        <v>2.1840700000000002</v>
      </c>
      <c r="M37">
        <f t="shared" si="4"/>
        <v>2027</v>
      </c>
      <c r="O37">
        <f>HLOOKUP(M37,'Monthly Value (1)'!$C$4:$NR$5,2,FALSE)</f>
        <v>1</v>
      </c>
      <c r="P37" t="e">
        <f>HLOOKUP(M37,#REF!,2,FALSE)</f>
        <v>#REF!</v>
      </c>
      <c r="R37" s="68">
        <f t="shared" si="5"/>
        <v>2</v>
      </c>
      <c r="S37" s="197">
        <v>46419</v>
      </c>
      <c r="T37" s="188">
        <v>111.75</v>
      </c>
      <c r="U37" s="188">
        <v>101.75</v>
      </c>
      <c r="V37" s="200"/>
      <c r="W37" s="200"/>
      <c r="X37" s="65"/>
      <c r="Y37" s="55">
        <f t="shared" si="0"/>
        <v>8</v>
      </c>
      <c r="Z37" s="52">
        <f t="shared" si="7"/>
        <v>0.85</v>
      </c>
      <c r="AA37" s="65">
        <f>($AI$6*VLOOKUP(O37,Assumptions!$B$64:$C$93,2,FALSE)*Y37*T37/1000)-($AI$6*VLOOKUP(O37,Assumptions!$B$64:$C$93,2,FALSE)/Z37*Y37*U37/1000)</f>
        <v>-1.5217057058823507</v>
      </c>
      <c r="AB37" s="65" t="e">
        <f>($AI$6*VLOOKUP(P37,Assumptions!$B$64:$C$93,2,FALSE)*Y37*T37/1000)-($AI$6*VLOOKUP(P37,Assumptions!$B$64:$C$93,2,FALSE)/Z37*Y37*U37/1000)</f>
        <v>#REF!</v>
      </c>
      <c r="AC37" s="65"/>
      <c r="AD37" s="217">
        <f>$AI$6*VLOOKUP(O37,Assumptions!$B$64:$C$93,2,FALSE)*(1-Z37)*Y37</f>
        <v>28.690200000000008</v>
      </c>
      <c r="AE37" s="217" t="e">
        <f>$AI$6*VLOOKUP(P37,Assumptions!$B$64:$C$93,2,FALSE)*(1-Z37)*Y37</f>
        <v>#REF!</v>
      </c>
      <c r="AF37" s="65"/>
      <c r="AG37" s="65"/>
    </row>
    <row r="38" spans="1:33">
      <c r="A38" s="68" t="s">
        <v>162</v>
      </c>
      <c r="B38" s="197">
        <f t="shared" si="2"/>
        <v>57132</v>
      </c>
      <c r="C38" s="197">
        <f t="shared" si="3"/>
        <v>57496</v>
      </c>
      <c r="D38" s="196">
        <f>_xlfn.XLOOKUP(Assumptions!$B$58,'FCM-RNS-LMP Assumptions'!$E$4:$F$4,'FCM-RNS-LMP Assumptions'!E38:F38)</f>
        <v>22.222709866539947</v>
      </c>
      <c r="E38" s="174">
        <f>E37*E37/E36</f>
        <v>22.222709866539947</v>
      </c>
      <c r="F38" s="196">
        <f t="shared" si="6"/>
        <v>28.889522826501931</v>
      </c>
      <c r="G38" s="80"/>
      <c r="H38" s="194">
        <v>2025</v>
      </c>
      <c r="I38" s="78">
        <v>45931</v>
      </c>
      <c r="J38" s="195">
        <f t="shared" si="13"/>
        <v>17.684069999999998</v>
      </c>
      <c r="K38" s="74">
        <f t="shared" si="11"/>
        <v>15.5</v>
      </c>
      <c r="L38" s="179">
        <f>$L$29*(1+Assumptions!$B$57)^(H37-$H$29)</f>
        <v>2.1840700000000002</v>
      </c>
      <c r="M38">
        <f t="shared" si="4"/>
        <v>2027</v>
      </c>
      <c r="O38">
        <f>HLOOKUP(M38,'Monthly Value (1)'!$C$4:$NR$5,2,FALSE)</f>
        <v>1</v>
      </c>
      <c r="P38" t="e">
        <f>HLOOKUP(M38,#REF!,2,FALSE)</f>
        <v>#REF!</v>
      </c>
      <c r="R38" s="68">
        <f t="shared" si="5"/>
        <v>3</v>
      </c>
      <c r="S38" s="197">
        <v>46447</v>
      </c>
      <c r="T38" s="188">
        <v>65</v>
      </c>
      <c r="U38" s="188">
        <v>57</v>
      </c>
      <c r="V38" s="200"/>
      <c r="W38" s="200"/>
      <c r="X38" s="65"/>
      <c r="Y38" s="55">
        <f t="shared" si="0"/>
        <v>8</v>
      </c>
      <c r="Z38" s="52">
        <f t="shared" si="7"/>
        <v>0.85</v>
      </c>
      <c r="AA38" s="65">
        <f>($AI$6*VLOOKUP(O38,Assumptions!$B$64:$C$93,2,FALSE)*Y38*T38/1000)-($AI$6*VLOOKUP(O38,Assumptions!$B$64:$C$93,2,FALSE)/Z38*Y38*U38/1000)</f>
        <v>-0.39378705882352882</v>
      </c>
      <c r="AB38" s="65" t="e">
        <f>($AI$6*VLOOKUP(P38,Assumptions!$B$64:$C$93,2,FALSE)*Y38*T38/1000)-($AI$6*VLOOKUP(P38,Assumptions!$B$64:$C$93,2,FALSE)/Z38*Y38*U38/1000)</f>
        <v>#REF!</v>
      </c>
      <c r="AC38" s="65"/>
      <c r="AD38" s="217">
        <f>$AI$6*VLOOKUP(O38,Assumptions!$B$64:$C$93,2,FALSE)*(1-Z38)*Y38</f>
        <v>28.690200000000008</v>
      </c>
      <c r="AE38" s="217" t="e">
        <f>$AI$6*VLOOKUP(P38,Assumptions!$B$64:$C$93,2,FALSE)*(1-Z38)*Y38</f>
        <v>#REF!</v>
      </c>
      <c r="AF38" s="65"/>
      <c r="AG38" s="65"/>
    </row>
    <row r="39" spans="1:33">
      <c r="H39" s="194">
        <v>2025</v>
      </c>
      <c r="I39" s="78">
        <v>45962</v>
      </c>
      <c r="J39" s="195">
        <f t="shared" si="13"/>
        <v>17.684069999999998</v>
      </c>
      <c r="K39" s="74">
        <f t="shared" si="11"/>
        <v>15.5</v>
      </c>
      <c r="L39" s="179">
        <f>$L$29*(1+Assumptions!$B$57)^(H38-$H$29)</f>
        <v>2.1840700000000002</v>
      </c>
      <c r="M39">
        <f t="shared" si="4"/>
        <v>2027</v>
      </c>
      <c r="O39">
        <f>HLOOKUP(M39,'Monthly Value (1)'!$C$4:$NR$5,2,FALSE)</f>
        <v>1</v>
      </c>
      <c r="P39" t="e">
        <f>HLOOKUP(M39,#REF!,2,FALSE)</f>
        <v>#REF!</v>
      </c>
      <c r="R39" s="68">
        <f t="shared" si="5"/>
        <v>4</v>
      </c>
      <c r="S39" s="197">
        <v>46478</v>
      </c>
      <c r="T39" s="188">
        <v>45.85</v>
      </c>
      <c r="U39" s="188">
        <v>35.35</v>
      </c>
      <c r="V39" s="200"/>
      <c r="W39" s="200"/>
      <c r="X39" s="65"/>
      <c r="Y39" s="55">
        <f t="shared" si="0"/>
        <v>8</v>
      </c>
      <c r="Z39" s="52">
        <f t="shared" si="7"/>
        <v>0.85</v>
      </c>
      <c r="AA39" s="65">
        <f>($AI$6*VLOOKUP(O39,Assumptions!$B$64:$C$93,2,FALSE)*Y39*T39/1000)-($AI$6*VLOOKUP(O39,Assumptions!$B$64:$C$93,2,FALSE)/Z39*Y39*U39/1000)</f>
        <v>0.81513921176470561</v>
      </c>
      <c r="AB39" s="65" t="e">
        <f>($AI$6*VLOOKUP(P39,Assumptions!$B$64:$C$93,2,FALSE)*Y39*T39/1000)-($AI$6*VLOOKUP(P39,Assumptions!$B$64:$C$93,2,FALSE)/Z39*Y39*U39/1000)</f>
        <v>#REF!</v>
      </c>
      <c r="AC39" s="65"/>
      <c r="AD39" s="217">
        <f>$AI$6*VLOOKUP(O39,Assumptions!$B$64:$C$93,2,FALSE)*(1-Z39)*Y39</f>
        <v>28.690200000000008</v>
      </c>
      <c r="AE39" s="217" t="e">
        <f>$AI$6*VLOOKUP(P39,Assumptions!$B$64:$C$93,2,FALSE)*(1-Z39)*Y39</f>
        <v>#REF!</v>
      </c>
      <c r="AF39" s="65"/>
      <c r="AG39" s="65"/>
    </row>
    <row r="40" spans="1:33">
      <c r="H40" s="194">
        <v>2025</v>
      </c>
      <c r="I40" s="78">
        <v>45992</v>
      </c>
      <c r="J40" s="195">
        <f t="shared" si="13"/>
        <v>17.684069999999998</v>
      </c>
      <c r="K40" s="74">
        <f t="shared" si="11"/>
        <v>15.5</v>
      </c>
      <c r="L40" s="179">
        <f>$L$29*(1+Assumptions!$B$57)^(H39-$H$29)</f>
        <v>2.1840700000000002</v>
      </c>
      <c r="M40">
        <f t="shared" si="4"/>
        <v>2027</v>
      </c>
      <c r="O40">
        <f>HLOOKUP(M40,'Monthly Value (1)'!$C$4:$NR$5,2,FALSE)</f>
        <v>1</v>
      </c>
      <c r="P40" t="e">
        <f>HLOOKUP(M40,#REF!,2,FALSE)</f>
        <v>#REF!</v>
      </c>
      <c r="R40" s="68">
        <f t="shared" si="5"/>
        <v>5</v>
      </c>
      <c r="S40" s="197">
        <v>46508</v>
      </c>
      <c r="T40" s="188">
        <v>39</v>
      </c>
      <c r="U40" s="188">
        <v>27.5</v>
      </c>
      <c r="V40" s="200"/>
      <c r="W40" s="200"/>
      <c r="X40" s="65"/>
      <c r="Y40" s="55">
        <f t="shared" si="0"/>
        <v>8</v>
      </c>
      <c r="Z40" s="52">
        <f t="shared" si="7"/>
        <v>0.85</v>
      </c>
      <c r="AA40" s="65">
        <f>($AI$6*VLOOKUP(O40,Assumptions!$B$64:$C$93,2,FALSE)*Y40*T40/1000)-($AI$6*VLOOKUP(O40,Assumptions!$B$64:$C$93,2,FALSE)/Z40*Y40*U40/1000)</f>
        <v>1.2713696470588243</v>
      </c>
      <c r="AB40" s="65" t="e">
        <f>($AI$6*VLOOKUP(P40,Assumptions!$B$64:$C$93,2,FALSE)*Y40*T40/1000)-($AI$6*VLOOKUP(P40,Assumptions!$B$64:$C$93,2,FALSE)/Z40*Y40*U40/1000)</f>
        <v>#REF!</v>
      </c>
      <c r="AC40" s="65"/>
      <c r="AD40" s="217">
        <f>$AI$6*VLOOKUP(O40,Assumptions!$B$64:$C$93,2,FALSE)*(1-Z40)*Y40</f>
        <v>28.690200000000008</v>
      </c>
      <c r="AE40" s="217" t="e">
        <f>$AI$6*VLOOKUP(P40,Assumptions!$B$64:$C$93,2,FALSE)*(1-Z40)*Y40</f>
        <v>#REF!</v>
      </c>
      <c r="AF40" s="65"/>
      <c r="AG40" s="65"/>
    </row>
    <row r="41" spans="1:33">
      <c r="H41" s="198">
        <v>2026</v>
      </c>
      <c r="I41" s="181">
        <v>46023</v>
      </c>
      <c r="J41" s="196">
        <f t="shared" si="13"/>
        <v>17.494070000000001</v>
      </c>
      <c r="K41" s="180">
        <v>15.31</v>
      </c>
      <c r="L41" s="179">
        <f>$L$29*(1+Assumptions!$B$57)^(H40-$H$29)</f>
        <v>2.1840700000000002</v>
      </c>
      <c r="M41">
        <f t="shared" si="4"/>
        <v>2027</v>
      </c>
      <c r="O41">
        <f>HLOOKUP(M41,'Monthly Value (1)'!$C$4:$NR$5,2,FALSE)</f>
        <v>1</v>
      </c>
      <c r="P41" t="e">
        <f>HLOOKUP(M41,#REF!,2,FALSE)</f>
        <v>#REF!</v>
      </c>
      <c r="R41" s="68">
        <f t="shared" si="5"/>
        <v>6</v>
      </c>
      <c r="S41" s="197">
        <v>46539</v>
      </c>
      <c r="T41" s="188">
        <v>50</v>
      </c>
      <c r="U41" s="188">
        <v>35.25</v>
      </c>
      <c r="V41" s="200"/>
      <c r="W41" s="200"/>
      <c r="X41" s="65"/>
      <c r="Y41" s="55">
        <f t="shared" si="0"/>
        <v>8</v>
      </c>
      <c r="Z41" s="52">
        <f t="shared" si="7"/>
        <v>0.85</v>
      </c>
      <c r="AA41" s="65">
        <f>($AI$6*VLOOKUP(O41,Assumptions!$B$64:$C$93,2,FALSE)*Y41*T41/1000)-($AI$6*VLOOKUP(O41,Assumptions!$B$64:$C$93,2,FALSE)/Z41*Y41*U41/1000)</f>
        <v>1.6314035294117648</v>
      </c>
      <c r="AB41" s="65" t="e">
        <f>($AI$6*VLOOKUP(P41,Assumptions!$B$64:$C$93,2,FALSE)*Y41*T41/1000)-($AI$6*VLOOKUP(P41,Assumptions!$B$64:$C$93,2,FALSE)/Z41*Y41*U41/1000)</f>
        <v>#REF!</v>
      </c>
      <c r="AC41" s="65"/>
      <c r="AD41" s="217">
        <f>$AI$6*VLOOKUP(O41,Assumptions!$B$64:$C$93,2,FALSE)*(1-Z41)*Y41</f>
        <v>28.690200000000008</v>
      </c>
      <c r="AE41" s="217" t="e">
        <f>$AI$6*VLOOKUP(P41,Assumptions!$B$64:$C$93,2,FALSE)*(1-Z41)*Y41</f>
        <v>#REF!</v>
      </c>
      <c r="AF41" s="65"/>
      <c r="AG41" s="65"/>
    </row>
    <row r="42" spans="1:33">
      <c r="H42" s="198">
        <v>2026</v>
      </c>
      <c r="I42" s="181">
        <v>46054</v>
      </c>
      <c r="J42" s="196">
        <f t="shared" si="13"/>
        <v>17.537751400000001</v>
      </c>
      <c r="K42" s="180">
        <v>15.31</v>
      </c>
      <c r="L42" s="179">
        <f>$L$29*(1+Assumptions!$B$57)^(H41-$H$29)</f>
        <v>2.2277514000000003</v>
      </c>
      <c r="M42">
        <f t="shared" si="4"/>
        <v>2027</v>
      </c>
      <c r="O42">
        <f>HLOOKUP(M42,'Monthly Value (1)'!$C$4:$NR$5,2,FALSE)</f>
        <v>1</v>
      </c>
      <c r="P42" t="e">
        <f>HLOOKUP(M42,#REF!,2,FALSE)</f>
        <v>#REF!</v>
      </c>
      <c r="R42" s="68">
        <f t="shared" si="5"/>
        <v>7</v>
      </c>
      <c r="S42" s="197">
        <v>46569</v>
      </c>
      <c r="T42" s="188">
        <v>71</v>
      </c>
      <c r="U42" s="188">
        <v>46.25</v>
      </c>
      <c r="V42" s="200"/>
      <c r="W42" s="200"/>
      <c r="X42" s="65"/>
      <c r="Y42" s="55">
        <f t="shared" si="0"/>
        <v>8</v>
      </c>
      <c r="Z42" s="52">
        <f t="shared" si="7"/>
        <v>0.85</v>
      </c>
      <c r="AA42" s="65">
        <f>($AI$6*VLOOKUP(O42,Assumptions!$B$64:$C$93,2,FALSE)*Y42*T42/1000)-($AI$6*VLOOKUP(O42,Assumptions!$B$64:$C$93,2,FALSE)/Z42*Y42*U42/1000)</f>
        <v>3.1727985882352954</v>
      </c>
      <c r="AB42" s="65" t="e">
        <f>($AI$6*VLOOKUP(P42,Assumptions!$B$64:$C$93,2,FALSE)*Y42*T42/1000)-($AI$6*VLOOKUP(P42,Assumptions!$B$64:$C$93,2,FALSE)/Z42*Y42*U42/1000)</f>
        <v>#REF!</v>
      </c>
      <c r="AC42" s="65"/>
      <c r="AD42" s="217">
        <f>$AI$6*VLOOKUP(O42,Assumptions!$B$64:$C$93,2,FALSE)*(1-Z42)*Y42</f>
        <v>28.690200000000008</v>
      </c>
      <c r="AE42" s="217" t="e">
        <f>$AI$6*VLOOKUP(P42,Assumptions!$B$64:$C$93,2,FALSE)*(1-Z42)*Y42</f>
        <v>#REF!</v>
      </c>
      <c r="AF42" s="65"/>
      <c r="AG42" s="65"/>
    </row>
    <row r="43" spans="1:33">
      <c r="H43" s="198">
        <v>2026</v>
      </c>
      <c r="I43" s="181">
        <v>46082</v>
      </c>
      <c r="J43" s="196">
        <f t="shared" si="13"/>
        <v>17.537751400000001</v>
      </c>
      <c r="K43" s="180">
        <v>15.31</v>
      </c>
      <c r="L43" s="179">
        <f>$L$29*(1+Assumptions!$B$57)^(H42-$H$29)</f>
        <v>2.2277514000000003</v>
      </c>
      <c r="M43">
        <f t="shared" si="4"/>
        <v>2027</v>
      </c>
      <c r="O43">
        <f>HLOOKUP(M43,'Monthly Value (1)'!$C$4:$NR$5,2,FALSE)</f>
        <v>1</v>
      </c>
      <c r="P43" t="e">
        <f>HLOOKUP(M43,#REF!,2,FALSE)</f>
        <v>#REF!</v>
      </c>
      <c r="R43" s="68">
        <f t="shared" si="5"/>
        <v>8</v>
      </c>
      <c r="S43" s="197">
        <v>46600</v>
      </c>
      <c r="T43" s="188">
        <v>60.5</v>
      </c>
      <c r="U43" s="188">
        <v>35.75</v>
      </c>
      <c r="V43" s="200"/>
      <c r="W43" s="200"/>
      <c r="X43" s="65"/>
      <c r="Y43" s="55">
        <f t="shared" si="0"/>
        <v>8</v>
      </c>
      <c r="Z43" s="52">
        <f t="shared" si="7"/>
        <v>0.85</v>
      </c>
      <c r="AA43" s="65">
        <f>($AI$6*VLOOKUP(O43,Assumptions!$B$64:$C$93,2,FALSE)*Y43*T43/1000)-($AI$6*VLOOKUP(O43,Assumptions!$B$64:$C$93,2,FALSE)/Z43*Y43*U43/1000)</f>
        <v>3.5272069411764715</v>
      </c>
      <c r="AB43" s="65" t="e">
        <f>($AI$6*VLOOKUP(P43,Assumptions!$B$64:$C$93,2,FALSE)*Y43*T43/1000)-($AI$6*VLOOKUP(P43,Assumptions!$B$64:$C$93,2,FALSE)/Z43*Y43*U43/1000)</f>
        <v>#REF!</v>
      </c>
      <c r="AC43" s="65"/>
      <c r="AD43" s="217">
        <f>$AI$6*VLOOKUP(O43,Assumptions!$B$64:$C$93,2,FALSE)*(1-Z43)*Y43</f>
        <v>28.690200000000008</v>
      </c>
      <c r="AE43" s="217" t="e">
        <f>$AI$6*VLOOKUP(P43,Assumptions!$B$64:$C$93,2,FALSE)*(1-Z43)*Y43</f>
        <v>#REF!</v>
      </c>
      <c r="AF43" s="65"/>
      <c r="AG43" s="65"/>
    </row>
    <row r="44" spans="1:33">
      <c r="H44" s="198">
        <v>2026</v>
      </c>
      <c r="I44" s="181">
        <v>46113</v>
      </c>
      <c r="J44" s="196">
        <f t="shared" si="13"/>
        <v>17.537751400000001</v>
      </c>
      <c r="K44" s="180">
        <v>15.31</v>
      </c>
      <c r="L44" s="179">
        <f>$L$29*(1+Assumptions!$B$57)^(H43-$H$29)</f>
        <v>2.2277514000000003</v>
      </c>
      <c r="M44">
        <f t="shared" si="4"/>
        <v>2027</v>
      </c>
      <c r="O44">
        <f>HLOOKUP(M44,'Monthly Value (1)'!$C$4:$NR$5,2,FALSE)</f>
        <v>1</v>
      </c>
      <c r="P44" t="e">
        <f>HLOOKUP(M44,#REF!,2,FALSE)</f>
        <v>#REF!</v>
      </c>
      <c r="R44" s="68">
        <f t="shared" si="5"/>
        <v>9</v>
      </c>
      <c r="S44" s="197">
        <v>46631</v>
      </c>
      <c r="T44" s="188">
        <v>46.75</v>
      </c>
      <c r="U44" s="188">
        <v>33.75</v>
      </c>
      <c r="V44" s="200"/>
      <c r="W44" s="200"/>
      <c r="X44" s="65"/>
      <c r="Y44" s="55">
        <f t="shared" si="0"/>
        <v>8</v>
      </c>
      <c r="Z44" s="52">
        <f t="shared" si="7"/>
        <v>0.85</v>
      </c>
      <c r="AA44" s="65">
        <f>($AI$6*VLOOKUP(O44,Assumptions!$B$64:$C$93,2,FALSE)*Y44*T44/1000)-($AI$6*VLOOKUP(O44,Assumptions!$B$64:$C$93,2,FALSE)/Z44*Y44*U44/1000)</f>
        <v>1.3473142941176484</v>
      </c>
      <c r="AB44" s="65" t="e">
        <f>($AI$6*VLOOKUP(P44,Assumptions!$B$64:$C$93,2,FALSE)*Y44*T44/1000)-($AI$6*VLOOKUP(P44,Assumptions!$B$64:$C$93,2,FALSE)/Z44*Y44*U44/1000)</f>
        <v>#REF!</v>
      </c>
      <c r="AC44" s="65"/>
      <c r="AD44" s="217">
        <f>$AI$6*VLOOKUP(O44,Assumptions!$B$64:$C$93,2,FALSE)*(1-Z44)*Y44</f>
        <v>28.690200000000008</v>
      </c>
      <c r="AE44" s="217" t="e">
        <f>$AI$6*VLOOKUP(P44,Assumptions!$B$64:$C$93,2,FALSE)*(1-Z44)*Y44</f>
        <v>#REF!</v>
      </c>
      <c r="AF44" s="65"/>
      <c r="AG44" s="65"/>
    </row>
    <row r="45" spans="1:33">
      <c r="H45" s="198">
        <v>2026</v>
      </c>
      <c r="I45" s="181">
        <v>46143</v>
      </c>
      <c r="J45" s="196">
        <f t="shared" si="13"/>
        <v>17.537751400000001</v>
      </c>
      <c r="K45" s="180">
        <v>15.31</v>
      </c>
      <c r="L45" s="179">
        <f>$L$29*(1+Assumptions!$B$57)^(H44-$H$29)</f>
        <v>2.2277514000000003</v>
      </c>
      <c r="M45">
        <f t="shared" si="4"/>
        <v>2027</v>
      </c>
      <c r="O45">
        <f>HLOOKUP(M45,'Monthly Value (1)'!$C$4:$NR$5,2,FALSE)</f>
        <v>1</v>
      </c>
      <c r="P45" t="e">
        <f>HLOOKUP(M45,#REF!,2,FALSE)</f>
        <v>#REF!</v>
      </c>
      <c r="R45" s="68">
        <f t="shared" si="5"/>
        <v>10</v>
      </c>
      <c r="S45" s="197">
        <v>46661</v>
      </c>
      <c r="T45" s="188">
        <v>42.5</v>
      </c>
      <c r="U45" s="188">
        <v>29.75</v>
      </c>
      <c r="V45" s="200"/>
      <c r="W45" s="200"/>
      <c r="X45" s="65"/>
      <c r="Y45" s="55">
        <f t="shared" si="0"/>
        <v>8</v>
      </c>
      <c r="Z45" s="52">
        <f t="shared" si="7"/>
        <v>0.85</v>
      </c>
      <c r="AA45" s="65">
        <f>($AI$6*VLOOKUP(O45,Assumptions!$B$64:$C$93,2,FALSE)*Y45*T45/1000)-($AI$6*VLOOKUP(O45,Assumptions!$B$64:$C$93,2,FALSE)/Z45*Y45*U45/1000)</f>
        <v>1.4345100000000013</v>
      </c>
      <c r="AB45" s="65" t="e">
        <f>($AI$6*VLOOKUP(P45,Assumptions!$B$64:$C$93,2,FALSE)*Y45*T45/1000)-($AI$6*VLOOKUP(P45,Assumptions!$B$64:$C$93,2,FALSE)/Z45*Y45*U45/1000)</f>
        <v>#REF!</v>
      </c>
      <c r="AC45" s="65"/>
      <c r="AD45" s="217">
        <f>$AI$6*VLOOKUP(O45,Assumptions!$B$64:$C$93,2,FALSE)*(1-Z45)*Y45</f>
        <v>28.690200000000008</v>
      </c>
      <c r="AE45" s="217" t="e">
        <f>$AI$6*VLOOKUP(P45,Assumptions!$B$64:$C$93,2,FALSE)*(1-Z45)*Y45</f>
        <v>#REF!</v>
      </c>
      <c r="AF45" s="65"/>
      <c r="AG45" s="65"/>
    </row>
    <row r="46" spans="1:33">
      <c r="H46" s="198">
        <v>2026</v>
      </c>
      <c r="I46" s="181">
        <v>46174</v>
      </c>
      <c r="J46" s="196">
        <f t="shared" si="13"/>
        <v>17.537751400000001</v>
      </c>
      <c r="K46" s="180">
        <v>15.31</v>
      </c>
      <c r="L46" s="179">
        <f>$L$29*(1+Assumptions!$B$57)^(H45-$H$29)</f>
        <v>2.2277514000000003</v>
      </c>
      <c r="M46">
        <f t="shared" si="4"/>
        <v>2027</v>
      </c>
      <c r="O46">
        <f>HLOOKUP(M46,'Monthly Value (1)'!$C$4:$NR$5,2,FALSE)</f>
        <v>1</v>
      </c>
      <c r="P46" t="e">
        <f>HLOOKUP(M46,#REF!,2,FALSE)</f>
        <v>#REF!</v>
      </c>
      <c r="R46" s="68">
        <f t="shared" si="5"/>
        <v>11</v>
      </c>
      <c r="S46" s="197">
        <v>46692</v>
      </c>
      <c r="T46" s="188">
        <v>56.15</v>
      </c>
      <c r="U46" s="188">
        <v>46.15</v>
      </c>
      <c r="V46" s="200"/>
      <c r="W46" s="200"/>
      <c r="X46" s="65"/>
      <c r="Y46" s="55">
        <f t="shared" si="0"/>
        <v>8</v>
      </c>
      <c r="Z46" s="52">
        <f t="shared" si="7"/>
        <v>0.85</v>
      </c>
      <c r="AA46" s="65">
        <f>($AI$6*VLOOKUP(O46,Assumptions!$B$64:$C$93,2,FALSE)*Y46*T46/1000)-($AI$6*VLOOKUP(O46,Assumptions!$B$64:$C$93,2,FALSE)/Z46*Y46*U46/1000)</f>
        <v>0.35497090588235203</v>
      </c>
      <c r="AB46" s="65" t="e">
        <f>($AI$6*VLOOKUP(P46,Assumptions!$B$64:$C$93,2,FALSE)*Y46*T46/1000)-($AI$6*VLOOKUP(P46,Assumptions!$B$64:$C$93,2,FALSE)/Z46*Y46*U46/1000)</f>
        <v>#REF!</v>
      </c>
      <c r="AC46" s="65"/>
      <c r="AD46" s="217">
        <f>$AI$6*VLOOKUP(O46,Assumptions!$B$64:$C$93,2,FALSE)*(1-Z46)*Y46</f>
        <v>28.690200000000008</v>
      </c>
      <c r="AE46" s="217" t="e">
        <f>$AI$6*VLOOKUP(P46,Assumptions!$B$64:$C$93,2,FALSE)*(1-Z46)*Y46</f>
        <v>#REF!</v>
      </c>
      <c r="AF46" s="65"/>
      <c r="AG46" s="65"/>
    </row>
    <row r="47" spans="1:33">
      <c r="H47" s="198">
        <v>2026</v>
      </c>
      <c r="I47" s="181">
        <v>46204</v>
      </c>
      <c r="J47" s="196">
        <f t="shared" si="13"/>
        <v>17.537751400000001</v>
      </c>
      <c r="K47" s="180">
        <v>15.31</v>
      </c>
      <c r="L47" s="179">
        <f>$L$29*(1+Assumptions!$B$57)^(H46-$H$29)</f>
        <v>2.2277514000000003</v>
      </c>
      <c r="M47">
        <f t="shared" si="4"/>
        <v>2027</v>
      </c>
      <c r="O47">
        <f>HLOOKUP(M47,'Monthly Value (1)'!$C$4:$NR$5,2,FALSE)</f>
        <v>1</v>
      </c>
      <c r="P47" t="e">
        <f>HLOOKUP(M47,#REF!,2,FALSE)</f>
        <v>#REF!</v>
      </c>
      <c r="R47" s="68">
        <f t="shared" si="5"/>
        <v>12</v>
      </c>
      <c r="S47" s="197">
        <v>46722</v>
      </c>
      <c r="T47" s="188">
        <v>84.9</v>
      </c>
      <c r="U47" s="188">
        <v>73.900000000000006</v>
      </c>
      <c r="V47" s="200"/>
      <c r="W47" s="200"/>
      <c r="X47" s="65"/>
      <c r="Y47" s="55">
        <f t="shared" si="0"/>
        <v>8</v>
      </c>
      <c r="Z47" s="52">
        <f t="shared" si="7"/>
        <v>0.85</v>
      </c>
      <c r="AA47" s="65">
        <f>($AI$6*VLOOKUP(O47,Assumptions!$B$64:$C$93,2,FALSE)*Y47*T47/1000)-($AI$6*VLOOKUP(O47,Assumptions!$B$64:$C$93,2,FALSE)/Z47*Y47*U47/1000)</f>
        <v>-0.39041174117647159</v>
      </c>
      <c r="AB47" s="65" t="e">
        <f>($AI$6*VLOOKUP(P47,Assumptions!$B$64:$C$93,2,FALSE)*Y47*T47/1000)-($AI$6*VLOOKUP(P47,Assumptions!$B$64:$C$93,2,FALSE)/Z47*Y47*U47/1000)</f>
        <v>#REF!</v>
      </c>
      <c r="AC47" s="65"/>
      <c r="AD47" s="217">
        <f>$AI$6*VLOOKUP(O47,Assumptions!$B$64:$C$93,2,FALSE)*(1-Z47)*Y47</f>
        <v>28.690200000000008</v>
      </c>
      <c r="AE47" s="217" t="e">
        <f>$AI$6*VLOOKUP(P47,Assumptions!$B$64:$C$93,2,FALSE)*(1-Z47)*Y47</f>
        <v>#REF!</v>
      </c>
      <c r="AF47" s="65"/>
      <c r="AG47" s="65"/>
    </row>
    <row r="48" spans="1:33">
      <c r="H48" s="198">
        <v>2026</v>
      </c>
      <c r="I48" s="181">
        <v>46235</v>
      </c>
      <c r="J48" s="196">
        <f t="shared" si="13"/>
        <v>17.537751400000001</v>
      </c>
      <c r="K48" s="180">
        <v>15.31</v>
      </c>
      <c r="L48" s="179">
        <f>$L$29*(1+Assumptions!$B$57)^(H47-$H$29)</f>
        <v>2.2277514000000003</v>
      </c>
      <c r="M48">
        <f t="shared" si="4"/>
        <v>2028</v>
      </c>
      <c r="O48">
        <f>HLOOKUP(M48,'Monthly Value (1)'!$C$4:$NR$5,2,FALSE)</f>
        <v>2</v>
      </c>
      <c r="P48" t="e">
        <f>HLOOKUP(M48,#REF!,2,FALSE)</f>
        <v>#REF!</v>
      </c>
      <c r="Q48">
        <f>HLOOKUP(M48,'Monthly Value (3)'!$C$4:$NR$5,2,FALSE)</f>
        <v>1</v>
      </c>
      <c r="R48" s="68">
        <f t="shared" si="5"/>
        <v>1</v>
      </c>
      <c r="S48" s="197">
        <v>46753</v>
      </c>
      <c r="T48" s="188">
        <v>145.95085910730066</v>
      </c>
      <c r="U48" s="188">
        <v>119.0084910916747</v>
      </c>
      <c r="V48" s="200"/>
      <c r="W48" s="200"/>
      <c r="X48" s="65"/>
      <c r="Y48" s="55">
        <f t="shared" si="0"/>
        <v>8</v>
      </c>
      <c r="Z48" s="52">
        <f t="shared" si="7"/>
        <v>0.85</v>
      </c>
      <c r="AA48" s="65">
        <f>($AI$6*VLOOKUP(O48,Assumptions!$B$64:$C$93,2,FALSE)*Y48*T48/1000)-($AI$6*VLOOKUP(O48,Assumptions!$B$64:$C$93,2,FALSE)/Z48*Y48*U48/1000)</f>
        <v>1.1362982442970235</v>
      </c>
      <c r="AB48" s="65" t="e">
        <f>($AI$6*VLOOKUP(P48,Assumptions!$B$64:$C$93,2,FALSE)*Y48*T48/1000)-($AI$6*VLOOKUP(P48,Assumptions!$B$64:$C$93,2,FALSE)/Z48*Y48*U48/1000)</f>
        <v>#REF!</v>
      </c>
      <c r="AC48" s="65">
        <f>($AI$6*VLOOKUP(Q48,Assumptions!$B$64:$C$93,2,FALSE)*Y48*T48/1000)-($AI$6*VLOOKUP(Q48,Assumptions!$B$64:$C$93,2,FALSE)/Z48*Y48*U48/1000)</f>
        <v>1.1362982442970235</v>
      </c>
      <c r="AD48" s="217">
        <f>$AI$6*VLOOKUP(O48,Assumptions!$B$64:$C$93,2,FALSE)*(1-Z48)*Y48</f>
        <v>28.690200000000008</v>
      </c>
      <c r="AE48" s="217" t="e">
        <f>$AI$6*VLOOKUP(P48,Assumptions!$B$64:$C$93,2,FALSE)*(1-Z48)*Y48</f>
        <v>#REF!</v>
      </c>
      <c r="AF48" s="217">
        <f>$AI$6*VLOOKUP(Q48,Assumptions!$B$64:$C$93,2,FALSE)*(1-Z48)*Y48</f>
        <v>28.690200000000008</v>
      </c>
      <c r="AG48" s="65"/>
    </row>
    <row r="49" spans="8:33">
      <c r="H49" s="198">
        <v>2026</v>
      </c>
      <c r="I49" s="181">
        <v>46266</v>
      </c>
      <c r="J49" s="196">
        <f t="shared" si="13"/>
        <v>17.537751400000001</v>
      </c>
      <c r="K49" s="180">
        <v>15.31</v>
      </c>
      <c r="L49" s="179">
        <f>$L$29*(1+Assumptions!$B$57)^(H48-$H$29)</f>
        <v>2.2277514000000003</v>
      </c>
      <c r="M49">
        <f t="shared" si="4"/>
        <v>2028</v>
      </c>
      <c r="O49">
        <f>HLOOKUP(M49,'Monthly Value (1)'!$C$4:$NR$5,2,FALSE)</f>
        <v>2</v>
      </c>
      <c r="P49" t="e">
        <f>HLOOKUP(M49,#REF!,2,FALSE)</f>
        <v>#REF!</v>
      </c>
      <c r="Q49">
        <f>HLOOKUP(M49,'Monthly Value (3)'!$C$4:$NR$5,2,FALSE)</f>
        <v>1</v>
      </c>
      <c r="R49" s="68">
        <f t="shared" si="5"/>
        <v>2</v>
      </c>
      <c r="S49" s="197">
        <v>46784</v>
      </c>
      <c r="T49" s="188">
        <v>137.23772661315482</v>
      </c>
      <c r="U49" s="188">
        <v>110.45819711062136</v>
      </c>
      <c r="V49" s="200"/>
      <c r="W49" s="200"/>
      <c r="X49" s="65"/>
      <c r="Y49" s="55">
        <f t="shared" si="0"/>
        <v>8</v>
      </c>
      <c r="Z49" s="52">
        <f t="shared" si="7"/>
        <v>0.85</v>
      </c>
      <c r="AA49" s="65">
        <f>($AI$6*VLOOKUP(O49,Assumptions!$B$64:$C$93,2,FALSE)*Y49*T49/1000)-($AI$6*VLOOKUP(O49,Assumptions!$B$64:$C$93,2,FALSE)/Z49*Y49*U49/1000)</f>
        <v>1.3937520291927434</v>
      </c>
      <c r="AB49" s="65" t="e">
        <f>($AI$6*VLOOKUP(P49,Assumptions!$B$64:$C$93,2,FALSE)*Y49*T49/1000)-($AI$6*VLOOKUP(P49,Assumptions!$B$64:$C$93,2,FALSE)/Z49*Y49*U49/1000)</f>
        <v>#REF!</v>
      </c>
      <c r="AC49" s="65">
        <f>($AI$6*VLOOKUP(Q49,Assumptions!$B$64:$C$93,2,FALSE)*Y49*T49/1000)-($AI$6*VLOOKUP(Q49,Assumptions!$B$64:$C$93,2,FALSE)/Z49*Y49*U49/1000)</f>
        <v>1.3937520291927434</v>
      </c>
      <c r="AD49" s="217">
        <f>$AI$6*VLOOKUP(O49,Assumptions!$B$64:$C$93,2,FALSE)*(1-Z49)*Y49</f>
        <v>28.690200000000008</v>
      </c>
      <c r="AE49" s="217" t="e">
        <f>$AI$6*VLOOKUP(P49,Assumptions!$B$64:$C$93,2,FALSE)*(1-Z49)*Y49</f>
        <v>#REF!</v>
      </c>
      <c r="AF49" s="217">
        <f>$AI$6*VLOOKUP(Q49,Assumptions!$B$64:$C$93,2,FALSE)*(1-Z49)*Y49</f>
        <v>28.690200000000008</v>
      </c>
      <c r="AG49" s="65"/>
    </row>
    <row r="50" spans="8:33">
      <c r="H50" s="198">
        <v>2026</v>
      </c>
      <c r="I50" s="181">
        <v>46296</v>
      </c>
      <c r="J50" s="196">
        <f t="shared" si="13"/>
        <v>17.537751400000001</v>
      </c>
      <c r="K50" s="180">
        <v>15.31</v>
      </c>
      <c r="L50" s="179">
        <f>$L$29*(1+Assumptions!$B$57)^(H49-$H$29)</f>
        <v>2.2277514000000003</v>
      </c>
      <c r="M50">
        <f t="shared" si="4"/>
        <v>2028</v>
      </c>
      <c r="O50">
        <f>HLOOKUP(M50,'Monthly Value (1)'!$C$4:$NR$5,2,FALSE)</f>
        <v>2</v>
      </c>
      <c r="P50" t="e">
        <f>HLOOKUP(M50,#REF!,2,FALSE)</f>
        <v>#REF!</v>
      </c>
      <c r="Q50">
        <f>HLOOKUP(M50,'Monthly Value (3)'!$C$4:$NR$5,2,FALSE)</f>
        <v>1</v>
      </c>
      <c r="R50" s="68">
        <f t="shared" si="5"/>
        <v>3</v>
      </c>
      <c r="S50" s="197">
        <v>46813</v>
      </c>
      <c r="T50" s="188">
        <v>54.756062901466954</v>
      </c>
      <c r="U50" s="188">
        <v>48.302979630890917</v>
      </c>
      <c r="V50" s="200"/>
      <c r="W50" s="200"/>
      <c r="X50" s="65"/>
      <c r="Y50" s="55">
        <f t="shared" si="0"/>
        <v>8</v>
      </c>
      <c r="Z50" s="52">
        <f t="shared" si="7"/>
        <v>0.85</v>
      </c>
      <c r="AA50" s="65">
        <f>($AI$6*VLOOKUP(O50,Assumptions!$B$64:$C$93,2,FALSE)*Y50*T50/1000)-($AI$6*VLOOKUP(O50,Assumptions!$B$64:$C$93,2,FALSE)/Z50*Y50*U50/1000)</f>
        <v>-0.39611066454015464</v>
      </c>
      <c r="AB50" s="65" t="e">
        <f>($AI$6*VLOOKUP(P50,Assumptions!$B$64:$C$93,2,FALSE)*Y50*T50/1000)-($AI$6*VLOOKUP(P50,Assumptions!$B$64:$C$93,2,FALSE)/Z50*Y50*U50/1000)</f>
        <v>#REF!</v>
      </c>
      <c r="AC50" s="65">
        <f>($AI$6*VLOOKUP(Q50,Assumptions!$B$64:$C$93,2,FALSE)*Y50*T50/1000)-($AI$6*VLOOKUP(Q50,Assumptions!$B$64:$C$93,2,FALSE)/Z50*Y50*U50/1000)</f>
        <v>-0.39611066454015464</v>
      </c>
      <c r="AD50" s="217">
        <f>$AI$6*VLOOKUP(O50,Assumptions!$B$64:$C$93,2,FALSE)*(1-Z50)*Y50</f>
        <v>28.690200000000008</v>
      </c>
      <c r="AE50" s="217" t="e">
        <f>$AI$6*VLOOKUP(P50,Assumptions!$B$64:$C$93,2,FALSE)*(1-Z50)*Y50</f>
        <v>#REF!</v>
      </c>
      <c r="AF50" s="217">
        <f>$AI$6*VLOOKUP(Q50,Assumptions!$B$64:$C$93,2,FALSE)*(1-Z50)*Y50</f>
        <v>28.690200000000008</v>
      </c>
      <c r="AG50" s="65"/>
    </row>
    <row r="51" spans="8:33">
      <c r="H51" s="198">
        <v>2026</v>
      </c>
      <c r="I51" s="181">
        <v>46327</v>
      </c>
      <c r="J51" s="196">
        <f t="shared" si="13"/>
        <v>17.537751400000001</v>
      </c>
      <c r="K51" s="180">
        <v>15.31</v>
      </c>
      <c r="L51" s="179">
        <f>$L$29*(1+Assumptions!$B$57)^(H50-$H$29)</f>
        <v>2.2277514000000003</v>
      </c>
      <c r="M51">
        <f t="shared" si="4"/>
        <v>2028</v>
      </c>
      <c r="O51">
        <f>HLOOKUP(M51,'Monthly Value (1)'!$C$4:$NR$5,2,FALSE)</f>
        <v>2</v>
      </c>
      <c r="P51" t="e">
        <f>HLOOKUP(M51,#REF!,2,FALSE)</f>
        <v>#REF!</v>
      </c>
      <c r="Q51">
        <f>HLOOKUP(M51,'Monthly Value (3)'!$C$4:$NR$5,2,FALSE)</f>
        <v>1</v>
      </c>
      <c r="R51" s="68">
        <f t="shared" si="5"/>
        <v>4</v>
      </c>
      <c r="S51" s="197">
        <v>46844</v>
      </c>
      <c r="T51" s="188">
        <v>38.896144999347385</v>
      </c>
      <c r="U51" s="188">
        <v>33.08110427920542</v>
      </c>
      <c r="V51" s="200"/>
      <c r="W51" s="200"/>
      <c r="X51" s="65"/>
      <c r="Y51" s="55">
        <f t="shared" si="0"/>
        <v>8</v>
      </c>
      <c r="Z51" s="52">
        <f t="shared" si="7"/>
        <v>0.85</v>
      </c>
      <c r="AA51" s="65">
        <f>($AI$6*VLOOKUP(O51,Assumptions!$B$64:$C$93,2,FALSE)*Y51*T51/1000)-($AI$6*VLOOKUP(O51,Assumptions!$B$64:$C$93,2,FALSE)/Z51*Y51*U51/1000)</f>
        <v>-4.361142117839556E-3</v>
      </c>
      <c r="AB51" s="65" t="e">
        <f>($AI$6*VLOOKUP(P51,Assumptions!$B$64:$C$93,2,FALSE)*Y51*T51/1000)-($AI$6*VLOOKUP(P51,Assumptions!$B$64:$C$93,2,FALSE)/Z51*Y51*U51/1000)</f>
        <v>#REF!</v>
      </c>
      <c r="AC51" s="65">
        <f>($AI$6*VLOOKUP(Q51,Assumptions!$B$64:$C$93,2,FALSE)*Y51*T51/1000)-($AI$6*VLOOKUP(Q51,Assumptions!$B$64:$C$93,2,FALSE)/Z51*Y51*U51/1000)</f>
        <v>-4.361142117839556E-3</v>
      </c>
      <c r="AD51" s="217">
        <f>$AI$6*VLOOKUP(O51,Assumptions!$B$64:$C$93,2,FALSE)*(1-Z51)*Y51</f>
        <v>28.690200000000008</v>
      </c>
      <c r="AE51" s="217" t="e">
        <f>$AI$6*VLOOKUP(P51,Assumptions!$B$64:$C$93,2,FALSE)*(1-Z51)*Y51</f>
        <v>#REF!</v>
      </c>
      <c r="AF51" s="217">
        <f>$AI$6*VLOOKUP(Q51,Assumptions!$B$64:$C$93,2,FALSE)*(1-Z51)*Y51</f>
        <v>28.690200000000008</v>
      </c>
      <c r="AG51" s="65"/>
    </row>
    <row r="52" spans="8:33">
      <c r="H52" s="198">
        <v>2026</v>
      </c>
      <c r="I52" s="181">
        <v>46357</v>
      </c>
      <c r="J52" s="196">
        <f t="shared" si="13"/>
        <v>17.537751400000001</v>
      </c>
      <c r="K52" s="180">
        <v>15.31</v>
      </c>
      <c r="L52" s="179">
        <f>$L$29*(1+Assumptions!$B$57)^(H51-$H$29)</f>
        <v>2.2277514000000003</v>
      </c>
      <c r="M52">
        <f t="shared" si="4"/>
        <v>2028</v>
      </c>
      <c r="O52">
        <f>HLOOKUP(M52,'Monthly Value (1)'!$C$4:$NR$5,2,FALSE)</f>
        <v>2</v>
      </c>
      <c r="P52" t="e">
        <f>HLOOKUP(M52,#REF!,2,FALSE)</f>
        <v>#REF!</v>
      </c>
      <c r="Q52">
        <f>HLOOKUP(M52,'Monthly Value (3)'!$C$4:$NR$5,2,FALSE)</f>
        <v>1</v>
      </c>
      <c r="R52" s="68">
        <f t="shared" si="5"/>
        <v>5</v>
      </c>
      <c r="S52" s="197">
        <v>46874</v>
      </c>
      <c r="T52" s="188">
        <v>34.86592023709639</v>
      </c>
      <c r="U52" s="188">
        <v>29.056783660603685</v>
      </c>
      <c r="V52" s="200"/>
      <c r="W52" s="200"/>
      <c r="X52" s="65"/>
      <c r="Y52" s="55">
        <f t="shared" si="0"/>
        <v>8</v>
      </c>
      <c r="Z52" s="52">
        <f t="shared" si="7"/>
        <v>0.85</v>
      </c>
      <c r="AA52" s="65">
        <f>($AI$6*VLOOKUP(O52,Assumptions!$B$64:$C$93,2,FALSE)*Y52*T52/1000)-($AI$6*VLOOKUP(O52,Assumptions!$B$64:$C$93,2,FALSE)/Z52*Y52*U52/1000)</f>
        <v>0.13034318814854551</v>
      </c>
      <c r="AB52" s="65" t="e">
        <f>($AI$6*VLOOKUP(P52,Assumptions!$B$64:$C$93,2,FALSE)*Y52*T52/1000)-($AI$6*VLOOKUP(P52,Assumptions!$B$64:$C$93,2,FALSE)/Z52*Y52*U52/1000)</f>
        <v>#REF!</v>
      </c>
      <c r="AC52" s="65">
        <f>($AI$6*VLOOKUP(Q52,Assumptions!$B$64:$C$93,2,FALSE)*Y52*T52/1000)-($AI$6*VLOOKUP(Q52,Assumptions!$B$64:$C$93,2,FALSE)/Z52*Y52*U52/1000)</f>
        <v>0.13034318814854551</v>
      </c>
      <c r="AD52" s="217">
        <f>$AI$6*VLOOKUP(O52,Assumptions!$B$64:$C$93,2,FALSE)*(1-Z52)*Y52</f>
        <v>28.690200000000008</v>
      </c>
      <c r="AE52" s="217" t="e">
        <f>$AI$6*VLOOKUP(P52,Assumptions!$B$64:$C$93,2,FALSE)*(1-Z52)*Y52</f>
        <v>#REF!</v>
      </c>
      <c r="AF52" s="217">
        <f>$AI$6*VLOOKUP(Q52,Assumptions!$B$64:$C$93,2,FALSE)*(1-Z52)*Y52</f>
        <v>28.690200000000008</v>
      </c>
      <c r="AG52" s="65"/>
    </row>
    <row r="53" spans="8:33">
      <c r="H53" s="198">
        <v>2027</v>
      </c>
      <c r="I53" s="181">
        <v>46388</v>
      </c>
      <c r="J53" s="196">
        <f t="shared" si="13"/>
        <v>18.357751399999998</v>
      </c>
      <c r="K53" s="180">
        <v>16.13</v>
      </c>
      <c r="L53" s="179">
        <f>$L$29*(1+Assumptions!$B$57)^(H52-$H$29)</f>
        <v>2.2277514000000003</v>
      </c>
      <c r="M53">
        <f t="shared" si="4"/>
        <v>2028</v>
      </c>
      <c r="O53">
        <f>HLOOKUP(M53,'Monthly Value (1)'!$C$4:$NR$5,2,FALSE)</f>
        <v>2</v>
      </c>
      <c r="P53" t="e">
        <f>HLOOKUP(M53,#REF!,2,FALSE)</f>
        <v>#REF!</v>
      </c>
      <c r="Q53">
        <f>HLOOKUP(M53,'Monthly Value (3)'!$C$4:$NR$5,2,FALSE)</f>
        <v>1</v>
      </c>
      <c r="R53" s="68">
        <f t="shared" si="5"/>
        <v>6</v>
      </c>
      <c r="S53" s="197">
        <v>46905</v>
      </c>
      <c r="T53" s="188">
        <v>38.591273962898669</v>
      </c>
      <c r="U53" s="188">
        <v>31.398103154021808</v>
      </c>
      <c r="V53" s="200"/>
      <c r="W53" s="200"/>
      <c r="X53" s="65"/>
      <c r="Y53" s="55">
        <f t="shared" si="0"/>
        <v>8</v>
      </c>
      <c r="Z53" s="52">
        <f t="shared" si="7"/>
        <v>0.85</v>
      </c>
      <c r="AA53" s="65">
        <f>($AI$6*VLOOKUP(O53,Assumptions!$B$64:$C$93,2,FALSE)*Y53*T53/1000)-($AI$6*VLOOKUP(O53,Assumptions!$B$64:$C$93,2,FALSE)/Z53*Y53*U53/1000)</f>
        <v>0.31603767767282864</v>
      </c>
      <c r="AB53" s="65" t="e">
        <f>($AI$6*VLOOKUP(P53,Assumptions!$B$64:$C$93,2,FALSE)*Y53*T53/1000)-($AI$6*VLOOKUP(P53,Assumptions!$B$64:$C$93,2,FALSE)/Z53*Y53*U53/1000)</f>
        <v>#REF!</v>
      </c>
      <c r="AC53" s="65">
        <f>($AI$6*VLOOKUP(Q53,Assumptions!$B$64:$C$93,2,FALSE)*Y53*T53/1000)-($AI$6*VLOOKUP(Q53,Assumptions!$B$64:$C$93,2,FALSE)/Z53*Y53*U53/1000)</f>
        <v>0.31603767767282864</v>
      </c>
      <c r="AD53" s="217">
        <f>$AI$6*VLOOKUP(O53,Assumptions!$B$64:$C$93,2,FALSE)*(1-Z53)*Y53</f>
        <v>28.690200000000008</v>
      </c>
      <c r="AE53" s="217" t="e">
        <f>$AI$6*VLOOKUP(P53,Assumptions!$B$64:$C$93,2,FALSE)*(1-Z53)*Y53</f>
        <v>#REF!</v>
      </c>
      <c r="AF53" s="217">
        <f>$AI$6*VLOOKUP(Q53,Assumptions!$B$64:$C$93,2,FALSE)*(1-Z53)*Y53</f>
        <v>28.690200000000008</v>
      </c>
      <c r="AG53" s="65"/>
    </row>
    <row r="54" spans="8:33">
      <c r="H54" s="198">
        <v>2027</v>
      </c>
      <c r="I54" s="181">
        <v>46419</v>
      </c>
      <c r="J54" s="196">
        <f t="shared" si="13"/>
        <v>18.402306427999999</v>
      </c>
      <c r="K54" s="180">
        <v>16.13</v>
      </c>
      <c r="L54" s="179">
        <f>$L$29*(1+Assumptions!$B$57)^(H53-$H$29)</f>
        <v>2.2723064280000003</v>
      </c>
      <c r="M54">
        <f t="shared" si="4"/>
        <v>2028</v>
      </c>
      <c r="O54">
        <f>HLOOKUP(M54,'Monthly Value (1)'!$C$4:$NR$5,2,FALSE)</f>
        <v>2</v>
      </c>
      <c r="P54" t="e">
        <f>HLOOKUP(M54,#REF!,2,FALSE)</f>
        <v>#REF!</v>
      </c>
      <c r="Q54">
        <f>HLOOKUP(M54,'Monthly Value (3)'!$C$4:$NR$5,2,FALSE)</f>
        <v>1</v>
      </c>
      <c r="R54" s="68">
        <f t="shared" si="5"/>
        <v>7</v>
      </c>
      <c r="S54" s="197">
        <v>46935</v>
      </c>
      <c r="T54" s="188">
        <v>47.825279329152274</v>
      </c>
      <c r="U54" s="188">
        <v>36.086030620624157</v>
      </c>
      <c r="V54" s="200"/>
      <c r="W54" s="200"/>
      <c r="X54" s="65"/>
      <c r="Y54" s="55">
        <f t="shared" si="0"/>
        <v>8</v>
      </c>
      <c r="Z54" s="52">
        <f t="shared" si="7"/>
        <v>0.85</v>
      </c>
      <c r="AA54" s="65">
        <f>($AI$6*VLOOKUP(O54,Assumptions!$B$64:$C$93,2,FALSE)*Y54*T54/1000)-($AI$6*VLOOKUP(O54,Assumptions!$B$64:$C$93,2,FALSE)/Z54*Y54*U54/1000)</f>
        <v>1.0273244623217792</v>
      </c>
      <c r="AB54" s="65" t="e">
        <f>($AI$6*VLOOKUP(P54,Assumptions!$B$64:$C$93,2,FALSE)*Y54*T54/1000)-($AI$6*VLOOKUP(P54,Assumptions!$B$64:$C$93,2,FALSE)/Z54*Y54*U54/1000)</f>
        <v>#REF!</v>
      </c>
      <c r="AC54" s="65">
        <f>($AI$6*VLOOKUP(Q54,Assumptions!$B$64:$C$93,2,FALSE)*Y54*T54/1000)-($AI$6*VLOOKUP(Q54,Assumptions!$B$64:$C$93,2,FALSE)/Z54*Y54*U54/1000)</f>
        <v>1.0273244623217792</v>
      </c>
      <c r="AD54" s="217">
        <f>$AI$6*VLOOKUP(O54,Assumptions!$B$64:$C$93,2,FALSE)*(1-Z54)*Y54</f>
        <v>28.690200000000008</v>
      </c>
      <c r="AE54" s="217" t="e">
        <f>$AI$6*VLOOKUP(P54,Assumptions!$B$64:$C$93,2,FALSE)*(1-Z54)*Y54</f>
        <v>#REF!</v>
      </c>
      <c r="AF54" s="217">
        <f>$AI$6*VLOOKUP(Q54,Assumptions!$B$64:$C$93,2,FALSE)*(1-Z54)*Y54</f>
        <v>28.690200000000008</v>
      </c>
      <c r="AG54" s="65"/>
    </row>
    <row r="55" spans="8:33">
      <c r="H55" s="198">
        <v>2027</v>
      </c>
      <c r="I55" s="181">
        <v>46447</v>
      </c>
      <c r="J55" s="196">
        <f t="shared" si="13"/>
        <v>18.402306427999999</v>
      </c>
      <c r="K55" s="180">
        <v>16.13</v>
      </c>
      <c r="L55" s="179">
        <f>$L$29*(1+Assumptions!$B$57)^(H54-$H$29)</f>
        <v>2.2723064280000003</v>
      </c>
      <c r="M55">
        <f t="shared" si="4"/>
        <v>2028</v>
      </c>
      <c r="O55">
        <f>HLOOKUP(M55,'Monthly Value (1)'!$C$4:$NR$5,2,FALSE)</f>
        <v>2</v>
      </c>
      <c r="P55" t="e">
        <f>HLOOKUP(M55,#REF!,2,FALSE)</f>
        <v>#REF!</v>
      </c>
      <c r="Q55">
        <f>HLOOKUP(M55,'Monthly Value (3)'!$C$4:$NR$5,2,FALSE)</f>
        <v>1</v>
      </c>
      <c r="R55" s="68">
        <f t="shared" si="5"/>
        <v>8</v>
      </c>
      <c r="S55" s="197">
        <v>46966</v>
      </c>
      <c r="T55" s="188">
        <v>42.527704673613371</v>
      </c>
      <c r="U55" s="188">
        <v>35.618866460297923</v>
      </c>
      <c r="V55" s="200"/>
      <c r="W55" s="200"/>
      <c r="X55" s="65"/>
      <c r="Y55" s="55">
        <f t="shared" si="0"/>
        <v>8</v>
      </c>
      <c r="Z55" s="52">
        <f t="shared" si="7"/>
        <v>0.85</v>
      </c>
      <c r="AA55" s="65">
        <f>($AI$6*VLOOKUP(O55,Assumptions!$B$64:$C$93,2,FALSE)*Y55*T55/1000)-($AI$6*VLOOKUP(O55,Assumptions!$B$64:$C$93,2,FALSE)/Z55*Y55*U55/1000)</f>
        <v>0.11918978206766617</v>
      </c>
      <c r="AB55" s="65" t="e">
        <f>($AI$6*VLOOKUP(P55,Assumptions!$B$64:$C$93,2,FALSE)*Y55*T55/1000)-($AI$6*VLOOKUP(P55,Assumptions!$B$64:$C$93,2,FALSE)/Z55*Y55*U55/1000)</f>
        <v>#REF!</v>
      </c>
      <c r="AC55" s="65">
        <f>($AI$6*VLOOKUP(Q55,Assumptions!$B$64:$C$93,2,FALSE)*Y55*T55/1000)-($AI$6*VLOOKUP(Q55,Assumptions!$B$64:$C$93,2,FALSE)/Z55*Y55*U55/1000)</f>
        <v>0.11918978206766617</v>
      </c>
      <c r="AD55" s="217">
        <f>$AI$6*VLOOKUP(O55,Assumptions!$B$64:$C$93,2,FALSE)*(1-Z55)*Y55</f>
        <v>28.690200000000008</v>
      </c>
      <c r="AE55" s="217" t="e">
        <f>$AI$6*VLOOKUP(P55,Assumptions!$B$64:$C$93,2,FALSE)*(1-Z55)*Y55</f>
        <v>#REF!</v>
      </c>
      <c r="AF55" s="217">
        <f>$AI$6*VLOOKUP(Q55,Assumptions!$B$64:$C$93,2,FALSE)*(1-Z55)*Y55</f>
        <v>28.690200000000008</v>
      </c>
      <c r="AG55" s="65"/>
    </row>
    <row r="56" spans="8:33">
      <c r="H56" s="198">
        <v>2027</v>
      </c>
      <c r="I56" s="181">
        <v>46478</v>
      </c>
      <c r="J56" s="196">
        <f t="shared" si="13"/>
        <v>18.402306427999999</v>
      </c>
      <c r="K56" s="180">
        <v>16.13</v>
      </c>
      <c r="L56" s="179">
        <f>$L$29*(1+Assumptions!$B$57)^(H55-$H$29)</f>
        <v>2.2723064280000003</v>
      </c>
      <c r="M56">
        <f t="shared" si="4"/>
        <v>2028</v>
      </c>
      <c r="O56">
        <f>HLOOKUP(M56,'Monthly Value (1)'!$C$4:$NR$5,2,FALSE)</f>
        <v>2</v>
      </c>
      <c r="P56" t="e">
        <f>HLOOKUP(M56,#REF!,2,FALSE)</f>
        <v>#REF!</v>
      </c>
      <c r="Q56">
        <f>HLOOKUP(M56,'Monthly Value (3)'!$C$4:$NR$5,2,FALSE)</f>
        <v>1</v>
      </c>
      <c r="R56" s="68">
        <f t="shared" si="5"/>
        <v>9</v>
      </c>
      <c r="S56" s="197">
        <v>46997</v>
      </c>
      <c r="T56" s="188">
        <v>36.45641696181989</v>
      </c>
      <c r="U56" s="188">
        <v>30.700131763180075</v>
      </c>
      <c r="V56" s="200"/>
      <c r="W56" s="200"/>
      <c r="X56" s="65"/>
      <c r="Y56" s="55">
        <f t="shared" si="0"/>
        <v>8</v>
      </c>
      <c r="Z56" s="52">
        <f t="shared" si="7"/>
        <v>0.85</v>
      </c>
      <c r="AA56" s="65">
        <f>($AI$6*VLOOKUP(O56,Assumptions!$B$64:$C$93,2,FALSE)*Y56*T56/1000)-($AI$6*VLOOKUP(O56,Assumptions!$B$64:$C$93,2,FALSE)/Z56*Y56*U56/1000)</f>
        <v>6.4766192300512948E-2</v>
      </c>
      <c r="AB56" s="65" t="e">
        <f>($AI$6*VLOOKUP(P56,Assumptions!$B$64:$C$93,2,FALSE)*Y56*T56/1000)-($AI$6*VLOOKUP(P56,Assumptions!$B$64:$C$93,2,FALSE)/Z56*Y56*U56/1000)</f>
        <v>#REF!</v>
      </c>
      <c r="AC56" s="65">
        <f>($AI$6*VLOOKUP(Q56,Assumptions!$B$64:$C$93,2,FALSE)*Y56*T56/1000)-($AI$6*VLOOKUP(Q56,Assumptions!$B$64:$C$93,2,FALSE)/Z56*Y56*U56/1000)</f>
        <v>6.4766192300512948E-2</v>
      </c>
      <c r="AD56" s="217">
        <f>$AI$6*VLOOKUP(O56,Assumptions!$B$64:$C$93,2,FALSE)*(1-Z56)*Y56</f>
        <v>28.690200000000008</v>
      </c>
      <c r="AE56" s="217" t="e">
        <f>$AI$6*VLOOKUP(P56,Assumptions!$B$64:$C$93,2,FALSE)*(1-Z56)*Y56</f>
        <v>#REF!</v>
      </c>
      <c r="AF56" s="217">
        <f>$AI$6*VLOOKUP(Q56,Assumptions!$B$64:$C$93,2,FALSE)*(1-Z56)*Y56</f>
        <v>28.690200000000008</v>
      </c>
      <c r="AG56" s="65"/>
    </row>
    <row r="57" spans="8:33">
      <c r="H57" s="198">
        <v>2027</v>
      </c>
      <c r="I57" s="181">
        <v>46508</v>
      </c>
      <c r="J57" s="196">
        <f t="shared" si="13"/>
        <v>18.402306427999999</v>
      </c>
      <c r="K57" s="180">
        <v>16.13</v>
      </c>
      <c r="L57" s="179">
        <f>$L$29*(1+Assumptions!$B$57)^(H56-$H$29)</f>
        <v>2.2723064280000003</v>
      </c>
      <c r="M57">
        <f t="shared" si="4"/>
        <v>2028</v>
      </c>
      <c r="O57">
        <f>HLOOKUP(M57,'Monthly Value (1)'!$C$4:$NR$5,2,FALSE)</f>
        <v>2</v>
      </c>
      <c r="P57" t="e">
        <f>HLOOKUP(M57,#REF!,2,FALSE)</f>
        <v>#REF!</v>
      </c>
      <c r="Q57">
        <f>HLOOKUP(M57,'Monthly Value (3)'!$C$4:$NR$5,2,FALSE)</f>
        <v>1</v>
      </c>
      <c r="R57" s="68">
        <f t="shared" si="5"/>
        <v>10</v>
      </c>
      <c r="S57" s="197">
        <v>47027</v>
      </c>
      <c r="T57" s="188">
        <v>36.960612587984883</v>
      </c>
      <c r="U57" s="188">
        <v>31.586619058467182</v>
      </c>
      <c r="V57" s="200"/>
      <c r="W57" s="200"/>
      <c r="X57" s="65"/>
      <c r="Y57" s="55">
        <f t="shared" si="0"/>
        <v>8</v>
      </c>
      <c r="Z57" s="52">
        <f t="shared" si="7"/>
        <v>0.85</v>
      </c>
      <c r="AA57" s="65">
        <f>($AI$6*VLOOKUP(O57,Assumptions!$B$64:$C$93,2,FALSE)*Y57*T57/1000)-($AI$6*VLOOKUP(O57,Assumptions!$B$64:$C$93,2,FALSE)/Z57*Y57*U57/1000)</f>
        <v>-3.8275732785897354E-2</v>
      </c>
      <c r="AB57" s="65" t="e">
        <f>($AI$6*VLOOKUP(P57,Assumptions!$B$64:$C$93,2,FALSE)*Y57*T57/1000)-($AI$6*VLOOKUP(P57,Assumptions!$B$64:$C$93,2,FALSE)/Z57*Y57*U57/1000)</f>
        <v>#REF!</v>
      </c>
      <c r="AC57" s="65">
        <f>($AI$6*VLOOKUP(Q57,Assumptions!$B$64:$C$93,2,FALSE)*Y57*T57/1000)-($AI$6*VLOOKUP(Q57,Assumptions!$B$64:$C$93,2,FALSE)/Z57*Y57*U57/1000)</f>
        <v>-3.8275732785897354E-2</v>
      </c>
      <c r="AD57" s="217">
        <f>$AI$6*VLOOKUP(O57,Assumptions!$B$64:$C$93,2,FALSE)*(1-Z57)*Y57</f>
        <v>28.690200000000008</v>
      </c>
      <c r="AE57" s="217" t="e">
        <f>$AI$6*VLOOKUP(P57,Assumptions!$B$64:$C$93,2,FALSE)*(1-Z57)*Y57</f>
        <v>#REF!</v>
      </c>
      <c r="AF57" s="217">
        <f>$AI$6*VLOOKUP(Q57,Assumptions!$B$64:$C$93,2,FALSE)*(1-Z57)*Y57</f>
        <v>28.690200000000008</v>
      </c>
      <c r="AG57" s="65"/>
    </row>
    <row r="58" spans="8:33">
      <c r="H58" s="198">
        <v>2027</v>
      </c>
      <c r="I58" s="181">
        <v>46539</v>
      </c>
      <c r="J58" s="196">
        <f t="shared" si="13"/>
        <v>18.402306427999999</v>
      </c>
      <c r="K58" s="180">
        <v>16.13</v>
      </c>
      <c r="L58" s="179">
        <f>$L$29*(1+Assumptions!$B$57)^(H57-$H$29)</f>
        <v>2.2723064280000003</v>
      </c>
      <c r="M58">
        <f t="shared" si="4"/>
        <v>2028</v>
      </c>
      <c r="O58">
        <f>HLOOKUP(M58,'Monthly Value (1)'!$C$4:$NR$5,2,FALSE)</f>
        <v>2</v>
      </c>
      <c r="P58" t="e">
        <f>HLOOKUP(M58,#REF!,2,FALSE)</f>
        <v>#REF!</v>
      </c>
      <c r="Q58">
        <f>HLOOKUP(M58,'Monthly Value (3)'!$C$4:$NR$5,2,FALSE)</f>
        <v>1</v>
      </c>
      <c r="R58" s="68">
        <f t="shared" si="5"/>
        <v>11</v>
      </c>
      <c r="S58" s="197">
        <v>47058</v>
      </c>
      <c r="T58" s="188">
        <v>58.913126142268212</v>
      </c>
      <c r="U58" s="188">
        <v>51.641975599155771</v>
      </c>
      <c r="V58" s="200"/>
      <c r="W58" s="200"/>
      <c r="X58" s="65"/>
      <c r="Y58" s="55">
        <f t="shared" si="0"/>
        <v>8</v>
      </c>
      <c r="Z58" s="52">
        <f t="shared" si="7"/>
        <v>0.85</v>
      </c>
      <c r="AA58" s="65">
        <f>($AI$6*VLOOKUP(O58,Assumptions!$B$64:$C$93,2,FALSE)*Y58*T58/1000)-($AI$6*VLOOKUP(O58,Assumptions!$B$64:$C$93,2,FALSE)/Z58*Y58*U58/1000)</f>
        <v>-0.35234229360808733</v>
      </c>
      <c r="AB58" s="65" t="e">
        <f>($AI$6*VLOOKUP(P58,Assumptions!$B$64:$C$93,2,FALSE)*Y58*T58/1000)-($AI$6*VLOOKUP(P58,Assumptions!$B$64:$C$93,2,FALSE)/Z58*Y58*U58/1000)</f>
        <v>#REF!</v>
      </c>
      <c r="AC58" s="65">
        <f>($AI$6*VLOOKUP(Q58,Assumptions!$B$64:$C$93,2,FALSE)*Y58*T58/1000)-($AI$6*VLOOKUP(Q58,Assumptions!$B$64:$C$93,2,FALSE)/Z58*Y58*U58/1000)</f>
        <v>-0.35234229360808733</v>
      </c>
      <c r="AD58" s="217">
        <f>$AI$6*VLOOKUP(O58,Assumptions!$B$64:$C$93,2,FALSE)*(1-Z58)*Y58</f>
        <v>28.690200000000008</v>
      </c>
      <c r="AE58" s="217" t="e">
        <f>$AI$6*VLOOKUP(P58,Assumptions!$B$64:$C$93,2,FALSE)*(1-Z58)*Y58</f>
        <v>#REF!</v>
      </c>
      <c r="AF58" s="217">
        <f>$AI$6*VLOOKUP(Q58,Assumptions!$B$64:$C$93,2,FALSE)*(1-Z58)*Y58</f>
        <v>28.690200000000008</v>
      </c>
      <c r="AG58" s="65"/>
    </row>
    <row r="59" spans="8:33">
      <c r="H59" s="198">
        <v>2027</v>
      </c>
      <c r="I59" s="181">
        <v>46569</v>
      </c>
      <c r="J59" s="196">
        <f t="shared" si="13"/>
        <v>18.402306427999999</v>
      </c>
      <c r="K59" s="180">
        <v>16.13</v>
      </c>
      <c r="L59" s="179">
        <f>$L$29*(1+Assumptions!$B$57)^(H58-$H$29)</f>
        <v>2.2723064280000003</v>
      </c>
      <c r="M59">
        <f t="shared" si="4"/>
        <v>2028</v>
      </c>
      <c r="O59">
        <f>HLOOKUP(M59,'Monthly Value (1)'!$C$4:$NR$5,2,FALSE)</f>
        <v>2</v>
      </c>
      <c r="P59" t="e">
        <f>HLOOKUP(M59,#REF!,2,FALSE)</f>
        <v>#REF!</v>
      </c>
      <c r="Q59">
        <f>HLOOKUP(M59,'Monthly Value (3)'!$C$4:$NR$5,2,FALSE)</f>
        <v>1</v>
      </c>
      <c r="R59" s="68">
        <f t="shared" si="5"/>
        <v>12</v>
      </c>
      <c r="S59" s="197">
        <v>47088</v>
      </c>
      <c r="T59" s="188">
        <v>110.21562194623567</v>
      </c>
      <c r="U59" s="188">
        <v>96.124315970018543</v>
      </c>
      <c r="V59" s="200"/>
      <c r="W59" s="200"/>
      <c r="X59" s="65"/>
      <c r="Y59" s="55">
        <f t="shared" si="0"/>
        <v>8</v>
      </c>
      <c r="Z59" s="52">
        <f t="shared" si="7"/>
        <v>0.85</v>
      </c>
      <c r="AA59" s="65">
        <f>($AI$6*VLOOKUP(O59,Assumptions!$B$64:$C$93,2,FALSE)*Y59*T59/1000)-($AI$6*VLOOKUP(O59,Assumptions!$B$64:$C$93,2,FALSE)/Z59*Y59*U59/1000)</f>
        <v>-0.54928508859152103</v>
      </c>
      <c r="AB59" s="65" t="e">
        <f>($AI$6*VLOOKUP(P59,Assumptions!$B$64:$C$93,2,FALSE)*Y59*T59/1000)-($AI$6*VLOOKUP(P59,Assumptions!$B$64:$C$93,2,FALSE)/Z59*Y59*U59/1000)</f>
        <v>#REF!</v>
      </c>
      <c r="AC59" s="65">
        <f>($AI$6*VLOOKUP(Q59,Assumptions!$B$64:$C$93,2,FALSE)*Y59*T59/1000)-($AI$6*VLOOKUP(Q59,Assumptions!$B$64:$C$93,2,FALSE)/Z59*Y59*U59/1000)</f>
        <v>-0.54928508859152103</v>
      </c>
      <c r="AD59" s="217">
        <f>$AI$6*VLOOKUP(O59,Assumptions!$B$64:$C$93,2,FALSE)*(1-Z59)*Y59</f>
        <v>28.690200000000008</v>
      </c>
      <c r="AE59" s="217" t="e">
        <f>$AI$6*VLOOKUP(P59,Assumptions!$B$64:$C$93,2,FALSE)*(1-Z59)*Y59</f>
        <v>#REF!</v>
      </c>
      <c r="AF59" s="217">
        <f>$AI$6*VLOOKUP(Q59,Assumptions!$B$64:$C$93,2,FALSE)*(1-Z59)*Y59</f>
        <v>28.690200000000008</v>
      </c>
      <c r="AG59" s="65"/>
    </row>
    <row r="60" spans="8:33">
      <c r="H60" s="198">
        <v>2027</v>
      </c>
      <c r="I60" s="181">
        <v>46600</v>
      </c>
      <c r="J60" s="196">
        <f t="shared" si="13"/>
        <v>18.402306427999999</v>
      </c>
      <c r="K60" s="180">
        <v>16.13</v>
      </c>
      <c r="L60" s="179">
        <f>$L$29*(1+Assumptions!$B$57)^(H59-$H$29)</f>
        <v>2.2723064280000003</v>
      </c>
      <c r="M60">
        <f t="shared" si="4"/>
        <v>2029</v>
      </c>
      <c r="O60">
        <f>HLOOKUP(M60,'Monthly Value (1)'!$C$4:$NR$5,2,FALSE)</f>
        <v>3</v>
      </c>
      <c r="P60" t="e">
        <f>HLOOKUP(M60,#REF!,2,FALSE)</f>
        <v>#REF!</v>
      </c>
      <c r="Q60">
        <f>HLOOKUP(M60,'Monthly Value (3)'!$C$4:$NR$5,2,FALSE)</f>
        <v>2</v>
      </c>
      <c r="R60" s="68">
        <f t="shared" si="5"/>
        <v>1</v>
      </c>
      <c r="S60" s="197">
        <v>47119</v>
      </c>
      <c r="T60" s="188">
        <v>149.7753644548342</v>
      </c>
      <c r="U60" s="188">
        <v>122.94784423982885</v>
      </c>
      <c r="V60" s="200"/>
      <c r="W60" s="200"/>
      <c r="X60" s="65"/>
      <c r="Y60" s="55">
        <f t="shared" si="0"/>
        <v>8</v>
      </c>
      <c r="Z60" s="52">
        <f t="shared" si="7"/>
        <v>0.85</v>
      </c>
      <c r="AA60" s="65">
        <f>($AI$6*VLOOKUP(O60,Assumptions!$B$64:$C$93,2,FALSE)*Y60*T60/1000)-($AI$6*VLOOKUP(O60,Assumptions!$B$64:$C$93,2,FALSE)/Z60*Y60*U60/1000)</f>
        <v>0.97145306678256205</v>
      </c>
      <c r="AB60" s="65" t="e">
        <f>($AI$6*VLOOKUP(P60,Assumptions!$B$64:$C$93,2,FALSE)*Y60*T60/1000)-($AI$6*VLOOKUP(P60,Assumptions!$B$64:$C$93,2,FALSE)/Z60*Y60*U60/1000)</f>
        <v>#REF!</v>
      </c>
      <c r="AC60" s="65">
        <f>($AI$6*VLOOKUP(Q60,Assumptions!$B$64:$C$93,2,FALSE)*Y60*T60/1000)-($AI$6*VLOOKUP(Q60,Assumptions!$B$64:$C$93,2,FALSE)/Z60*Y60*U60/1000)</f>
        <v>0.98136585317830338</v>
      </c>
      <c r="AD60" s="217">
        <f>$AI$6*VLOOKUP(O60,Assumptions!$B$64:$C$93,2,FALSE)*(1-Z60)*Y60</f>
        <v>28.400400000000005</v>
      </c>
      <c r="AE60" s="217" t="e">
        <f>$AI$6*VLOOKUP(P60,Assumptions!$B$64:$C$93,2,FALSE)*(1-Z60)*Y60</f>
        <v>#REF!</v>
      </c>
      <c r="AF60" s="217">
        <f>$AI$6*VLOOKUP(Q60,Assumptions!$B$64:$C$93,2,FALSE)*(1-Z60)*Y60</f>
        <v>28.690200000000008</v>
      </c>
      <c r="AG60" s="65"/>
    </row>
    <row r="61" spans="8:33">
      <c r="H61" s="198">
        <v>2027</v>
      </c>
      <c r="I61" s="181">
        <v>46631</v>
      </c>
      <c r="J61" s="196">
        <f t="shared" si="13"/>
        <v>18.402306427999999</v>
      </c>
      <c r="K61" s="180">
        <v>16.13</v>
      </c>
      <c r="L61" s="179">
        <f>$L$29*(1+Assumptions!$B$57)^(H60-$H$29)</f>
        <v>2.2723064280000003</v>
      </c>
      <c r="M61">
        <f t="shared" si="4"/>
        <v>2029</v>
      </c>
      <c r="O61">
        <f>HLOOKUP(M61,'Monthly Value (1)'!$C$4:$NR$5,2,FALSE)</f>
        <v>3</v>
      </c>
      <c r="P61" t="e">
        <f>HLOOKUP(M61,#REF!,2,FALSE)</f>
        <v>#REF!</v>
      </c>
      <c r="Q61">
        <f>HLOOKUP(M61,'Monthly Value (3)'!$C$4:$NR$5,2,FALSE)</f>
        <v>2</v>
      </c>
      <c r="R61" s="68">
        <f t="shared" si="5"/>
        <v>2</v>
      </c>
      <c r="S61" s="197">
        <v>47150</v>
      </c>
      <c r="T61" s="188">
        <v>143.35731504435324</v>
      </c>
      <c r="U61" s="188">
        <v>117.43033774311489</v>
      </c>
      <c r="V61" s="200"/>
      <c r="W61" s="200"/>
      <c r="X61" s="65"/>
      <c r="Y61" s="55">
        <f t="shared" si="0"/>
        <v>8</v>
      </c>
      <c r="Z61" s="52">
        <f t="shared" si="7"/>
        <v>0.85</v>
      </c>
      <c r="AA61" s="65">
        <f>($AI$6*VLOOKUP(O61,Assumptions!$B$64:$C$93,2,FALSE)*Y61*T61/1000)-($AI$6*VLOOKUP(O61,Assumptions!$B$64:$C$93,2,FALSE)/Z61*Y61*U61/1000)</f>
        <v>0.98530009896660431</v>
      </c>
      <c r="AB61" s="65" t="e">
        <f>($AI$6*VLOOKUP(P61,Assumptions!$B$64:$C$93,2,FALSE)*Y61*T61/1000)-($AI$6*VLOOKUP(P61,Assumptions!$B$64:$C$93,2,FALSE)/Z61*Y61*U61/1000)</f>
        <v>#REF!</v>
      </c>
      <c r="AC61" s="65">
        <f>($AI$6*VLOOKUP(Q61,Assumptions!$B$64:$C$93,2,FALSE)*Y61*T61/1000)-($AI$6*VLOOKUP(Q61,Assumptions!$B$64:$C$93,2,FALSE)/Z61*Y61*U61/1000)</f>
        <v>0.99535418160912315</v>
      </c>
      <c r="AD61" s="217">
        <f>$AI$6*VLOOKUP(O61,Assumptions!$B$64:$C$93,2,FALSE)*(1-Z61)*Y61</f>
        <v>28.400400000000005</v>
      </c>
      <c r="AE61" s="217" t="e">
        <f>$AI$6*VLOOKUP(P61,Assumptions!$B$64:$C$93,2,FALSE)*(1-Z61)*Y61</f>
        <v>#REF!</v>
      </c>
      <c r="AF61" s="217">
        <f>$AI$6*VLOOKUP(Q61,Assumptions!$B$64:$C$93,2,FALSE)*(1-Z61)*Y61</f>
        <v>28.690200000000008</v>
      </c>
      <c r="AG61" s="65"/>
    </row>
    <row r="62" spans="8:33">
      <c r="H62" s="198">
        <v>2027</v>
      </c>
      <c r="I62" s="181">
        <v>46661</v>
      </c>
      <c r="J62" s="196">
        <f t="shared" si="13"/>
        <v>18.402306427999999</v>
      </c>
      <c r="K62" s="180">
        <v>16.13</v>
      </c>
      <c r="L62" s="179">
        <f>$L$29*(1+Assumptions!$B$57)^(H61-$H$29)</f>
        <v>2.2723064280000003</v>
      </c>
      <c r="M62">
        <f t="shared" si="4"/>
        <v>2029</v>
      </c>
      <c r="O62">
        <f>HLOOKUP(M62,'Monthly Value (1)'!$C$4:$NR$5,2,FALSE)</f>
        <v>3</v>
      </c>
      <c r="P62" t="e">
        <f>HLOOKUP(M62,#REF!,2,FALSE)</f>
        <v>#REF!</v>
      </c>
      <c r="Q62">
        <f>HLOOKUP(M62,'Monthly Value (3)'!$C$4:$NR$5,2,FALSE)</f>
        <v>2</v>
      </c>
      <c r="R62" s="68">
        <f t="shared" si="5"/>
        <v>3</v>
      </c>
      <c r="S62" s="197">
        <v>47178</v>
      </c>
      <c r="T62" s="188">
        <v>58.026796436365181</v>
      </c>
      <c r="U62" s="188">
        <v>50.785333529921701</v>
      </c>
      <c r="V62" s="200"/>
      <c r="W62" s="200"/>
      <c r="X62" s="65"/>
      <c r="Y62" s="55">
        <f t="shared" si="0"/>
        <v>8</v>
      </c>
      <c r="Z62" s="52">
        <f t="shared" si="7"/>
        <v>0.85</v>
      </c>
      <c r="AA62" s="65">
        <f>($AI$6*VLOOKUP(O62,Assumptions!$B$64:$C$93,2,FALSE)*Y62*T62/1000)-($AI$6*VLOOKUP(O62,Assumptions!$B$64:$C$93,2,FALSE)/Z62*Y62*U62/1000)</f>
        <v>-0.32578189253760392</v>
      </c>
      <c r="AB62" s="65" t="e">
        <f>($AI$6*VLOOKUP(P62,Assumptions!$B$64:$C$93,2,FALSE)*Y62*T62/1000)-($AI$6*VLOOKUP(P62,Assumptions!$B$64:$C$93,2,FALSE)/Z62*Y62*U62/1000)</f>
        <v>#REF!</v>
      </c>
      <c r="AC62" s="65">
        <f>($AI$6*VLOOKUP(Q62,Assumptions!$B$64:$C$93,2,FALSE)*Y62*T62/1000)-($AI$6*VLOOKUP(Q62,Assumptions!$B$64:$C$93,2,FALSE)/Z62*Y62*U62/1000)</f>
        <v>-0.32910619756349568</v>
      </c>
      <c r="AD62" s="217">
        <f>$AI$6*VLOOKUP(O62,Assumptions!$B$64:$C$93,2,FALSE)*(1-Z62)*Y62</f>
        <v>28.400400000000005</v>
      </c>
      <c r="AE62" s="217" t="e">
        <f>$AI$6*VLOOKUP(P62,Assumptions!$B$64:$C$93,2,FALSE)*(1-Z62)*Y62</f>
        <v>#REF!</v>
      </c>
      <c r="AF62" s="217">
        <f>$AI$6*VLOOKUP(Q62,Assumptions!$B$64:$C$93,2,FALSE)*(1-Z62)*Y62</f>
        <v>28.690200000000008</v>
      </c>
      <c r="AG62" s="65"/>
    </row>
    <row r="63" spans="8:33">
      <c r="H63" s="198">
        <v>2027</v>
      </c>
      <c r="I63" s="181">
        <v>46692</v>
      </c>
      <c r="J63" s="196">
        <f t="shared" si="13"/>
        <v>18.402306427999999</v>
      </c>
      <c r="K63" s="180">
        <v>16.13</v>
      </c>
      <c r="L63" s="179">
        <f>$L$29*(1+Assumptions!$B$57)^(H62-$H$29)</f>
        <v>2.2723064280000003</v>
      </c>
      <c r="M63">
        <f t="shared" si="4"/>
        <v>2029</v>
      </c>
      <c r="O63">
        <f>HLOOKUP(M63,'Monthly Value (1)'!$C$4:$NR$5,2,FALSE)</f>
        <v>3</v>
      </c>
      <c r="P63" t="e">
        <f>HLOOKUP(M63,#REF!,2,FALSE)</f>
        <v>#REF!</v>
      </c>
      <c r="Q63">
        <f>HLOOKUP(M63,'Monthly Value (3)'!$C$4:$NR$5,2,FALSE)</f>
        <v>2</v>
      </c>
      <c r="R63" s="68">
        <f t="shared" si="5"/>
        <v>4</v>
      </c>
      <c r="S63" s="197">
        <v>47209</v>
      </c>
      <c r="T63" s="188">
        <v>38.631876264778924</v>
      </c>
      <c r="U63" s="188">
        <v>32.591783166892263</v>
      </c>
      <c r="V63" s="200"/>
      <c r="W63" s="200"/>
      <c r="X63" s="65"/>
      <c r="Y63" s="55">
        <f t="shared" si="0"/>
        <v>8</v>
      </c>
      <c r="Z63" s="52">
        <f t="shared" si="7"/>
        <v>0.85</v>
      </c>
      <c r="AA63" s="65">
        <f>($AI$6*VLOOKUP(O63,Assumptions!$B$64:$C$93,2,FALSE)*Y63*T63/1000)-($AI$6*VLOOKUP(O63,Assumptions!$B$64:$C$93,2,FALSE)/Z63*Y63*U63/1000)</f>
        <v>5.4642738954401082E-2</v>
      </c>
      <c r="AB63" s="65" t="e">
        <f>($AI$6*VLOOKUP(P63,Assumptions!$B$64:$C$93,2,FALSE)*Y63*T63/1000)-($AI$6*VLOOKUP(P63,Assumptions!$B$64:$C$93,2,FALSE)/Z63*Y63*U63/1000)</f>
        <v>#REF!</v>
      </c>
      <c r="AC63" s="65">
        <f>($AI$6*VLOOKUP(Q63,Assumptions!$B$64:$C$93,2,FALSE)*Y63*T63/1000)-($AI$6*VLOOKUP(Q63,Assumptions!$B$64:$C$93,2,FALSE)/Z63*Y63*U63/1000)</f>
        <v>5.5200317923324249E-2</v>
      </c>
      <c r="AD63" s="217">
        <f>$AI$6*VLOOKUP(O63,Assumptions!$B$64:$C$93,2,FALSE)*(1-Z63)*Y63</f>
        <v>28.400400000000005</v>
      </c>
      <c r="AE63" s="217" t="e">
        <f>$AI$6*VLOOKUP(P63,Assumptions!$B$64:$C$93,2,FALSE)*(1-Z63)*Y63</f>
        <v>#REF!</v>
      </c>
      <c r="AF63" s="217">
        <f>$AI$6*VLOOKUP(Q63,Assumptions!$B$64:$C$93,2,FALSE)*(1-Z63)*Y63</f>
        <v>28.690200000000008</v>
      </c>
      <c r="AG63" s="65"/>
    </row>
    <row r="64" spans="8:33">
      <c r="H64" s="198">
        <v>2027</v>
      </c>
      <c r="I64" s="181">
        <v>46722</v>
      </c>
      <c r="J64" s="196">
        <f t="shared" si="13"/>
        <v>18.402306427999999</v>
      </c>
      <c r="K64" s="180">
        <v>16.13</v>
      </c>
      <c r="L64" s="179">
        <f>$L$29*(1+Assumptions!$B$57)^(H63-$H$29)</f>
        <v>2.2723064280000003</v>
      </c>
      <c r="M64">
        <f t="shared" si="4"/>
        <v>2029</v>
      </c>
      <c r="O64">
        <f>HLOOKUP(M64,'Monthly Value (1)'!$C$4:$NR$5,2,FALSE)</f>
        <v>3</v>
      </c>
      <c r="P64" t="e">
        <f>HLOOKUP(M64,#REF!,2,FALSE)</f>
        <v>#REF!</v>
      </c>
      <c r="Q64">
        <f>HLOOKUP(M64,'Monthly Value (3)'!$C$4:$NR$5,2,FALSE)</f>
        <v>2</v>
      </c>
      <c r="R64" s="68">
        <f t="shared" si="5"/>
        <v>5</v>
      </c>
      <c r="S64" s="197">
        <v>47239</v>
      </c>
      <c r="T64" s="188">
        <v>33.722314050372503</v>
      </c>
      <c r="U64" s="188">
        <v>28.307469269859535</v>
      </c>
      <c r="V64" s="200"/>
      <c r="W64" s="200"/>
      <c r="X64" s="65"/>
      <c r="Y64" s="55">
        <f t="shared" si="0"/>
        <v>8</v>
      </c>
      <c r="Z64" s="52">
        <f t="shared" si="7"/>
        <v>0.85</v>
      </c>
      <c r="AA64" s="65">
        <f>($AI$6*VLOOKUP(O64,Assumptions!$B$64:$C$93,2,FALSE)*Y64*T64/1000)-($AI$6*VLOOKUP(O64,Assumptions!$B$64:$C$93,2,FALSE)/Z64*Y64*U64/1000)</f>
        <v>7.9409227537651894E-2</v>
      </c>
      <c r="AB64" s="65" t="e">
        <f>($AI$6*VLOOKUP(P64,Assumptions!$B$64:$C$93,2,FALSE)*Y64*T64/1000)-($AI$6*VLOOKUP(P64,Assumptions!$B$64:$C$93,2,FALSE)/Z64*Y64*U64/1000)</f>
        <v>#REF!</v>
      </c>
      <c r="AC64" s="65">
        <f>($AI$6*VLOOKUP(Q64,Assumptions!$B$64:$C$93,2,FALSE)*Y64*T64/1000)-($AI$6*VLOOKUP(Q64,Assumptions!$B$64:$C$93,2,FALSE)/Z64*Y64*U64/1000)</f>
        <v>8.0219525777830647E-2</v>
      </c>
      <c r="AD64" s="217">
        <f>$AI$6*VLOOKUP(O64,Assumptions!$B$64:$C$93,2,FALSE)*(1-Z64)*Y64</f>
        <v>28.400400000000005</v>
      </c>
      <c r="AE64" s="217" t="e">
        <f>$AI$6*VLOOKUP(P64,Assumptions!$B$64:$C$93,2,FALSE)*(1-Z64)*Y64</f>
        <v>#REF!</v>
      </c>
      <c r="AF64" s="217">
        <f>$AI$6*VLOOKUP(Q64,Assumptions!$B$64:$C$93,2,FALSE)*(1-Z64)*Y64</f>
        <v>28.690200000000008</v>
      </c>
      <c r="AG64" s="65"/>
    </row>
    <row r="65" spans="8:38">
      <c r="H65" s="198">
        <v>2028</v>
      </c>
      <c r="I65" s="181">
        <v>46753</v>
      </c>
      <c r="J65" s="196">
        <f t="shared" si="13"/>
        <v>19.302306428000001</v>
      </c>
      <c r="K65" s="180">
        <v>17.03</v>
      </c>
      <c r="L65" s="179">
        <f>$L$29*(1+Assumptions!$B$57)^(H64-$H$29)</f>
        <v>2.2723064280000003</v>
      </c>
      <c r="M65">
        <f t="shared" si="4"/>
        <v>2029</v>
      </c>
      <c r="O65">
        <f>HLOOKUP(M65,'Monthly Value (1)'!$C$4:$NR$5,2,FALSE)</f>
        <v>3</v>
      </c>
      <c r="P65" t="e">
        <f>HLOOKUP(M65,#REF!,2,FALSE)</f>
        <v>#REF!</v>
      </c>
      <c r="Q65">
        <f>HLOOKUP(M65,'Monthly Value (3)'!$C$4:$NR$5,2,FALSE)</f>
        <v>2</v>
      </c>
      <c r="R65" s="68">
        <f t="shared" si="5"/>
        <v>6</v>
      </c>
      <c r="S65" s="197">
        <v>47270</v>
      </c>
      <c r="T65" s="188">
        <v>37.834272887901847</v>
      </c>
      <c r="U65" s="188">
        <v>31.143184498823011</v>
      </c>
      <c r="V65" s="200"/>
      <c r="W65" s="200"/>
      <c r="X65" s="65"/>
      <c r="Y65" s="55">
        <f t="shared" si="0"/>
        <v>8</v>
      </c>
      <c r="Z65" s="52">
        <f t="shared" si="7"/>
        <v>0.85</v>
      </c>
      <c r="AA65" s="65">
        <f>($AI$6*VLOOKUP(O65,Assumptions!$B$64:$C$93,2,FALSE)*Y65*T65/1000)-($AI$6*VLOOKUP(O65,Assumptions!$B$64:$C$93,2,FALSE)/Z65*Y65*U65/1000)</f>
        <v>0.22630050295183768</v>
      </c>
      <c r="AB65" s="65" t="e">
        <f>($AI$6*VLOOKUP(P65,Assumptions!$B$64:$C$93,2,FALSE)*Y65*T65/1000)-($AI$6*VLOOKUP(P65,Assumptions!$B$64:$C$93,2,FALSE)/Z65*Y65*U65/1000)</f>
        <v>#REF!</v>
      </c>
      <c r="AC65" s="65">
        <f>($AI$6*VLOOKUP(Q65,Assumptions!$B$64:$C$93,2,FALSE)*Y65*T65/1000)-($AI$6*VLOOKUP(Q65,Assumptions!$B$64:$C$93,2,FALSE)/Z65*Y65*U65/1000)</f>
        <v>0.22860969175746959</v>
      </c>
      <c r="AD65" s="217">
        <f>$AI$6*VLOOKUP(O65,Assumptions!$B$64:$C$93,2,FALSE)*(1-Z65)*Y65</f>
        <v>28.400400000000005</v>
      </c>
      <c r="AE65" s="217" t="e">
        <f>$AI$6*VLOOKUP(P65,Assumptions!$B$64:$C$93,2,FALSE)*(1-Z65)*Y65</f>
        <v>#REF!</v>
      </c>
      <c r="AF65" s="217">
        <f>$AI$6*VLOOKUP(Q65,Assumptions!$B$64:$C$93,2,FALSE)*(1-Z65)*Y65</f>
        <v>28.690200000000008</v>
      </c>
      <c r="AG65" s="65"/>
    </row>
    <row r="66" spans="8:38">
      <c r="H66" s="198">
        <v>2028</v>
      </c>
      <c r="I66" s="181">
        <v>46784</v>
      </c>
      <c r="J66" s="196">
        <f t="shared" si="13"/>
        <v>19.34775255656</v>
      </c>
      <c r="K66" s="180">
        <v>17.03</v>
      </c>
      <c r="L66" s="179">
        <f>$L$29*(1+Assumptions!$B$57)^(H65-$H$29)</f>
        <v>2.3177525565599999</v>
      </c>
      <c r="M66">
        <f t="shared" si="4"/>
        <v>2029</v>
      </c>
      <c r="O66">
        <f>HLOOKUP(M66,'Monthly Value (1)'!$C$4:$NR$5,2,FALSE)</f>
        <v>3</v>
      </c>
      <c r="P66" t="e">
        <f>HLOOKUP(M66,#REF!,2,FALSE)</f>
        <v>#REF!</v>
      </c>
      <c r="Q66">
        <f>HLOOKUP(M66,'Monthly Value (3)'!$C$4:$NR$5,2,FALSE)</f>
        <v>2</v>
      </c>
      <c r="R66" s="68">
        <f t="shared" si="5"/>
        <v>7</v>
      </c>
      <c r="S66" s="197">
        <v>47300</v>
      </c>
      <c r="T66" s="188">
        <v>44.140079243513654</v>
      </c>
      <c r="U66" s="188">
        <v>33.28952552761519</v>
      </c>
      <c r="V66" s="200"/>
      <c r="W66" s="200"/>
      <c r="X66" s="65"/>
      <c r="Y66" s="55">
        <f t="shared" si="0"/>
        <v>8</v>
      </c>
      <c r="Z66" s="52">
        <f t="shared" si="7"/>
        <v>0.85</v>
      </c>
      <c r="AA66" s="65">
        <f>($AI$6*VLOOKUP(O66,Assumptions!$B$64:$C$93,2,FALSE)*Y66*T66/1000)-($AI$6*VLOOKUP(O66,Assumptions!$B$64:$C$93,2,FALSE)/Z66*Y66*U66/1000)</f>
        <v>0.94212297859513594</v>
      </c>
      <c r="AB66" s="65" t="e">
        <f>($AI$6*VLOOKUP(P66,Assumptions!$B$64:$C$93,2,FALSE)*Y66*T66/1000)-($AI$6*VLOOKUP(P66,Assumptions!$B$64:$C$93,2,FALSE)/Z66*Y66*U66/1000)</f>
        <v>#REF!</v>
      </c>
      <c r="AC66" s="65">
        <f>($AI$6*VLOOKUP(Q66,Assumptions!$B$64:$C$93,2,FALSE)*Y66*T66/1000)-($AI$6*VLOOKUP(Q66,Assumptions!$B$64:$C$93,2,FALSE)/Z66*Y66*U66/1000)</f>
        <v>0.95173647837671993</v>
      </c>
      <c r="AD66" s="217">
        <f>$AI$6*VLOOKUP(O66,Assumptions!$B$64:$C$93,2,FALSE)*(1-Z66)*Y66</f>
        <v>28.400400000000005</v>
      </c>
      <c r="AE66" s="217" t="e">
        <f>$AI$6*VLOOKUP(P66,Assumptions!$B$64:$C$93,2,FALSE)*(1-Z66)*Y66</f>
        <v>#REF!</v>
      </c>
      <c r="AF66" s="217">
        <f>$AI$6*VLOOKUP(Q66,Assumptions!$B$64:$C$93,2,FALSE)*(1-Z66)*Y66</f>
        <v>28.690200000000008</v>
      </c>
      <c r="AG66" s="65"/>
    </row>
    <row r="67" spans="8:38">
      <c r="H67" s="198">
        <v>2028</v>
      </c>
      <c r="I67" s="181">
        <v>46813</v>
      </c>
      <c r="J67" s="196">
        <f t="shared" si="13"/>
        <v>19.34775255656</v>
      </c>
      <c r="K67" s="180">
        <v>17.03</v>
      </c>
      <c r="L67" s="179">
        <f>$L$29*(1+Assumptions!$B$57)^(H66-$H$29)</f>
        <v>2.3177525565599999</v>
      </c>
      <c r="M67">
        <f t="shared" si="4"/>
        <v>2029</v>
      </c>
      <c r="O67">
        <f>HLOOKUP(M67,'Monthly Value (1)'!$C$4:$NR$5,2,FALSE)</f>
        <v>3</v>
      </c>
      <c r="P67" t="e">
        <f>HLOOKUP(M67,#REF!,2,FALSE)</f>
        <v>#REF!</v>
      </c>
      <c r="Q67">
        <f>HLOOKUP(M67,'Monthly Value (3)'!$C$4:$NR$5,2,FALSE)</f>
        <v>2</v>
      </c>
      <c r="R67" s="68">
        <f t="shared" si="5"/>
        <v>8</v>
      </c>
      <c r="S67" s="197">
        <v>47331</v>
      </c>
      <c r="T67" s="188">
        <v>41.156716288654962</v>
      </c>
      <c r="U67" s="188">
        <v>34.195734948730419</v>
      </c>
      <c r="V67" s="200"/>
      <c r="W67" s="200"/>
      <c r="X67" s="65"/>
      <c r="Y67" s="55">
        <f t="shared" si="0"/>
        <v>8</v>
      </c>
      <c r="Z67" s="52">
        <f t="shared" si="7"/>
        <v>0.85</v>
      </c>
      <c r="AA67" s="65">
        <f>($AI$6*VLOOKUP(O67,Assumptions!$B$64:$C$93,2,FALSE)*Y67*T67/1000)-($AI$6*VLOOKUP(O67,Assumptions!$B$64:$C$93,2,FALSE)/Z67*Y67*U67/1000)</f>
        <v>0.17540842081369057</v>
      </c>
      <c r="AB67" s="65" t="e">
        <f>($AI$6*VLOOKUP(P67,Assumptions!$B$64:$C$93,2,FALSE)*Y67*T67/1000)-($AI$6*VLOOKUP(P67,Assumptions!$B$64:$C$93,2,FALSE)/Z67*Y67*U67/1000)</f>
        <v>#REF!</v>
      </c>
      <c r="AC67" s="65">
        <f>($AI$6*VLOOKUP(Q67,Assumptions!$B$64:$C$93,2,FALSE)*Y67*T67/1000)-($AI$6*VLOOKUP(Q67,Assumptions!$B$64:$C$93,2,FALSE)/Z67*Y67*U67/1000)</f>
        <v>0.17719830265872893</v>
      </c>
      <c r="AD67" s="217">
        <f>$AI$6*VLOOKUP(O67,Assumptions!$B$64:$C$93,2,FALSE)*(1-Z67)*Y67</f>
        <v>28.400400000000005</v>
      </c>
      <c r="AE67" s="217" t="e">
        <f>$AI$6*VLOOKUP(P67,Assumptions!$B$64:$C$93,2,FALSE)*(1-Z67)*Y67</f>
        <v>#REF!</v>
      </c>
      <c r="AF67" s="217">
        <f>$AI$6*VLOOKUP(Q67,Assumptions!$B$64:$C$93,2,FALSE)*(1-Z67)*Y67</f>
        <v>28.690200000000008</v>
      </c>
      <c r="AG67" s="65"/>
    </row>
    <row r="68" spans="8:38">
      <c r="H68" s="198">
        <v>2028</v>
      </c>
      <c r="I68" s="181">
        <v>46844</v>
      </c>
      <c r="J68" s="196">
        <f t="shared" si="13"/>
        <v>19.34775255656</v>
      </c>
      <c r="K68" s="180">
        <v>17.03</v>
      </c>
      <c r="L68" s="179">
        <f>$L$29*(1+Assumptions!$B$57)^(H67-$H$29)</f>
        <v>2.3177525565599999</v>
      </c>
      <c r="M68">
        <f t="shared" si="4"/>
        <v>2029</v>
      </c>
      <c r="O68">
        <f>HLOOKUP(M68,'Monthly Value (1)'!$C$4:$NR$5,2,FALSE)</f>
        <v>3</v>
      </c>
      <c r="P68" t="e">
        <f>HLOOKUP(M68,#REF!,2,FALSE)</f>
        <v>#REF!</v>
      </c>
      <c r="Q68">
        <f>HLOOKUP(M68,'Monthly Value (3)'!$C$4:$NR$5,2,FALSE)</f>
        <v>2</v>
      </c>
      <c r="R68" s="68">
        <f t="shared" si="5"/>
        <v>9</v>
      </c>
      <c r="S68" s="197">
        <v>47362</v>
      </c>
      <c r="T68" s="188">
        <v>35.083608934418557</v>
      </c>
      <c r="U68" s="188">
        <v>29.734401854228938</v>
      </c>
      <c r="V68" s="200"/>
      <c r="W68" s="200"/>
      <c r="X68" s="65"/>
      <c r="Y68" s="55">
        <f t="shared" si="0"/>
        <v>8</v>
      </c>
      <c r="Z68" s="52">
        <f t="shared" si="7"/>
        <v>0.85</v>
      </c>
      <c r="AA68" s="65">
        <f>($AI$6*VLOOKUP(O68,Assumptions!$B$64:$C$93,2,FALSE)*Y68*T68/1000)-($AI$6*VLOOKUP(O68,Assumptions!$B$64:$C$93,2,FALSE)/Z68*Y68*U68/1000)</f>
        <v>1.9304640651435889E-2</v>
      </c>
      <c r="AB68" s="65" t="e">
        <f>($AI$6*VLOOKUP(P68,Assumptions!$B$64:$C$93,2,FALSE)*Y68*T68/1000)-($AI$6*VLOOKUP(P68,Assumptions!$B$64:$C$93,2,FALSE)/Z68*Y68*U68/1000)</f>
        <v>#REF!</v>
      </c>
      <c r="AC68" s="65">
        <f>($AI$6*VLOOKUP(Q68,Assumptions!$B$64:$C$93,2,FALSE)*Y68*T68/1000)-($AI$6*VLOOKUP(Q68,Assumptions!$B$64:$C$93,2,FALSE)/Z68*Y68*U68/1000)</f>
        <v>1.9501626780533243E-2</v>
      </c>
      <c r="AD68" s="217">
        <f>$AI$6*VLOOKUP(O68,Assumptions!$B$64:$C$93,2,FALSE)*(1-Z68)*Y68</f>
        <v>28.400400000000005</v>
      </c>
      <c r="AE68" s="217" t="e">
        <f>$AI$6*VLOOKUP(P68,Assumptions!$B$64:$C$93,2,FALSE)*(1-Z68)*Y68</f>
        <v>#REF!</v>
      </c>
      <c r="AF68" s="217">
        <f>$AI$6*VLOOKUP(Q68,Assumptions!$B$64:$C$93,2,FALSE)*(1-Z68)*Y68</f>
        <v>28.690200000000008</v>
      </c>
      <c r="AG68" s="65"/>
      <c r="AL68" s="76"/>
    </row>
    <row r="69" spans="8:38">
      <c r="H69" s="198">
        <v>2028</v>
      </c>
      <c r="I69" s="181">
        <v>46874</v>
      </c>
      <c r="J69" s="196">
        <f t="shared" si="13"/>
        <v>19.34775255656</v>
      </c>
      <c r="K69" s="180">
        <v>17.03</v>
      </c>
      <c r="L69" s="179">
        <f>$L$29*(1+Assumptions!$B$57)^(H68-$H$29)</f>
        <v>2.3177525565599999</v>
      </c>
      <c r="M69">
        <f t="shared" si="4"/>
        <v>2029</v>
      </c>
      <c r="O69">
        <f>HLOOKUP(M69,'Monthly Value (1)'!$C$4:$NR$5,2,FALSE)</f>
        <v>3</v>
      </c>
      <c r="P69" t="e">
        <f>HLOOKUP(M69,#REF!,2,FALSE)</f>
        <v>#REF!</v>
      </c>
      <c r="Q69">
        <f>HLOOKUP(M69,'Monthly Value (3)'!$C$4:$NR$5,2,FALSE)</f>
        <v>2</v>
      </c>
      <c r="R69" s="68">
        <f t="shared" si="5"/>
        <v>10</v>
      </c>
      <c r="S69" s="197">
        <v>47392</v>
      </c>
      <c r="T69" s="188">
        <v>35.769516986677438</v>
      </c>
      <c r="U69" s="188">
        <v>30.096133215816369</v>
      </c>
      <c r="V69" s="200"/>
      <c r="W69" s="200"/>
      <c r="X69" s="65"/>
      <c r="Y69" s="55">
        <f t="shared" ref="Y69:Y132" si="19">$AI$8</f>
        <v>8</v>
      </c>
      <c r="Z69" s="52">
        <f t="shared" si="7"/>
        <v>0.85</v>
      </c>
      <c r="AA69" s="65">
        <f>($AI$6*VLOOKUP(O69,Assumptions!$B$64:$C$93,2,FALSE)*Y69*T69/1000)-($AI$6*VLOOKUP(O69,Assumptions!$B$64:$C$93,2,FALSE)/Z69*Y69*U69/1000)</f>
        <v>6.8596705189784224E-2</v>
      </c>
      <c r="AB69" s="65" t="e">
        <f>($AI$6*VLOOKUP(P69,Assumptions!$B$64:$C$93,2,FALSE)*Y69*T69/1000)-($AI$6*VLOOKUP(P69,Assumptions!$B$64:$C$93,2,FALSE)/Z69*Y69*U69/1000)</f>
        <v>#REF!</v>
      </c>
      <c r="AC69" s="65">
        <f>($AI$6*VLOOKUP(Q69,Assumptions!$B$64:$C$93,2,FALSE)*Y69*T69/1000)-($AI$6*VLOOKUP(Q69,Assumptions!$B$64:$C$93,2,FALSE)/Z69*Y69*U69/1000)</f>
        <v>6.9296671569271773E-2</v>
      </c>
      <c r="AD69" s="217">
        <f>$AI$6*VLOOKUP(O69,Assumptions!$B$64:$C$93,2,FALSE)*(1-Z69)*Y69</f>
        <v>28.400400000000005</v>
      </c>
      <c r="AE69" s="217" t="e">
        <f>$AI$6*VLOOKUP(P69,Assumptions!$B$64:$C$93,2,FALSE)*(1-Z69)*Y69</f>
        <v>#REF!</v>
      </c>
      <c r="AF69" s="217">
        <f>$AI$6*VLOOKUP(Q69,Assumptions!$B$64:$C$93,2,FALSE)*(1-Z69)*Y69</f>
        <v>28.690200000000008</v>
      </c>
      <c r="AG69" s="65"/>
    </row>
    <row r="70" spans="8:38">
      <c r="H70" s="198">
        <v>2028</v>
      </c>
      <c r="I70" s="181">
        <v>46905</v>
      </c>
      <c r="J70" s="196">
        <f t="shared" si="13"/>
        <v>19.34775255656</v>
      </c>
      <c r="K70" s="180">
        <v>17.03</v>
      </c>
      <c r="L70" s="179">
        <f>$L$29*(1+Assumptions!$B$57)^(H69-$H$29)</f>
        <v>2.3177525565599999</v>
      </c>
      <c r="M70">
        <f t="shared" ref="M70:M133" si="20">YEAR(S70)</f>
        <v>2029</v>
      </c>
      <c r="O70">
        <f>HLOOKUP(M70,'Monthly Value (1)'!$C$4:$NR$5,2,FALSE)</f>
        <v>3</v>
      </c>
      <c r="P70" t="e">
        <f>HLOOKUP(M70,#REF!,2,FALSE)</f>
        <v>#REF!</v>
      </c>
      <c r="Q70">
        <f>HLOOKUP(M70,'Monthly Value (3)'!$C$4:$NR$5,2,FALSE)</f>
        <v>2</v>
      </c>
      <c r="R70" s="68">
        <f t="shared" ref="R70:R133" si="21">MONTH(S70)</f>
        <v>11</v>
      </c>
      <c r="S70" s="197">
        <v>47423</v>
      </c>
      <c r="T70" s="188">
        <v>63.315837154193353</v>
      </c>
      <c r="U70" s="188">
        <v>54.890879903671518</v>
      </c>
      <c r="V70" s="200"/>
      <c r="W70" s="200"/>
      <c r="X70" s="65"/>
      <c r="Y70" s="55">
        <f t="shared" si="19"/>
        <v>8</v>
      </c>
      <c r="Z70" s="52">
        <f t="shared" si="7"/>
        <v>0.85</v>
      </c>
      <c r="AA70" s="65">
        <f>($AI$6*VLOOKUP(O70,Assumptions!$B$64:$C$93,2,FALSE)*Y70*T70/1000)-($AI$6*VLOOKUP(O70,Assumptions!$B$64:$C$93,2,FALSE)/Z70*Y70*U70/1000)</f>
        <v>-0.2388792888578255</v>
      </c>
      <c r="AB70" s="65" t="e">
        <f>($AI$6*VLOOKUP(P70,Assumptions!$B$64:$C$93,2,FALSE)*Y70*T70/1000)-($AI$6*VLOOKUP(P70,Assumptions!$B$64:$C$93,2,FALSE)/Z70*Y70*U70/1000)</f>
        <v>#REF!</v>
      </c>
      <c r="AC70" s="65">
        <f>($AI$6*VLOOKUP(Q70,Assumptions!$B$64:$C$93,2,FALSE)*Y70*T70/1000)-($AI$6*VLOOKUP(Q70,Assumptions!$B$64:$C$93,2,FALSE)/Z70*Y70*U70/1000)</f>
        <v>-0.24131683262168124</v>
      </c>
      <c r="AD70" s="217">
        <f>$AI$6*VLOOKUP(O70,Assumptions!$B$64:$C$93,2,FALSE)*(1-Z70)*Y70</f>
        <v>28.400400000000005</v>
      </c>
      <c r="AE70" s="217" t="e">
        <f>$AI$6*VLOOKUP(P70,Assumptions!$B$64:$C$93,2,FALSE)*(1-Z70)*Y70</f>
        <v>#REF!</v>
      </c>
      <c r="AF70" s="217">
        <f>$AI$6*VLOOKUP(Q70,Assumptions!$B$64:$C$93,2,FALSE)*(1-Z70)*Y70</f>
        <v>28.690200000000008</v>
      </c>
      <c r="AG70" s="65"/>
    </row>
    <row r="71" spans="8:38">
      <c r="H71" s="198">
        <v>2028</v>
      </c>
      <c r="I71" s="181">
        <v>46935</v>
      </c>
      <c r="J71" s="196">
        <f t="shared" si="13"/>
        <v>19.34775255656</v>
      </c>
      <c r="K71" s="180">
        <v>17.03</v>
      </c>
      <c r="L71" s="179">
        <f>$L$29*(1+Assumptions!$B$57)^(H70-$H$29)</f>
        <v>2.3177525565599999</v>
      </c>
      <c r="M71">
        <f t="shared" si="20"/>
        <v>2029</v>
      </c>
      <c r="O71">
        <f>HLOOKUP(M71,'Monthly Value (1)'!$C$4:$NR$5,2,FALSE)</f>
        <v>3</v>
      </c>
      <c r="P71" t="e">
        <f>HLOOKUP(M71,#REF!,2,FALSE)</f>
        <v>#REF!</v>
      </c>
      <c r="Q71">
        <f>HLOOKUP(M71,'Monthly Value (3)'!$C$4:$NR$5,2,FALSE)</f>
        <v>2</v>
      </c>
      <c r="R71" s="68">
        <f t="shared" si="21"/>
        <v>12</v>
      </c>
      <c r="S71" s="197">
        <v>47453</v>
      </c>
      <c r="T71" s="188">
        <v>113.85509292453895</v>
      </c>
      <c r="U71" s="188">
        <v>99.841360085465041</v>
      </c>
      <c r="V71" s="200"/>
      <c r="W71" s="200"/>
      <c r="X71" s="65"/>
      <c r="Y71" s="55">
        <f t="shared" si="19"/>
        <v>8</v>
      </c>
      <c r="Z71" s="52">
        <f t="shared" si="7"/>
        <v>0.85</v>
      </c>
      <c r="AA71" s="65">
        <f>($AI$6*VLOOKUP(O71,Assumptions!$B$64:$C$93,2,FALSE)*Y71*T71/1000)-($AI$6*VLOOKUP(O71,Assumptions!$B$64:$C$93,2,FALSE)/Z71*Y71*U71/1000)</f>
        <v>-0.68261889444138646</v>
      </c>
      <c r="AB71" s="65" t="e">
        <f>($AI$6*VLOOKUP(P71,Assumptions!$B$64:$C$93,2,FALSE)*Y71*T71/1000)-($AI$6*VLOOKUP(P71,Assumptions!$B$64:$C$93,2,FALSE)/Z71*Y71*U71/1000)</f>
        <v>#REF!</v>
      </c>
      <c r="AC71" s="65">
        <f>($AI$6*VLOOKUP(Q71,Assumptions!$B$64:$C$93,2,FALSE)*Y71*T71/1000)-($AI$6*VLOOKUP(Q71,Assumptions!$B$64:$C$93,2,FALSE)/Z71*Y71*U71/1000)</f>
        <v>-0.6895843933642567</v>
      </c>
      <c r="AD71" s="217">
        <f>$AI$6*VLOOKUP(O71,Assumptions!$B$64:$C$93,2,FALSE)*(1-Z71)*Y71</f>
        <v>28.400400000000005</v>
      </c>
      <c r="AE71" s="217" t="e">
        <f>$AI$6*VLOOKUP(P71,Assumptions!$B$64:$C$93,2,FALSE)*(1-Z71)*Y71</f>
        <v>#REF!</v>
      </c>
      <c r="AF71" s="217">
        <f>$AI$6*VLOOKUP(Q71,Assumptions!$B$64:$C$93,2,FALSE)*(1-Z71)*Y71</f>
        <v>28.690200000000008</v>
      </c>
      <c r="AG71" s="65"/>
    </row>
    <row r="72" spans="8:38">
      <c r="H72" s="198">
        <v>2028</v>
      </c>
      <c r="I72" s="181">
        <v>46966</v>
      </c>
      <c r="J72" s="196">
        <f t="shared" si="13"/>
        <v>19.34775255656</v>
      </c>
      <c r="K72" s="180">
        <v>17.03</v>
      </c>
      <c r="L72" s="179">
        <f>$L$29*(1+Assumptions!$B$57)^(H71-$H$29)</f>
        <v>2.3177525565599999</v>
      </c>
      <c r="M72">
        <f t="shared" si="20"/>
        <v>2030</v>
      </c>
      <c r="O72">
        <f>HLOOKUP(M72,'Monthly Value (1)'!$C$4:$NR$5,2,FALSE)</f>
        <v>4</v>
      </c>
      <c r="P72" t="e">
        <f>HLOOKUP(M72,#REF!,2,FALSE)</f>
        <v>#REF!</v>
      </c>
      <c r="Q72">
        <f>HLOOKUP(M72,'Monthly Value (3)'!$C$4:$NR$5,2,FALSE)</f>
        <v>3</v>
      </c>
      <c r="R72" s="68">
        <f t="shared" si="21"/>
        <v>1</v>
      </c>
      <c r="S72" s="197">
        <v>47484</v>
      </c>
      <c r="T72" s="188">
        <v>148.44201298016057</v>
      </c>
      <c r="U72" s="188">
        <v>121.3324769149224</v>
      </c>
      <c r="V72" s="200"/>
      <c r="W72" s="200"/>
      <c r="X72" s="65"/>
      <c r="Y72" s="55">
        <f t="shared" si="19"/>
        <v>8</v>
      </c>
      <c r="Z72" s="52">
        <f t="shared" si="7"/>
        <v>0.85</v>
      </c>
      <c r="AA72" s="65">
        <f>($AI$6*VLOOKUP(O72,Assumptions!$B$64:$C$93,2,FALSE)*Y72*T72/1000)-($AI$6*VLOOKUP(O72,Assumptions!$B$64:$C$93,2,FALSE)/Z72*Y72*U72/1000)</f>
        <v>1.0788218529484475</v>
      </c>
      <c r="AB72" s="65" t="e">
        <f>($AI$6*VLOOKUP(P72,Assumptions!$B$64:$C$93,2,FALSE)*Y72*T72/1000)-($AI$6*VLOOKUP(P72,Assumptions!$B$64:$C$93,2,FALSE)/Z72*Y72*U72/1000)</f>
        <v>#REF!</v>
      </c>
      <c r="AC72" s="65">
        <f>($AI$6*VLOOKUP(Q72,Assumptions!$B$64:$C$93,2,FALSE)*Y72*T72/1000)-($AI$6*VLOOKUP(Q72,Assumptions!$B$64:$C$93,2,FALSE)/Z72*Y72*U72/1000)</f>
        <v>1.0788218529484475</v>
      </c>
      <c r="AD72" s="217">
        <f>$AI$6*VLOOKUP(O72,Assumptions!$B$64:$C$93,2,FALSE)*(1-Z72)*Y72</f>
        <v>28.400400000000005</v>
      </c>
      <c r="AE72" s="217" t="e">
        <f>$AI$6*VLOOKUP(P72,Assumptions!$B$64:$C$93,2,FALSE)*(1-Z72)*Y72</f>
        <v>#REF!</v>
      </c>
      <c r="AF72" s="217">
        <f>$AI$6*VLOOKUP(Q72,Assumptions!$B$64:$C$93,2,FALSE)*(1-Z72)*Y72</f>
        <v>28.400400000000005</v>
      </c>
      <c r="AG72" s="65"/>
    </row>
    <row r="73" spans="8:38">
      <c r="H73" s="198">
        <v>2028</v>
      </c>
      <c r="I73" s="181">
        <v>46997</v>
      </c>
      <c r="J73" s="196">
        <f t="shared" si="13"/>
        <v>19.34775255656</v>
      </c>
      <c r="K73" s="180">
        <v>17.03</v>
      </c>
      <c r="L73" s="179">
        <f>$L$29*(1+Assumptions!$B$57)^(H72-$H$29)</f>
        <v>2.3177525565599999</v>
      </c>
      <c r="M73">
        <f t="shared" si="20"/>
        <v>2030</v>
      </c>
      <c r="O73">
        <f>HLOOKUP(M73,'Monthly Value (1)'!$C$4:$NR$5,2,FALSE)</f>
        <v>4</v>
      </c>
      <c r="P73" t="e">
        <f>HLOOKUP(M73,#REF!,2,FALSE)</f>
        <v>#REF!</v>
      </c>
      <c r="Q73">
        <f>HLOOKUP(M73,'Monthly Value (3)'!$C$4:$NR$5,2,FALSE)</f>
        <v>3</v>
      </c>
      <c r="R73" s="68">
        <f t="shared" si="21"/>
        <v>2</v>
      </c>
      <c r="S73" s="197">
        <v>47515</v>
      </c>
      <c r="T73" s="188">
        <v>138.70930103444078</v>
      </c>
      <c r="U73" s="188">
        <v>112.87424251914564</v>
      </c>
      <c r="V73" s="200"/>
      <c r="W73" s="200"/>
      <c r="X73" s="65"/>
      <c r="Y73" s="55">
        <f t="shared" si="19"/>
        <v>8</v>
      </c>
      <c r="Z73" s="52">
        <f t="shared" si="7"/>
        <v>0.85</v>
      </c>
      <c r="AA73" s="65">
        <f>($AI$6*VLOOKUP(O73,Assumptions!$B$64:$C$93,2,FALSE)*Y73*T73/1000)-($AI$6*VLOOKUP(O73,Assumptions!$B$64:$C$93,2,FALSE)/Z73*Y73*U73/1000)</f>
        <v>1.1201258893569275</v>
      </c>
      <c r="AB73" s="65" t="e">
        <f>($AI$6*VLOOKUP(P73,Assumptions!$B$64:$C$93,2,FALSE)*Y73*T73/1000)-($AI$6*VLOOKUP(P73,Assumptions!$B$64:$C$93,2,FALSE)/Z73*Y73*U73/1000)</f>
        <v>#REF!</v>
      </c>
      <c r="AC73" s="65">
        <f>($AI$6*VLOOKUP(Q73,Assumptions!$B$64:$C$93,2,FALSE)*Y73*T73/1000)-($AI$6*VLOOKUP(Q73,Assumptions!$B$64:$C$93,2,FALSE)/Z73*Y73*U73/1000)</f>
        <v>1.1201258893569275</v>
      </c>
      <c r="AD73" s="217">
        <f>$AI$6*VLOOKUP(O73,Assumptions!$B$64:$C$93,2,FALSE)*(1-Z73)*Y73</f>
        <v>28.400400000000005</v>
      </c>
      <c r="AE73" s="217" t="e">
        <f>$AI$6*VLOOKUP(P73,Assumptions!$B$64:$C$93,2,FALSE)*(1-Z73)*Y73</f>
        <v>#REF!</v>
      </c>
      <c r="AF73" s="217">
        <f>$AI$6*VLOOKUP(Q73,Assumptions!$B$64:$C$93,2,FALSE)*(1-Z73)*Y73</f>
        <v>28.400400000000005</v>
      </c>
      <c r="AG73" s="65"/>
    </row>
    <row r="74" spans="8:38">
      <c r="H74" s="198">
        <v>2028</v>
      </c>
      <c r="I74" s="181">
        <v>47027</v>
      </c>
      <c r="J74" s="196">
        <f t="shared" si="13"/>
        <v>19.34775255656</v>
      </c>
      <c r="K74" s="180">
        <v>17.03</v>
      </c>
      <c r="L74" s="179">
        <f>$L$29*(1+Assumptions!$B$57)^(H73-$H$29)</f>
        <v>2.3177525565599999</v>
      </c>
      <c r="M74">
        <f t="shared" si="20"/>
        <v>2030</v>
      </c>
      <c r="O74">
        <f>HLOOKUP(M74,'Monthly Value (1)'!$C$4:$NR$5,2,FALSE)</f>
        <v>4</v>
      </c>
      <c r="P74" t="e">
        <f>HLOOKUP(M74,#REF!,2,FALSE)</f>
        <v>#REF!</v>
      </c>
      <c r="Q74">
        <f>HLOOKUP(M74,'Monthly Value (3)'!$C$4:$NR$5,2,FALSE)</f>
        <v>3</v>
      </c>
      <c r="R74" s="68">
        <f t="shared" si="21"/>
        <v>3</v>
      </c>
      <c r="S74" s="197">
        <v>47543</v>
      </c>
      <c r="T74" s="188">
        <v>56.452141163368594</v>
      </c>
      <c r="U74" s="188">
        <v>49.52262728032369</v>
      </c>
      <c r="V74" s="200"/>
      <c r="W74" s="200"/>
      <c r="X74" s="65"/>
      <c r="Y74" s="55">
        <f t="shared" si="19"/>
        <v>8</v>
      </c>
      <c r="Z74" s="52">
        <f t="shared" si="7"/>
        <v>0.85</v>
      </c>
      <c r="AA74" s="65">
        <f>($AI$6*VLOOKUP(O74,Assumptions!$B$64:$C$93,2,FALSE)*Y74*T74/1000)-($AI$6*VLOOKUP(O74,Assumptions!$B$64:$C$93,2,FALSE)/Z74*Y74*U74/1000)</f>
        <v>-0.34265523451287727</v>
      </c>
      <c r="AB74" s="65" t="e">
        <f>($AI$6*VLOOKUP(P74,Assumptions!$B$64:$C$93,2,FALSE)*Y74*T74/1000)-($AI$6*VLOOKUP(P74,Assumptions!$B$64:$C$93,2,FALSE)/Z74*Y74*U74/1000)</f>
        <v>#REF!</v>
      </c>
      <c r="AC74" s="65">
        <f>($AI$6*VLOOKUP(Q74,Assumptions!$B$64:$C$93,2,FALSE)*Y74*T74/1000)-($AI$6*VLOOKUP(Q74,Assumptions!$B$64:$C$93,2,FALSE)/Z74*Y74*U74/1000)</f>
        <v>-0.34265523451287727</v>
      </c>
      <c r="AD74" s="217">
        <f>$AI$6*VLOOKUP(O74,Assumptions!$B$64:$C$93,2,FALSE)*(1-Z74)*Y74</f>
        <v>28.400400000000005</v>
      </c>
      <c r="AE74" s="217" t="e">
        <f>$AI$6*VLOOKUP(P74,Assumptions!$B$64:$C$93,2,FALSE)*(1-Z74)*Y74</f>
        <v>#REF!</v>
      </c>
      <c r="AF74" s="217">
        <f>$AI$6*VLOOKUP(Q74,Assumptions!$B$64:$C$93,2,FALSE)*(1-Z74)*Y74</f>
        <v>28.400400000000005</v>
      </c>
      <c r="AG74" s="65"/>
    </row>
    <row r="75" spans="8:38">
      <c r="H75" s="198">
        <v>2028</v>
      </c>
      <c r="I75" s="181">
        <v>47058</v>
      </c>
      <c r="J75" s="196">
        <f t="shared" si="13"/>
        <v>19.34775255656</v>
      </c>
      <c r="K75" s="180">
        <v>17.03</v>
      </c>
      <c r="L75" s="179">
        <f>$L$29*(1+Assumptions!$B$57)^(H74-$H$29)</f>
        <v>2.3177525565599999</v>
      </c>
      <c r="M75">
        <f t="shared" si="20"/>
        <v>2030</v>
      </c>
      <c r="O75">
        <f>HLOOKUP(M75,'Monthly Value (1)'!$C$4:$NR$5,2,FALSE)</f>
        <v>4</v>
      </c>
      <c r="P75" t="e">
        <f>HLOOKUP(M75,#REF!,2,FALSE)</f>
        <v>#REF!</v>
      </c>
      <c r="Q75">
        <f>HLOOKUP(M75,'Monthly Value (3)'!$C$4:$NR$5,2,FALSE)</f>
        <v>3</v>
      </c>
      <c r="R75" s="68">
        <f t="shared" si="21"/>
        <v>4</v>
      </c>
      <c r="S75" s="197">
        <v>47574</v>
      </c>
      <c r="T75" s="188">
        <v>38.373653374886757</v>
      </c>
      <c r="U75" s="188">
        <v>32.754460902346935</v>
      </c>
      <c r="V75" s="200"/>
      <c r="W75" s="200"/>
      <c r="X75" s="65"/>
      <c r="Y75" s="55">
        <f t="shared" si="19"/>
        <v>8</v>
      </c>
      <c r="Z75" s="52">
        <f t="shared" si="7"/>
        <v>0.85</v>
      </c>
      <c r="AA75" s="65">
        <f>($AI$6*VLOOKUP(O75,Assumptions!$B$64:$C$93,2,FALSE)*Y75*T75/1000)-($AI$6*VLOOKUP(O75,Assumptions!$B$64:$C$93,2,FALSE)/Z75*Y75*U75/1000)</f>
        <v>-3.0484328620393519E-2</v>
      </c>
      <c r="AB75" s="65" t="e">
        <f>($AI$6*VLOOKUP(P75,Assumptions!$B$64:$C$93,2,FALSE)*Y75*T75/1000)-($AI$6*VLOOKUP(P75,Assumptions!$B$64:$C$93,2,FALSE)/Z75*Y75*U75/1000)</f>
        <v>#REF!</v>
      </c>
      <c r="AC75" s="65">
        <f>($AI$6*VLOOKUP(Q75,Assumptions!$B$64:$C$93,2,FALSE)*Y75*T75/1000)-($AI$6*VLOOKUP(Q75,Assumptions!$B$64:$C$93,2,FALSE)/Z75*Y75*U75/1000)</f>
        <v>-3.0484328620393519E-2</v>
      </c>
      <c r="AD75" s="217">
        <f>$AI$6*VLOOKUP(O75,Assumptions!$B$64:$C$93,2,FALSE)*(1-Z75)*Y75</f>
        <v>28.400400000000005</v>
      </c>
      <c r="AE75" s="217" t="e">
        <f>$AI$6*VLOOKUP(P75,Assumptions!$B$64:$C$93,2,FALSE)*(1-Z75)*Y75</f>
        <v>#REF!</v>
      </c>
      <c r="AF75" s="217">
        <f>$AI$6*VLOOKUP(Q75,Assumptions!$B$64:$C$93,2,FALSE)*(1-Z75)*Y75</f>
        <v>28.400400000000005</v>
      </c>
      <c r="AG75" s="65"/>
    </row>
    <row r="76" spans="8:38">
      <c r="H76" s="198">
        <v>2028</v>
      </c>
      <c r="I76" s="181">
        <v>47088</v>
      </c>
      <c r="J76" s="196">
        <f t="shared" si="13"/>
        <v>19.34775255656</v>
      </c>
      <c r="K76" s="180">
        <v>17.03</v>
      </c>
      <c r="L76" s="179">
        <f>$L$29*(1+Assumptions!$B$57)^(H75-$H$29)</f>
        <v>2.3177525565599999</v>
      </c>
      <c r="M76">
        <f t="shared" si="20"/>
        <v>2030</v>
      </c>
      <c r="O76">
        <f>HLOOKUP(M76,'Monthly Value (1)'!$C$4:$NR$5,2,FALSE)</f>
        <v>4</v>
      </c>
      <c r="P76" t="e">
        <f>HLOOKUP(M76,#REF!,2,FALSE)</f>
        <v>#REF!</v>
      </c>
      <c r="Q76">
        <f>HLOOKUP(M76,'Monthly Value (3)'!$C$4:$NR$5,2,FALSE)</f>
        <v>3</v>
      </c>
      <c r="R76" s="68">
        <f t="shared" si="21"/>
        <v>5</v>
      </c>
      <c r="S76" s="197">
        <v>47604</v>
      </c>
      <c r="T76" s="188">
        <v>33.568685012477971</v>
      </c>
      <c r="U76" s="188">
        <v>27.858674088919411</v>
      </c>
      <c r="V76" s="200"/>
      <c r="W76" s="200"/>
      <c r="X76" s="65"/>
      <c r="Y76" s="55">
        <f t="shared" si="19"/>
        <v>8</v>
      </c>
      <c r="Z76" s="52">
        <f t="shared" si="7"/>
        <v>0.85</v>
      </c>
      <c r="AA76" s="65">
        <f>($AI$6*VLOOKUP(O76,Assumptions!$B$64:$C$93,2,FALSE)*Y76*T76/1000)-($AI$6*VLOOKUP(O76,Assumptions!$B$64:$C$93,2,FALSE)/Z76*Y76*U76/1000)</f>
        <v>0.15029005458176936</v>
      </c>
      <c r="AB76" s="65" t="e">
        <f>($AI$6*VLOOKUP(P76,Assumptions!$B$64:$C$93,2,FALSE)*Y76*T76/1000)-($AI$6*VLOOKUP(P76,Assumptions!$B$64:$C$93,2,FALSE)/Z76*Y76*U76/1000)</f>
        <v>#REF!</v>
      </c>
      <c r="AC76" s="65">
        <f>($AI$6*VLOOKUP(Q76,Assumptions!$B$64:$C$93,2,FALSE)*Y76*T76/1000)-($AI$6*VLOOKUP(Q76,Assumptions!$B$64:$C$93,2,FALSE)/Z76*Y76*U76/1000)</f>
        <v>0.15029005458176936</v>
      </c>
      <c r="AD76" s="217">
        <f>$AI$6*VLOOKUP(O76,Assumptions!$B$64:$C$93,2,FALSE)*(1-Z76)*Y76</f>
        <v>28.400400000000005</v>
      </c>
      <c r="AE76" s="217" t="e">
        <f>$AI$6*VLOOKUP(P76,Assumptions!$B$64:$C$93,2,FALSE)*(1-Z76)*Y76</f>
        <v>#REF!</v>
      </c>
      <c r="AF76" s="217">
        <f>$AI$6*VLOOKUP(Q76,Assumptions!$B$64:$C$93,2,FALSE)*(1-Z76)*Y76</f>
        <v>28.400400000000005</v>
      </c>
      <c r="AG76" s="65"/>
    </row>
    <row r="77" spans="8:38">
      <c r="H77" s="198">
        <v>2029</v>
      </c>
      <c r="I77" s="181">
        <v>47119</v>
      </c>
      <c r="J77" s="196">
        <f t="shared" si="13"/>
        <v>20.16775255656</v>
      </c>
      <c r="K77" s="180">
        <v>17.850000000000001</v>
      </c>
      <c r="L77" s="179">
        <f>$L$29*(1+Assumptions!$B$57)^(H76-$H$29)</f>
        <v>2.3177525565599999</v>
      </c>
      <c r="M77">
        <f t="shared" si="20"/>
        <v>2030</v>
      </c>
      <c r="O77">
        <f>HLOOKUP(M77,'Monthly Value (1)'!$C$4:$NR$5,2,FALSE)</f>
        <v>4</v>
      </c>
      <c r="P77" t="e">
        <f>HLOOKUP(M77,#REF!,2,FALSE)</f>
        <v>#REF!</v>
      </c>
      <c r="Q77">
        <f>HLOOKUP(M77,'Monthly Value (3)'!$C$4:$NR$5,2,FALSE)</f>
        <v>3</v>
      </c>
      <c r="R77" s="68">
        <f t="shared" si="21"/>
        <v>6</v>
      </c>
      <c r="S77" s="197">
        <v>47635</v>
      </c>
      <c r="T77" s="188">
        <v>38.332915869706376</v>
      </c>
      <c r="U77" s="188">
        <v>31.147264283832239</v>
      </c>
      <c r="V77" s="200"/>
      <c r="W77" s="200"/>
      <c r="X77" s="65"/>
      <c r="Y77" s="55">
        <f t="shared" si="19"/>
        <v>8</v>
      </c>
      <c r="Z77" s="52">
        <f t="shared" ref="Z77:Z140" si="22">$AI$9</f>
        <v>0.85</v>
      </c>
      <c r="AA77" s="65">
        <f>($AI$6*VLOOKUP(O77,Assumptions!$B$64:$C$93,2,FALSE)*Y77*T77/1000)-($AI$6*VLOOKUP(O77,Assumptions!$B$64:$C$93,2,FALSE)/Z77*Y77*U77/1000)</f>
        <v>0.31980280564359553</v>
      </c>
      <c r="AB77" s="65" t="e">
        <f>($AI$6*VLOOKUP(P77,Assumptions!$B$64:$C$93,2,FALSE)*Y77*T77/1000)-($AI$6*VLOOKUP(P77,Assumptions!$B$64:$C$93,2,FALSE)/Z77*Y77*U77/1000)</f>
        <v>#REF!</v>
      </c>
      <c r="AC77" s="65">
        <f>($AI$6*VLOOKUP(Q77,Assumptions!$B$64:$C$93,2,FALSE)*Y77*T77/1000)-($AI$6*VLOOKUP(Q77,Assumptions!$B$64:$C$93,2,FALSE)/Z77*Y77*U77/1000)</f>
        <v>0.31980280564359553</v>
      </c>
      <c r="AD77" s="217">
        <f>$AI$6*VLOOKUP(O77,Assumptions!$B$64:$C$93,2,FALSE)*(1-Z77)*Y77</f>
        <v>28.400400000000005</v>
      </c>
      <c r="AE77" s="217" t="e">
        <f>$AI$6*VLOOKUP(P77,Assumptions!$B$64:$C$93,2,FALSE)*(1-Z77)*Y77</f>
        <v>#REF!</v>
      </c>
      <c r="AF77" s="217">
        <f>$AI$6*VLOOKUP(Q77,Assumptions!$B$64:$C$93,2,FALSE)*(1-Z77)*Y77</f>
        <v>28.400400000000005</v>
      </c>
      <c r="AG77" s="65"/>
    </row>
    <row r="78" spans="8:38">
      <c r="H78" s="198">
        <v>2029</v>
      </c>
      <c r="I78" s="181">
        <v>47150</v>
      </c>
      <c r="J78" s="196">
        <f t="shared" si="13"/>
        <v>20.214107607691201</v>
      </c>
      <c r="K78" s="180">
        <v>17.850000000000001</v>
      </c>
      <c r="L78" s="179">
        <f>$L$29*(1+Assumptions!$B$57)^(H77-$H$29)</f>
        <v>2.3641076076912002</v>
      </c>
      <c r="M78">
        <f t="shared" si="20"/>
        <v>2030</v>
      </c>
      <c r="O78">
        <f>HLOOKUP(M78,'Monthly Value (1)'!$C$4:$NR$5,2,FALSE)</f>
        <v>4</v>
      </c>
      <c r="P78" t="e">
        <f>HLOOKUP(M78,#REF!,2,FALSE)</f>
        <v>#REF!</v>
      </c>
      <c r="Q78">
        <f>HLOOKUP(M78,'Monthly Value (3)'!$C$4:$NR$5,2,FALSE)</f>
        <v>3</v>
      </c>
      <c r="R78" s="68">
        <f t="shared" si="21"/>
        <v>7</v>
      </c>
      <c r="S78" s="197">
        <v>47665</v>
      </c>
      <c r="T78" s="188">
        <v>43.102178049382303</v>
      </c>
      <c r="U78" s="188">
        <v>32.792479125392518</v>
      </c>
      <c r="V78" s="200"/>
      <c r="W78" s="200"/>
      <c r="X78" s="65"/>
      <c r="Y78" s="55">
        <f t="shared" si="19"/>
        <v>8</v>
      </c>
      <c r="Z78" s="52">
        <f t="shared" si="22"/>
        <v>0.85</v>
      </c>
      <c r="AA78" s="65">
        <f>($AI$6*VLOOKUP(O78,Assumptions!$B$64:$C$93,2,FALSE)*Y78*T78/1000)-($AI$6*VLOOKUP(O78,Assumptions!$B$64:$C$93,2,FALSE)/Z78*Y78*U78/1000)</f>
        <v>0.85632712705747416</v>
      </c>
      <c r="AB78" s="65" t="e">
        <f>($AI$6*VLOOKUP(P78,Assumptions!$B$64:$C$93,2,FALSE)*Y78*T78/1000)-($AI$6*VLOOKUP(P78,Assumptions!$B$64:$C$93,2,FALSE)/Z78*Y78*U78/1000)</f>
        <v>#REF!</v>
      </c>
      <c r="AC78" s="65">
        <f>($AI$6*VLOOKUP(Q78,Assumptions!$B$64:$C$93,2,FALSE)*Y78*T78/1000)-($AI$6*VLOOKUP(Q78,Assumptions!$B$64:$C$93,2,FALSE)/Z78*Y78*U78/1000)</f>
        <v>0.85632712705747416</v>
      </c>
      <c r="AD78" s="217">
        <f>$AI$6*VLOOKUP(O78,Assumptions!$B$64:$C$93,2,FALSE)*(1-Z78)*Y78</f>
        <v>28.400400000000005</v>
      </c>
      <c r="AE78" s="217" t="e">
        <f>$AI$6*VLOOKUP(P78,Assumptions!$B$64:$C$93,2,FALSE)*(1-Z78)*Y78</f>
        <v>#REF!</v>
      </c>
      <c r="AF78" s="217">
        <f>$AI$6*VLOOKUP(Q78,Assumptions!$B$64:$C$93,2,FALSE)*(1-Z78)*Y78</f>
        <v>28.400400000000005</v>
      </c>
      <c r="AG78" s="65"/>
    </row>
    <row r="79" spans="8:38">
      <c r="H79" s="198">
        <v>2029</v>
      </c>
      <c r="I79" s="181">
        <v>47178</v>
      </c>
      <c r="J79" s="196">
        <f t="shared" si="13"/>
        <v>20.214107607691201</v>
      </c>
      <c r="K79" s="180">
        <v>17.850000000000001</v>
      </c>
      <c r="L79" s="179">
        <f>$L$29*(1+Assumptions!$B$57)^(H78-$H$29)</f>
        <v>2.3641076076912002</v>
      </c>
      <c r="M79">
        <f t="shared" si="20"/>
        <v>2030</v>
      </c>
      <c r="O79">
        <f>HLOOKUP(M79,'Monthly Value (1)'!$C$4:$NR$5,2,FALSE)</f>
        <v>4</v>
      </c>
      <c r="P79" t="e">
        <f>HLOOKUP(M79,#REF!,2,FALSE)</f>
        <v>#REF!</v>
      </c>
      <c r="Q79">
        <f>HLOOKUP(M79,'Monthly Value (3)'!$C$4:$NR$5,2,FALSE)</f>
        <v>3</v>
      </c>
      <c r="R79" s="68">
        <f t="shared" si="21"/>
        <v>8</v>
      </c>
      <c r="S79" s="197">
        <v>47696</v>
      </c>
      <c r="T79" s="188">
        <v>40.755876312089519</v>
      </c>
      <c r="U79" s="188">
        <v>33.977043052657066</v>
      </c>
      <c r="V79" s="200"/>
      <c r="W79" s="200"/>
      <c r="X79" s="65"/>
      <c r="Y79" s="55">
        <f t="shared" si="19"/>
        <v>8</v>
      </c>
      <c r="Z79" s="52">
        <f t="shared" si="22"/>
        <v>0.85</v>
      </c>
      <c r="AA79" s="65">
        <f>($AI$6*VLOOKUP(O79,Assumptions!$B$64:$C$93,2,FALSE)*Y79*T79/1000)-($AI$6*VLOOKUP(O79,Assumptions!$B$64:$C$93,2,FALSE)/Z79*Y79*U79/1000)</f>
        <v>0.14822821693416</v>
      </c>
      <c r="AB79" s="65" t="e">
        <f>($AI$6*VLOOKUP(P79,Assumptions!$B$64:$C$93,2,FALSE)*Y79*T79/1000)-($AI$6*VLOOKUP(P79,Assumptions!$B$64:$C$93,2,FALSE)/Z79*Y79*U79/1000)</f>
        <v>#REF!</v>
      </c>
      <c r="AC79" s="65">
        <f>($AI$6*VLOOKUP(Q79,Assumptions!$B$64:$C$93,2,FALSE)*Y79*T79/1000)-($AI$6*VLOOKUP(Q79,Assumptions!$B$64:$C$93,2,FALSE)/Z79*Y79*U79/1000)</f>
        <v>0.14822821693416</v>
      </c>
      <c r="AD79" s="217">
        <f>$AI$6*VLOOKUP(O79,Assumptions!$B$64:$C$93,2,FALSE)*(1-Z79)*Y79</f>
        <v>28.400400000000005</v>
      </c>
      <c r="AE79" s="217" t="e">
        <f>$AI$6*VLOOKUP(P79,Assumptions!$B$64:$C$93,2,FALSE)*(1-Z79)*Y79</f>
        <v>#REF!</v>
      </c>
      <c r="AF79" s="217">
        <f>$AI$6*VLOOKUP(Q79,Assumptions!$B$64:$C$93,2,FALSE)*(1-Z79)*Y79</f>
        <v>28.400400000000005</v>
      </c>
      <c r="AG79" s="65"/>
    </row>
    <row r="80" spans="8:38">
      <c r="H80" s="198">
        <v>2029</v>
      </c>
      <c r="I80" s="181">
        <v>47209</v>
      </c>
      <c r="J80" s="196">
        <f t="shared" si="13"/>
        <v>20.214107607691201</v>
      </c>
      <c r="K80" s="180">
        <v>17.850000000000001</v>
      </c>
      <c r="L80" s="179">
        <f>$L$29*(1+Assumptions!$B$57)^(H79-$H$29)</f>
        <v>2.3641076076912002</v>
      </c>
      <c r="M80">
        <f t="shared" si="20"/>
        <v>2030</v>
      </c>
      <c r="O80">
        <f>HLOOKUP(M80,'Monthly Value (1)'!$C$4:$NR$5,2,FALSE)</f>
        <v>4</v>
      </c>
      <c r="P80" t="e">
        <f>HLOOKUP(M80,#REF!,2,FALSE)</f>
        <v>#REF!</v>
      </c>
      <c r="Q80">
        <f>HLOOKUP(M80,'Monthly Value (3)'!$C$4:$NR$5,2,FALSE)</f>
        <v>3</v>
      </c>
      <c r="R80" s="68">
        <f t="shared" si="21"/>
        <v>9</v>
      </c>
      <c r="S80" s="197">
        <v>47727</v>
      </c>
      <c r="T80" s="188">
        <v>34.215840702535345</v>
      </c>
      <c r="U80" s="188">
        <v>29.290951486160548</v>
      </c>
      <c r="V80" s="200"/>
      <c r="W80" s="200"/>
      <c r="X80" s="65"/>
      <c r="Y80" s="55">
        <f t="shared" si="19"/>
        <v>8</v>
      </c>
      <c r="Z80" s="52">
        <f t="shared" si="22"/>
        <v>0.85</v>
      </c>
      <c r="AA80" s="65">
        <f>($AI$6*VLOOKUP(O80,Assumptions!$B$64:$C$93,2,FALSE)*Y80*T80/1000)-($AI$6*VLOOKUP(O80,Assumptions!$B$64:$C$93,2,FALSE)/Z80*Y80*U80/1000)</f>
        <v>-4.6217338372642303E-2</v>
      </c>
      <c r="AB80" s="65" t="e">
        <f>($AI$6*VLOOKUP(P80,Assumptions!$B$64:$C$93,2,FALSE)*Y80*T80/1000)-($AI$6*VLOOKUP(P80,Assumptions!$B$64:$C$93,2,FALSE)/Z80*Y80*U80/1000)</f>
        <v>#REF!</v>
      </c>
      <c r="AC80" s="65">
        <f>($AI$6*VLOOKUP(Q80,Assumptions!$B$64:$C$93,2,FALSE)*Y80*T80/1000)-($AI$6*VLOOKUP(Q80,Assumptions!$B$64:$C$93,2,FALSE)/Z80*Y80*U80/1000)</f>
        <v>-4.6217338372642303E-2</v>
      </c>
      <c r="AD80" s="217">
        <f>$AI$6*VLOOKUP(O80,Assumptions!$B$64:$C$93,2,FALSE)*(1-Z80)*Y80</f>
        <v>28.400400000000005</v>
      </c>
      <c r="AE80" s="217" t="e">
        <f>$AI$6*VLOOKUP(P80,Assumptions!$B$64:$C$93,2,FALSE)*(1-Z80)*Y80</f>
        <v>#REF!</v>
      </c>
      <c r="AF80" s="217">
        <f>$AI$6*VLOOKUP(Q80,Assumptions!$B$64:$C$93,2,FALSE)*(1-Z80)*Y80</f>
        <v>28.400400000000005</v>
      </c>
      <c r="AG80" s="65"/>
    </row>
    <row r="81" spans="8:33">
      <c r="H81" s="198">
        <v>2029</v>
      </c>
      <c r="I81" s="181">
        <v>47239</v>
      </c>
      <c r="J81" s="196">
        <f t="shared" si="13"/>
        <v>20.214107607691201</v>
      </c>
      <c r="K81" s="180">
        <v>17.850000000000001</v>
      </c>
      <c r="L81" s="179">
        <f>$L$29*(1+Assumptions!$B$57)^(H80-$H$29)</f>
        <v>2.3641076076912002</v>
      </c>
      <c r="M81">
        <f t="shared" si="20"/>
        <v>2030</v>
      </c>
      <c r="O81">
        <f>HLOOKUP(M81,'Monthly Value (1)'!$C$4:$NR$5,2,FALSE)</f>
        <v>4</v>
      </c>
      <c r="P81" t="e">
        <f>HLOOKUP(M81,#REF!,2,FALSE)</f>
        <v>#REF!</v>
      </c>
      <c r="Q81">
        <f>HLOOKUP(M81,'Monthly Value (3)'!$C$4:$NR$5,2,FALSE)</f>
        <v>3</v>
      </c>
      <c r="R81" s="68">
        <f t="shared" si="21"/>
        <v>10</v>
      </c>
      <c r="S81" s="197">
        <v>47757</v>
      </c>
      <c r="T81" s="188">
        <v>34.976320753051539</v>
      </c>
      <c r="U81" s="188">
        <v>28.972931932651292</v>
      </c>
      <c r="V81" s="200"/>
      <c r="W81" s="200"/>
      <c r="X81" s="65"/>
      <c r="Y81" s="55">
        <f t="shared" si="19"/>
        <v>8</v>
      </c>
      <c r="Z81" s="52">
        <f t="shared" si="22"/>
        <v>0.85</v>
      </c>
      <c r="AA81" s="65">
        <f>($AI$6*VLOOKUP(O81,Assumptions!$B$64:$C$93,2,FALSE)*Y81*T81/1000)-($AI$6*VLOOKUP(O81,Assumptions!$B$64:$C$93,2,FALSE)/Z81*Y81*U81/1000)</f>
        <v>0.16860720680510077</v>
      </c>
      <c r="AB81" s="65" t="e">
        <f>($AI$6*VLOOKUP(P81,Assumptions!$B$64:$C$93,2,FALSE)*Y81*T81/1000)-($AI$6*VLOOKUP(P81,Assumptions!$B$64:$C$93,2,FALSE)/Z81*Y81*U81/1000)</f>
        <v>#REF!</v>
      </c>
      <c r="AC81" s="65">
        <f>($AI$6*VLOOKUP(Q81,Assumptions!$B$64:$C$93,2,FALSE)*Y81*T81/1000)-($AI$6*VLOOKUP(Q81,Assumptions!$B$64:$C$93,2,FALSE)/Z81*Y81*U81/1000)</f>
        <v>0.16860720680510077</v>
      </c>
      <c r="AD81" s="217">
        <f>$AI$6*VLOOKUP(O81,Assumptions!$B$64:$C$93,2,FALSE)*(1-Z81)*Y81</f>
        <v>28.400400000000005</v>
      </c>
      <c r="AE81" s="217" t="e">
        <f>$AI$6*VLOOKUP(P81,Assumptions!$B$64:$C$93,2,FALSE)*(1-Z81)*Y81</f>
        <v>#REF!</v>
      </c>
      <c r="AF81" s="217">
        <f>$AI$6*VLOOKUP(Q81,Assumptions!$B$64:$C$93,2,FALSE)*(1-Z81)*Y81</f>
        <v>28.400400000000005</v>
      </c>
      <c r="AG81" s="65"/>
    </row>
    <row r="82" spans="8:33">
      <c r="H82" s="198">
        <v>2029</v>
      </c>
      <c r="I82" s="181">
        <v>47270</v>
      </c>
      <c r="J82" s="196">
        <f t="shared" si="13"/>
        <v>20.214107607691201</v>
      </c>
      <c r="K82" s="180">
        <v>17.850000000000001</v>
      </c>
      <c r="L82" s="179">
        <f>$L$29*(1+Assumptions!$B$57)^(H81-$H$29)</f>
        <v>2.3641076076912002</v>
      </c>
      <c r="M82">
        <f t="shared" si="20"/>
        <v>2030</v>
      </c>
      <c r="O82">
        <f>HLOOKUP(M82,'Monthly Value (1)'!$C$4:$NR$5,2,FALSE)</f>
        <v>4</v>
      </c>
      <c r="P82" t="e">
        <f>HLOOKUP(M82,#REF!,2,FALSE)</f>
        <v>#REF!</v>
      </c>
      <c r="Q82">
        <f>HLOOKUP(M82,'Monthly Value (3)'!$C$4:$NR$5,2,FALSE)</f>
        <v>3</v>
      </c>
      <c r="R82" s="68">
        <f t="shared" si="21"/>
        <v>11</v>
      </c>
      <c r="S82" s="197">
        <v>47788</v>
      </c>
      <c r="T82" s="188">
        <v>61.768164757069194</v>
      </c>
      <c r="U82" s="188">
        <v>54.609599107479376</v>
      </c>
      <c r="V82" s="200"/>
      <c r="W82" s="200"/>
      <c r="X82" s="65"/>
      <c r="Y82" s="55">
        <f t="shared" si="19"/>
        <v>8</v>
      </c>
      <c r="Z82" s="52">
        <f t="shared" si="22"/>
        <v>0.85</v>
      </c>
      <c r="AA82" s="65">
        <f>($AI$6*VLOOKUP(O82,Assumptions!$B$64:$C$93,2,FALSE)*Y82*T82/1000)-($AI$6*VLOOKUP(O82,Assumptions!$B$64:$C$93,2,FALSE)/Z82*Y82*U82/1000)</f>
        <v>-0.46925458886580174</v>
      </c>
      <c r="AB82" s="65" t="e">
        <f>($AI$6*VLOOKUP(P82,Assumptions!$B$64:$C$93,2,FALSE)*Y82*T82/1000)-($AI$6*VLOOKUP(P82,Assumptions!$B$64:$C$93,2,FALSE)/Z82*Y82*U82/1000)</f>
        <v>#REF!</v>
      </c>
      <c r="AC82" s="65">
        <f>($AI$6*VLOOKUP(Q82,Assumptions!$B$64:$C$93,2,FALSE)*Y82*T82/1000)-($AI$6*VLOOKUP(Q82,Assumptions!$B$64:$C$93,2,FALSE)/Z82*Y82*U82/1000)</f>
        <v>-0.46925458886580174</v>
      </c>
      <c r="AD82" s="217">
        <f>$AI$6*VLOOKUP(O82,Assumptions!$B$64:$C$93,2,FALSE)*(1-Z82)*Y82</f>
        <v>28.400400000000005</v>
      </c>
      <c r="AE82" s="217" t="e">
        <f>$AI$6*VLOOKUP(P82,Assumptions!$B$64:$C$93,2,FALSE)*(1-Z82)*Y82</f>
        <v>#REF!</v>
      </c>
      <c r="AF82" s="217">
        <f>$AI$6*VLOOKUP(Q82,Assumptions!$B$64:$C$93,2,FALSE)*(1-Z82)*Y82</f>
        <v>28.400400000000005</v>
      </c>
      <c r="AG82" s="65"/>
    </row>
    <row r="83" spans="8:33">
      <c r="H83" s="198">
        <v>2029</v>
      </c>
      <c r="I83" s="181">
        <v>47300</v>
      </c>
      <c r="J83" s="196">
        <f t="shared" si="13"/>
        <v>20.214107607691201</v>
      </c>
      <c r="K83" s="180">
        <v>17.850000000000001</v>
      </c>
      <c r="L83" s="179">
        <f>$L$29*(1+Assumptions!$B$57)^(H82-$H$29)</f>
        <v>2.3641076076912002</v>
      </c>
      <c r="M83">
        <f t="shared" si="20"/>
        <v>2030</v>
      </c>
      <c r="O83">
        <f>HLOOKUP(M83,'Monthly Value (1)'!$C$4:$NR$5,2,FALSE)</f>
        <v>4</v>
      </c>
      <c r="P83" t="e">
        <f>HLOOKUP(M83,#REF!,2,FALSE)</f>
        <v>#REF!</v>
      </c>
      <c r="Q83">
        <f>HLOOKUP(M83,'Monthly Value (3)'!$C$4:$NR$5,2,FALSE)</f>
        <v>3</v>
      </c>
      <c r="R83" s="68">
        <f t="shared" si="21"/>
        <v>12</v>
      </c>
      <c r="S83" s="197">
        <v>47818</v>
      </c>
      <c r="T83" s="188">
        <v>114.28399487614064</v>
      </c>
      <c r="U83" s="188">
        <v>96.524210966880943</v>
      </c>
      <c r="V83" s="200"/>
      <c r="W83" s="200"/>
      <c r="X83" s="65"/>
      <c r="Y83" s="55">
        <f t="shared" si="19"/>
        <v>8</v>
      </c>
      <c r="Z83" s="52">
        <f t="shared" si="22"/>
        <v>0.85</v>
      </c>
      <c r="AA83" s="65">
        <f>($AI$6*VLOOKUP(O83,Assumptions!$B$64:$C$93,2,FALSE)*Y83*T83/1000)-($AI$6*VLOOKUP(O83,Assumptions!$B$64:$C$93,2,FALSE)/Z83*Y83*U83/1000)</f>
        <v>0.13747679783911337</v>
      </c>
      <c r="AB83" s="65" t="e">
        <f>($AI$6*VLOOKUP(P83,Assumptions!$B$64:$C$93,2,FALSE)*Y83*T83/1000)-($AI$6*VLOOKUP(P83,Assumptions!$B$64:$C$93,2,FALSE)/Z83*Y83*U83/1000)</f>
        <v>#REF!</v>
      </c>
      <c r="AC83" s="65">
        <f>($AI$6*VLOOKUP(Q83,Assumptions!$B$64:$C$93,2,FALSE)*Y83*T83/1000)-($AI$6*VLOOKUP(Q83,Assumptions!$B$64:$C$93,2,FALSE)/Z83*Y83*U83/1000)</f>
        <v>0.13747679783911337</v>
      </c>
      <c r="AD83" s="217">
        <f>$AI$6*VLOOKUP(O83,Assumptions!$B$64:$C$93,2,FALSE)*(1-Z83)*Y83</f>
        <v>28.400400000000005</v>
      </c>
      <c r="AE83" s="217" t="e">
        <f>$AI$6*VLOOKUP(P83,Assumptions!$B$64:$C$93,2,FALSE)*(1-Z83)*Y83</f>
        <v>#REF!</v>
      </c>
      <c r="AF83" s="217">
        <f>$AI$6*VLOOKUP(Q83,Assumptions!$B$64:$C$93,2,FALSE)*(1-Z83)*Y83</f>
        <v>28.400400000000005</v>
      </c>
      <c r="AG83" s="65"/>
    </row>
    <row r="84" spans="8:33">
      <c r="H84" s="198">
        <v>2029</v>
      </c>
      <c r="I84" s="181">
        <v>47331</v>
      </c>
      <c r="J84" s="196">
        <f t="shared" si="13"/>
        <v>20.214107607691201</v>
      </c>
      <c r="K84" s="180">
        <v>17.850000000000001</v>
      </c>
      <c r="L84" s="179">
        <f>$L$29*(1+Assumptions!$B$57)^(H83-$H$29)</f>
        <v>2.3641076076912002</v>
      </c>
      <c r="M84">
        <f t="shared" si="20"/>
        <v>2031</v>
      </c>
      <c r="O84">
        <f>HLOOKUP(M84,'Monthly Value (1)'!$C$4:$NR$5,2,FALSE)</f>
        <v>5</v>
      </c>
      <c r="P84" t="e">
        <f>HLOOKUP(M84,#REF!,2,FALSE)</f>
        <v>#REF!</v>
      </c>
      <c r="Q84">
        <f>HLOOKUP(M84,'Monthly Value (3)'!$C$4:$NR$5,2,FALSE)</f>
        <v>4</v>
      </c>
      <c r="R84" s="68">
        <f t="shared" si="21"/>
        <v>1</v>
      </c>
      <c r="S84" s="197">
        <v>47849</v>
      </c>
      <c r="T84" s="188">
        <v>148.45164641465621</v>
      </c>
      <c r="U84" s="188">
        <v>119.65766705147665</v>
      </c>
      <c r="V84" s="200"/>
      <c r="W84" s="200"/>
      <c r="X84" s="65"/>
      <c r="Y84" s="55">
        <f t="shared" si="19"/>
        <v>8</v>
      </c>
      <c r="Z84" s="52">
        <f t="shared" si="22"/>
        <v>0.85</v>
      </c>
      <c r="AA84" s="65">
        <f>($AI$6*VLOOKUP(O84,Assumptions!$B$64:$C$93,2,FALSE)*Y84*T84/1000)-($AI$6*VLOOKUP(O84,Assumptions!$B$64:$C$93,2,FALSE)/Z84*Y84*U84/1000)</f>
        <v>1.4537067504378385</v>
      </c>
      <c r="AB84" s="65" t="e">
        <f>($AI$6*VLOOKUP(P84,Assumptions!$B$64:$C$93,2,FALSE)*Y84*T84/1000)-($AI$6*VLOOKUP(P84,Assumptions!$B$64:$C$93,2,FALSE)/Z84*Y84*U84/1000)</f>
        <v>#REF!</v>
      </c>
      <c r="AC84" s="65">
        <f>($AI$6*VLOOKUP(Q84,Assumptions!$B$64:$C$93,2,FALSE)*Y84*T84/1000)-($AI$6*VLOOKUP(Q84,Assumptions!$B$64:$C$93,2,FALSE)/Z84*Y84*U84/1000)</f>
        <v>1.4537067504378385</v>
      </c>
      <c r="AD84" s="217">
        <f>$AI$6*VLOOKUP(O84,Assumptions!$B$64:$C$93,2,FALSE)*(1-Z84)*Y84</f>
        <v>28.400400000000005</v>
      </c>
      <c r="AE84" s="217" t="e">
        <f>$AI$6*VLOOKUP(P84,Assumptions!$B$64:$C$93,2,FALSE)*(1-Z84)*Y84</f>
        <v>#REF!</v>
      </c>
      <c r="AF84" s="217">
        <f>$AI$6*VLOOKUP(Q84,Assumptions!$B$64:$C$93,2,FALSE)*(1-Z84)*Y84</f>
        <v>28.400400000000005</v>
      </c>
      <c r="AG84" s="65"/>
    </row>
    <row r="85" spans="8:33">
      <c r="H85" s="198">
        <v>2029</v>
      </c>
      <c r="I85" s="181">
        <v>47362</v>
      </c>
      <c r="J85" s="196">
        <f t="shared" si="13"/>
        <v>20.214107607691201</v>
      </c>
      <c r="K85" s="180">
        <v>17.850000000000001</v>
      </c>
      <c r="L85" s="179">
        <f>$L$29*(1+Assumptions!$B$57)^(H84-$H$29)</f>
        <v>2.3641076076912002</v>
      </c>
      <c r="M85">
        <f t="shared" si="20"/>
        <v>2031</v>
      </c>
      <c r="O85">
        <f>HLOOKUP(M85,'Monthly Value (1)'!$C$4:$NR$5,2,FALSE)</f>
        <v>5</v>
      </c>
      <c r="P85" t="e">
        <f>HLOOKUP(M85,#REF!,2,FALSE)</f>
        <v>#REF!</v>
      </c>
      <c r="Q85">
        <f>HLOOKUP(M85,'Monthly Value (3)'!$C$4:$NR$5,2,FALSE)</f>
        <v>4</v>
      </c>
      <c r="R85" s="68">
        <f t="shared" si="21"/>
        <v>2</v>
      </c>
      <c r="S85" s="197">
        <v>47880</v>
      </c>
      <c r="T85" s="188">
        <v>139.70924679063086</v>
      </c>
      <c r="U85" s="188">
        <v>115.03172263241649</v>
      </c>
      <c r="V85" s="200"/>
      <c r="W85" s="200"/>
      <c r="X85" s="65"/>
      <c r="Y85" s="55">
        <f t="shared" si="19"/>
        <v>8</v>
      </c>
      <c r="Z85" s="52">
        <f t="shared" si="22"/>
        <v>0.85</v>
      </c>
      <c r="AA85" s="65">
        <f>($AI$6*VLOOKUP(O85,Assumptions!$B$64:$C$93,2,FALSE)*Y85*T85/1000)-($AI$6*VLOOKUP(O85,Assumptions!$B$64:$C$93,2,FALSE)/Z85*Y85*U85/1000)</f>
        <v>0.82887673113769722</v>
      </c>
      <c r="AB85" s="65" t="e">
        <f>($AI$6*VLOOKUP(P85,Assumptions!$B$64:$C$93,2,FALSE)*Y85*T85/1000)-($AI$6*VLOOKUP(P85,Assumptions!$B$64:$C$93,2,FALSE)/Z85*Y85*U85/1000)</f>
        <v>#REF!</v>
      </c>
      <c r="AC85" s="65">
        <f>($AI$6*VLOOKUP(Q85,Assumptions!$B$64:$C$93,2,FALSE)*Y85*T85/1000)-($AI$6*VLOOKUP(Q85,Assumptions!$B$64:$C$93,2,FALSE)/Z85*Y85*U85/1000)</f>
        <v>0.82887673113769722</v>
      </c>
      <c r="AD85" s="217">
        <f>$AI$6*VLOOKUP(O85,Assumptions!$B$64:$C$93,2,FALSE)*(1-Z85)*Y85</f>
        <v>28.400400000000005</v>
      </c>
      <c r="AE85" s="217" t="e">
        <f>$AI$6*VLOOKUP(P85,Assumptions!$B$64:$C$93,2,FALSE)*(1-Z85)*Y85</f>
        <v>#REF!</v>
      </c>
      <c r="AF85" s="217">
        <f>$AI$6*VLOOKUP(Q85,Assumptions!$B$64:$C$93,2,FALSE)*(1-Z85)*Y85</f>
        <v>28.400400000000005</v>
      </c>
      <c r="AG85" s="65"/>
    </row>
    <row r="86" spans="8:33">
      <c r="H86" s="198">
        <v>2029</v>
      </c>
      <c r="I86" s="181">
        <v>47392</v>
      </c>
      <c r="J86" s="196">
        <f t="shared" si="13"/>
        <v>20.214107607691201</v>
      </c>
      <c r="K86" s="180">
        <v>17.850000000000001</v>
      </c>
      <c r="L86" s="179">
        <f>$L$29*(1+Assumptions!$B$57)^(H85-$H$29)</f>
        <v>2.3641076076912002</v>
      </c>
      <c r="M86">
        <f t="shared" si="20"/>
        <v>2031</v>
      </c>
      <c r="O86">
        <f>HLOOKUP(M86,'Monthly Value (1)'!$C$4:$NR$5,2,FALSE)</f>
        <v>5</v>
      </c>
      <c r="P86" t="e">
        <f>HLOOKUP(M86,#REF!,2,FALSE)</f>
        <v>#REF!</v>
      </c>
      <c r="Q86">
        <f>HLOOKUP(M86,'Monthly Value (3)'!$C$4:$NR$5,2,FALSE)</f>
        <v>4</v>
      </c>
      <c r="R86" s="68">
        <f t="shared" si="21"/>
        <v>3</v>
      </c>
      <c r="S86" s="197">
        <v>47908</v>
      </c>
      <c r="T86" s="188">
        <v>58.570210617535722</v>
      </c>
      <c r="U86" s="188">
        <v>51.17539591073384</v>
      </c>
      <c r="V86" s="200"/>
      <c r="W86" s="200"/>
      <c r="X86" s="65"/>
      <c r="Y86" s="55">
        <f t="shared" si="19"/>
        <v>8</v>
      </c>
      <c r="Z86" s="52">
        <f t="shared" si="22"/>
        <v>0.85</v>
      </c>
      <c r="AA86" s="65">
        <f>($AI$6*VLOOKUP(O86,Assumptions!$B$64:$C$93,2,FALSE)*Y86*T86/1000)-($AI$6*VLOOKUP(O86,Assumptions!$B$64:$C$93,2,FALSE)/Z86*Y86*U86/1000)</f>
        <v>-0.30977973211202503</v>
      </c>
      <c r="AB86" s="65" t="e">
        <f>($AI$6*VLOOKUP(P86,Assumptions!$B$64:$C$93,2,FALSE)*Y86*T86/1000)-($AI$6*VLOOKUP(P86,Assumptions!$B$64:$C$93,2,FALSE)/Z86*Y86*U86/1000)</f>
        <v>#REF!</v>
      </c>
      <c r="AC86" s="65">
        <f>($AI$6*VLOOKUP(Q86,Assumptions!$B$64:$C$93,2,FALSE)*Y86*T86/1000)-($AI$6*VLOOKUP(Q86,Assumptions!$B$64:$C$93,2,FALSE)/Z86*Y86*U86/1000)</f>
        <v>-0.30977973211202503</v>
      </c>
      <c r="AD86" s="217">
        <f>$AI$6*VLOOKUP(O86,Assumptions!$B$64:$C$93,2,FALSE)*(1-Z86)*Y86</f>
        <v>28.400400000000005</v>
      </c>
      <c r="AE86" s="217" t="e">
        <f>$AI$6*VLOOKUP(P86,Assumptions!$B$64:$C$93,2,FALSE)*(1-Z86)*Y86</f>
        <v>#REF!</v>
      </c>
      <c r="AF86" s="217">
        <f>$AI$6*VLOOKUP(Q86,Assumptions!$B$64:$C$93,2,FALSE)*(1-Z86)*Y86</f>
        <v>28.400400000000005</v>
      </c>
      <c r="AG86" s="65"/>
    </row>
    <row r="87" spans="8:33">
      <c r="H87" s="198">
        <v>2029</v>
      </c>
      <c r="I87" s="181">
        <v>47423</v>
      </c>
      <c r="J87" s="196">
        <f t="shared" si="13"/>
        <v>20.214107607691201</v>
      </c>
      <c r="K87" s="180">
        <v>17.850000000000001</v>
      </c>
      <c r="L87" s="179">
        <f>$L$29*(1+Assumptions!$B$57)^(H86-$H$29)</f>
        <v>2.3641076076912002</v>
      </c>
      <c r="M87">
        <f t="shared" si="20"/>
        <v>2031</v>
      </c>
      <c r="O87">
        <f>HLOOKUP(M87,'Monthly Value (1)'!$C$4:$NR$5,2,FALSE)</f>
        <v>5</v>
      </c>
      <c r="P87" t="e">
        <f>HLOOKUP(M87,#REF!,2,FALSE)</f>
        <v>#REF!</v>
      </c>
      <c r="Q87">
        <f>HLOOKUP(M87,'Monthly Value (3)'!$C$4:$NR$5,2,FALSE)</f>
        <v>4</v>
      </c>
      <c r="R87" s="68">
        <f t="shared" si="21"/>
        <v>4</v>
      </c>
      <c r="S87" s="197">
        <v>47939</v>
      </c>
      <c r="T87" s="188">
        <v>37.940641318828099</v>
      </c>
      <c r="U87" s="188">
        <v>32.320353791184971</v>
      </c>
      <c r="V87" s="200"/>
      <c r="W87" s="200"/>
      <c r="X87" s="65"/>
      <c r="Y87" s="55">
        <f t="shared" si="19"/>
        <v>8</v>
      </c>
      <c r="Z87" s="52">
        <f t="shared" si="22"/>
        <v>0.85</v>
      </c>
      <c r="AA87" s="65">
        <f>($AI$6*VLOOKUP(O87,Assumptions!$B$64:$C$93,2,FALSE)*Y87*T87/1000)-($AI$6*VLOOKUP(O87,Assumptions!$B$64:$C$93,2,FALSE)/Z87*Y87*U87/1000)</f>
        <v>-1.5772506326360514E-2</v>
      </c>
      <c r="AB87" s="65" t="e">
        <f>($AI$6*VLOOKUP(P87,Assumptions!$B$64:$C$93,2,FALSE)*Y87*T87/1000)-($AI$6*VLOOKUP(P87,Assumptions!$B$64:$C$93,2,FALSE)/Z87*Y87*U87/1000)</f>
        <v>#REF!</v>
      </c>
      <c r="AC87" s="65">
        <f>($AI$6*VLOOKUP(Q87,Assumptions!$B$64:$C$93,2,FALSE)*Y87*T87/1000)-($AI$6*VLOOKUP(Q87,Assumptions!$B$64:$C$93,2,FALSE)/Z87*Y87*U87/1000)</f>
        <v>-1.5772506326360514E-2</v>
      </c>
      <c r="AD87" s="217">
        <f>$AI$6*VLOOKUP(O87,Assumptions!$B$64:$C$93,2,FALSE)*(1-Z87)*Y87</f>
        <v>28.400400000000005</v>
      </c>
      <c r="AE87" s="217" t="e">
        <f>$AI$6*VLOOKUP(P87,Assumptions!$B$64:$C$93,2,FALSE)*(1-Z87)*Y87</f>
        <v>#REF!</v>
      </c>
      <c r="AF87" s="217">
        <f>$AI$6*VLOOKUP(Q87,Assumptions!$B$64:$C$93,2,FALSE)*(1-Z87)*Y87</f>
        <v>28.400400000000005</v>
      </c>
      <c r="AG87" s="65"/>
    </row>
    <row r="88" spans="8:33">
      <c r="H88" s="198">
        <v>2029</v>
      </c>
      <c r="I88" s="181">
        <v>47453</v>
      </c>
      <c r="J88" s="196">
        <f t="shared" si="13"/>
        <v>20.214107607691201</v>
      </c>
      <c r="K88" s="180">
        <v>17.850000000000001</v>
      </c>
      <c r="L88" s="179">
        <f>$L$29*(1+Assumptions!$B$57)^(H87-$H$29)</f>
        <v>2.3641076076912002</v>
      </c>
      <c r="M88">
        <f t="shared" si="20"/>
        <v>2031</v>
      </c>
      <c r="O88">
        <f>HLOOKUP(M88,'Monthly Value (1)'!$C$4:$NR$5,2,FALSE)</f>
        <v>5</v>
      </c>
      <c r="P88" t="e">
        <f>HLOOKUP(M88,#REF!,2,FALSE)</f>
        <v>#REF!</v>
      </c>
      <c r="Q88">
        <f>HLOOKUP(M88,'Monthly Value (3)'!$C$4:$NR$5,2,FALSE)</f>
        <v>4</v>
      </c>
      <c r="R88" s="68">
        <f t="shared" si="21"/>
        <v>5</v>
      </c>
      <c r="S88" s="197">
        <v>47969</v>
      </c>
      <c r="T88" s="188">
        <v>33.620165238256398</v>
      </c>
      <c r="U88" s="188">
        <v>28.227805297281478</v>
      </c>
      <c r="V88" s="200"/>
      <c r="W88" s="200"/>
      <c r="X88" s="65"/>
      <c r="Y88" s="55">
        <f t="shared" si="19"/>
        <v>8</v>
      </c>
      <c r="Z88" s="52">
        <f t="shared" si="22"/>
        <v>0.85</v>
      </c>
      <c r="AA88" s="65">
        <f>($AI$6*VLOOKUP(O88,Assumptions!$B$64:$C$93,2,FALSE)*Y88*T88/1000)-($AI$6*VLOOKUP(O88,Assumptions!$B$64:$C$93,2,FALSE)/Z88*Y88*U88/1000)</f>
        <v>7.7813789355118068E-2</v>
      </c>
      <c r="AB88" s="65" t="e">
        <f>($AI$6*VLOOKUP(P88,Assumptions!$B$64:$C$93,2,FALSE)*Y88*T88/1000)-($AI$6*VLOOKUP(P88,Assumptions!$B$64:$C$93,2,FALSE)/Z88*Y88*U88/1000)</f>
        <v>#REF!</v>
      </c>
      <c r="AC88" s="65">
        <f>($AI$6*VLOOKUP(Q88,Assumptions!$B$64:$C$93,2,FALSE)*Y88*T88/1000)-($AI$6*VLOOKUP(Q88,Assumptions!$B$64:$C$93,2,FALSE)/Z88*Y88*U88/1000)</f>
        <v>7.7813789355118068E-2</v>
      </c>
      <c r="AD88" s="217">
        <f>$AI$6*VLOOKUP(O88,Assumptions!$B$64:$C$93,2,FALSE)*(1-Z88)*Y88</f>
        <v>28.400400000000005</v>
      </c>
      <c r="AE88" s="217" t="e">
        <f>$AI$6*VLOOKUP(P88,Assumptions!$B$64:$C$93,2,FALSE)*(1-Z88)*Y88</f>
        <v>#REF!</v>
      </c>
      <c r="AF88" s="217">
        <f>$AI$6*VLOOKUP(Q88,Assumptions!$B$64:$C$93,2,FALSE)*(1-Z88)*Y88</f>
        <v>28.400400000000005</v>
      </c>
      <c r="AG88" s="65"/>
    </row>
    <row r="89" spans="8:33">
      <c r="H89" s="198">
        <v>2030</v>
      </c>
      <c r="I89" s="181">
        <v>47484</v>
      </c>
      <c r="J89" s="196">
        <f t="shared" si="13"/>
        <v>20.6641076076912</v>
      </c>
      <c r="K89" s="180">
        <v>18.3</v>
      </c>
      <c r="L89" s="179">
        <f>$L$29*(1+Assumptions!$B$57)^(H88-$H$29)</f>
        <v>2.3641076076912002</v>
      </c>
      <c r="M89">
        <f t="shared" si="20"/>
        <v>2031</v>
      </c>
      <c r="O89">
        <f>HLOOKUP(M89,'Monthly Value (1)'!$C$4:$NR$5,2,FALSE)</f>
        <v>5</v>
      </c>
      <c r="P89" t="e">
        <f>HLOOKUP(M89,#REF!,2,FALSE)</f>
        <v>#REF!</v>
      </c>
      <c r="Q89">
        <f>HLOOKUP(M89,'Monthly Value (3)'!$C$4:$NR$5,2,FALSE)</f>
        <v>4</v>
      </c>
      <c r="R89" s="68">
        <f t="shared" si="21"/>
        <v>6</v>
      </c>
      <c r="S89" s="197">
        <v>48000</v>
      </c>
      <c r="T89" s="188">
        <v>39.125556587500249</v>
      </c>
      <c r="U89" s="188">
        <v>31.812940799075196</v>
      </c>
      <c r="V89" s="200"/>
      <c r="W89" s="200"/>
      <c r="X89" s="65"/>
      <c r="Y89" s="55">
        <f t="shared" si="19"/>
        <v>8</v>
      </c>
      <c r="Z89" s="52">
        <f t="shared" si="22"/>
        <v>0.85</v>
      </c>
      <c r="AA89" s="65">
        <f>($AI$6*VLOOKUP(O89,Assumptions!$B$64:$C$93,2,FALSE)*Y89*T89/1000)-($AI$6*VLOOKUP(O89,Assumptions!$B$64:$C$93,2,FALSE)/Z89*Y89*U89/1000)</f>
        <v>0.32159995954070908</v>
      </c>
      <c r="AB89" s="65" t="e">
        <f>($AI$6*VLOOKUP(P89,Assumptions!$B$64:$C$93,2,FALSE)*Y89*T89/1000)-($AI$6*VLOOKUP(P89,Assumptions!$B$64:$C$93,2,FALSE)/Z89*Y89*U89/1000)</f>
        <v>#REF!</v>
      </c>
      <c r="AC89" s="65">
        <f>($AI$6*VLOOKUP(Q89,Assumptions!$B$64:$C$93,2,FALSE)*Y89*T89/1000)-($AI$6*VLOOKUP(Q89,Assumptions!$B$64:$C$93,2,FALSE)/Z89*Y89*U89/1000)</f>
        <v>0.32159995954070908</v>
      </c>
      <c r="AD89" s="217">
        <f>$AI$6*VLOOKUP(O89,Assumptions!$B$64:$C$93,2,FALSE)*(1-Z89)*Y89</f>
        <v>28.400400000000005</v>
      </c>
      <c r="AE89" s="217" t="e">
        <f>$AI$6*VLOOKUP(P89,Assumptions!$B$64:$C$93,2,FALSE)*(1-Z89)*Y89</f>
        <v>#REF!</v>
      </c>
      <c r="AF89" s="217">
        <f>$AI$6*VLOOKUP(Q89,Assumptions!$B$64:$C$93,2,FALSE)*(1-Z89)*Y89</f>
        <v>28.400400000000005</v>
      </c>
      <c r="AG89" s="65"/>
    </row>
    <row r="90" spans="8:33">
      <c r="H90" s="198">
        <v>2030</v>
      </c>
      <c r="I90" s="181">
        <v>47515</v>
      </c>
      <c r="J90" s="196">
        <f t="shared" si="13"/>
        <v>20.711389759845027</v>
      </c>
      <c r="K90" s="180">
        <v>18.3</v>
      </c>
      <c r="L90" s="179">
        <f>$L$29*(1+Assumptions!$B$57)^(H89-$H$29)</f>
        <v>2.411389759845024</v>
      </c>
      <c r="M90">
        <f t="shared" si="20"/>
        <v>2031</v>
      </c>
      <c r="O90">
        <f>HLOOKUP(M90,'Monthly Value (1)'!$C$4:$NR$5,2,FALSE)</f>
        <v>5</v>
      </c>
      <c r="P90" t="e">
        <f>HLOOKUP(M90,#REF!,2,FALSE)</f>
        <v>#REF!</v>
      </c>
      <c r="Q90">
        <f>HLOOKUP(M90,'Monthly Value (3)'!$C$4:$NR$5,2,FALSE)</f>
        <v>4</v>
      </c>
      <c r="R90" s="68">
        <f t="shared" si="21"/>
        <v>7</v>
      </c>
      <c r="S90" s="197">
        <v>48030</v>
      </c>
      <c r="T90" s="188">
        <v>43.599832774711388</v>
      </c>
      <c r="U90" s="188">
        <v>33.587406381289405</v>
      </c>
      <c r="V90" s="200"/>
      <c r="W90" s="200"/>
      <c r="X90" s="65"/>
      <c r="Y90" s="55">
        <f t="shared" si="19"/>
        <v>8</v>
      </c>
      <c r="Z90" s="52">
        <f t="shared" si="22"/>
        <v>0.85</v>
      </c>
      <c r="AA90" s="65">
        <f>($AI$6*VLOOKUP(O90,Assumptions!$B$64:$C$93,2,FALSE)*Y90*T90/1000)-($AI$6*VLOOKUP(O90,Assumptions!$B$64:$C$93,2,FALSE)/Z90*Y90*U90/1000)</f>
        <v>0.77348243869415345</v>
      </c>
      <c r="AB90" s="65" t="e">
        <f>($AI$6*VLOOKUP(P90,Assumptions!$B$64:$C$93,2,FALSE)*Y90*T90/1000)-($AI$6*VLOOKUP(P90,Assumptions!$B$64:$C$93,2,FALSE)/Z90*Y90*U90/1000)</f>
        <v>#REF!</v>
      </c>
      <c r="AC90" s="65">
        <f>($AI$6*VLOOKUP(Q90,Assumptions!$B$64:$C$93,2,FALSE)*Y90*T90/1000)-($AI$6*VLOOKUP(Q90,Assumptions!$B$64:$C$93,2,FALSE)/Z90*Y90*U90/1000)</f>
        <v>0.77348243869415345</v>
      </c>
      <c r="AD90" s="217">
        <f>$AI$6*VLOOKUP(O90,Assumptions!$B$64:$C$93,2,FALSE)*(1-Z90)*Y90</f>
        <v>28.400400000000005</v>
      </c>
      <c r="AE90" s="217" t="e">
        <f>$AI$6*VLOOKUP(P90,Assumptions!$B$64:$C$93,2,FALSE)*(1-Z90)*Y90</f>
        <v>#REF!</v>
      </c>
      <c r="AF90" s="217">
        <f>$AI$6*VLOOKUP(Q90,Assumptions!$B$64:$C$93,2,FALSE)*(1-Z90)*Y90</f>
        <v>28.400400000000005</v>
      </c>
      <c r="AG90" s="65"/>
    </row>
    <row r="91" spans="8:33">
      <c r="H91" s="198">
        <v>2030</v>
      </c>
      <c r="I91" s="181">
        <v>47543</v>
      </c>
      <c r="J91" s="196">
        <f t="shared" si="13"/>
        <v>20.711389759845027</v>
      </c>
      <c r="K91" s="180">
        <v>18.3</v>
      </c>
      <c r="L91" s="179">
        <f>$L$29*(1+Assumptions!$B$57)^(H90-$H$29)</f>
        <v>2.411389759845024</v>
      </c>
      <c r="M91">
        <f t="shared" si="20"/>
        <v>2031</v>
      </c>
      <c r="O91">
        <f>HLOOKUP(M91,'Monthly Value (1)'!$C$4:$NR$5,2,FALSE)</f>
        <v>5</v>
      </c>
      <c r="P91" t="e">
        <f>HLOOKUP(M91,#REF!,2,FALSE)</f>
        <v>#REF!</v>
      </c>
      <c r="Q91">
        <f>HLOOKUP(M91,'Monthly Value (3)'!$C$4:$NR$5,2,FALSE)</f>
        <v>4</v>
      </c>
      <c r="R91" s="68">
        <f t="shared" si="21"/>
        <v>8</v>
      </c>
      <c r="S91" s="197">
        <v>48061</v>
      </c>
      <c r="T91" s="188">
        <v>43.283279673893254</v>
      </c>
      <c r="U91" s="188">
        <v>35.42264406663319</v>
      </c>
      <c r="V91" s="200"/>
      <c r="W91" s="200"/>
      <c r="X91" s="65"/>
      <c r="Y91" s="55">
        <f t="shared" si="19"/>
        <v>8</v>
      </c>
      <c r="Z91" s="52">
        <f t="shared" si="22"/>
        <v>0.85</v>
      </c>
      <c r="AA91" s="65">
        <f>($AI$6*VLOOKUP(O91,Assumptions!$B$64:$C$93,2,FALSE)*Y91*T91/1000)-($AI$6*VLOOKUP(O91,Assumptions!$B$64:$C$93,2,FALSE)/Z91*Y91*U91/1000)</f>
        <v>0.30475158504206235</v>
      </c>
      <c r="AB91" s="65" t="e">
        <f>($AI$6*VLOOKUP(P91,Assumptions!$B$64:$C$93,2,FALSE)*Y91*T91/1000)-($AI$6*VLOOKUP(P91,Assumptions!$B$64:$C$93,2,FALSE)/Z91*Y91*U91/1000)</f>
        <v>#REF!</v>
      </c>
      <c r="AC91" s="65">
        <f>($AI$6*VLOOKUP(Q91,Assumptions!$B$64:$C$93,2,FALSE)*Y91*T91/1000)-($AI$6*VLOOKUP(Q91,Assumptions!$B$64:$C$93,2,FALSE)/Z91*Y91*U91/1000)</f>
        <v>0.30475158504206235</v>
      </c>
      <c r="AD91" s="217">
        <f>$AI$6*VLOOKUP(O91,Assumptions!$B$64:$C$93,2,FALSE)*(1-Z91)*Y91</f>
        <v>28.400400000000005</v>
      </c>
      <c r="AE91" s="217" t="e">
        <f>$AI$6*VLOOKUP(P91,Assumptions!$B$64:$C$93,2,FALSE)*(1-Z91)*Y91</f>
        <v>#REF!</v>
      </c>
      <c r="AF91" s="217">
        <f>$AI$6*VLOOKUP(Q91,Assumptions!$B$64:$C$93,2,FALSE)*(1-Z91)*Y91</f>
        <v>28.400400000000005</v>
      </c>
      <c r="AG91" s="65"/>
    </row>
    <row r="92" spans="8:33">
      <c r="H92" s="198">
        <v>2030</v>
      </c>
      <c r="I92" s="181">
        <v>47574</v>
      </c>
      <c r="J92" s="196">
        <f t="shared" si="13"/>
        <v>20.711389759845027</v>
      </c>
      <c r="K92" s="180">
        <v>18.3</v>
      </c>
      <c r="L92" s="179">
        <f>$L$29*(1+Assumptions!$B$57)^(H91-$H$29)</f>
        <v>2.411389759845024</v>
      </c>
      <c r="M92">
        <f t="shared" si="20"/>
        <v>2031</v>
      </c>
      <c r="O92">
        <f>HLOOKUP(M92,'Monthly Value (1)'!$C$4:$NR$5,2,FALSE)</f>
        <v>5</v>
      </c>
      <c r="P92" t="e">
        <f>HLOOKUP(M92,#REF!,2,FALSE)</f>
        <v>#REF!</v>
      </c>
      <c r="Q92">
        <f>HLOOKUP(M92,'Monthly Value (3)'!$C$4:$NR$5,2,FALSE)</f>
        <v>4</v>
      </c>
      <c r="R92" s="68">
        <f t="shared" si="21"/>
        <v>9</v>
      </c>
      <c r="S92" s="197">
        <v>48092</v>
      </c>
      <c r="T92" s="188">
        <v>35.698248807410231</v>
      </c>
      <c r="U92" s="188">
        <v>29.851339443361933</v>
      </c>
      <c r="V92" s="200"/>
      <c r="W92" s="200"/>
      <c r="X92" s="65"/>
      <c r="Y92" s="55">
        <f t="shared" si="19"/>
        <v>8</v>
      </c>
      <c r="Z92" s="52">
        <f t="shared" si="22"/>
        <v>0.85</v>
      </c>
      <c r="AA92" s="65">
        <f>($AI$6*VLOOKUP(O92,Assumptions!$B$64:$C$93,2,FALSE)*Y92*T92/1000)-($AI$6*VLOOKUP(O92,Assumptions!$B$64:$C$93,2,FALSE)/Z92*Y92*U92/1000)</f>
        <v>0.10963045402526461</v>
      </c>
      <c r="AB92" s="65" t="e">
        <f>($AI$6*VLOOKUP(P92,Assumptions!$B$64:$C$93,2,FALSE)*Y92*T92/1000)-($AI$6*VLOOKUP(P92,Assumptions!$B$64:$C$93,2,FALSE)/Z92*Y92*U92/1000)</f>
        <v>#REF!</v>
      </c>
      <c r="AC92" s="65">
        <f>($AI$6*VLOOKUP(Q92,Assumptions!$B$64:$C$93,2,FALSE)*Y92*T92/1000)-($AI$6*VLOOKUP(Q92,Assumptions!$B$64:$C$93,2,FALSE)/Z92*Y92*U92/1000)</f>
        <v>0.10963045402526461</v>
      </c>
      <c r="AD92" s="217">
        <f>$AI$6*VLOOKUP(O92,Assumptions!$B$64:$C$93,2,FALSE)*(1-Z92)*Y92</f>
        <v>28.400400000000005</v>
      </c>
      <c r="AE92" s="217" t="e">
        <f>$AI$6*VLOOKUP(P92,Assumptions!$B$64:$C$93,2,FALSE)*(1-Z92)*Y92</f>
        <v>#REF!</v>
      </c>
      <c r="AF92" s="217">
        <f>$AI$6*VLOOKUP(Q92,Assumptions!$B$64:$C$93,2,FALSE)*(1-Z92)*Y92</f>
        <v>28.400400000000005</v>
      </c>
      <c r="AG92" s="65"/>
    </row>
    <row r="93" spans="8:33">
      <c r="H93" s="198">
        <v>2030</v>
      </c>
      <c r="I93" s="181">
        <v>47604</v>
      </c>
      <c r="J93" s="196">
        <f t="shared" si="13"/>
        <v>20.711389759845027</v>
      </c>
      <c r="K93" s="180">
        <v>18.3</v>
      </c>
      <c r="L93" s="179">
        <f>$L$29*(1+Assumptions!$B$57)^(H92-$H$29)</f>
        <v>2.411389759845024</v>
      </c>
      <c r="M93">
        <f t="shared" si="20"/>
        <v>2031</v>
      </c>
      <c r="O93">
        <f>HLOOKUP(M93,'Monthly Value (1)'!$C$4:$NR$5,2,FALSE)</f>
        <v>5</v>
      </c>
      <c r="P93" t="e">
        <f>HLOOKUP(M93,#REF!,2,FALSE)</f>
        <v>#REF!</v>
      </c>
      <c r="Q93">
        <f>HLOOKUP(M93,'Monthly Value (3)'!$C$4:$NR$5,2,FALSE)</f>
        <v>4</v>
      </c>
      <c r="R93" s="68">
        <f t="shared" si="21"/>
        <v>10</v>
      </c>
      <c r="S93" s="197">
        <v>48122</v>
      </c>
      <c r="T93" s="188">
        <v>36.472443949499954</v>
      </c>
      <c r="U93" s="188">
        <v>29.952406780278604</v>
      </c>
      <c r="V93" s="200"/>
      <c r="W93" s="200"/>
      <c r="X93" s="65"/>
      <c r="Y93" s="55">
        <f t="shared" si="19"/>
        <v>8</v>
      </c>
      <c r="Z93" s="52">
        <f t="shared" si="22"/>
        <v>0.85</v>
      </c>
      <c r="AA93" s="65">
        <f>($AI$6*VLOOKUP(O93,Assumptions!$B$64:$C$93,2,FALSE)*Y93*T93/1000)-($AI$6*VLOOKUP(O93,Assumptions!$B$64:$C$93,2,FALSE)/Z93*Y93*U93/1000)</f>
        <v>0.23370089450390008</v>
      </c>
      <c r="AB93" s="65" t="e">
        <f>($AI$6*VLOOKUP(P93,Assumptions!$B$64:$C$93,2,FALSE)*Y93*T93/1000)-($AI$6*VLOOKUP(P93,Assumptions!$B$64:$C$93,2,FALSE)/Z93*Y93*U93/1000)</f>
        <v>#REF!</v>
      </c>
      <c r="AC93" s="65">
        <f>($AI$6*VLOOKUP(Q93,Assumptions!$B$64:$C$93,2,FALSE)*Y93*T93/1000)-($AI$6*VLOOKUP(Q93,Assumptions!$B$64:$C$93,2,FALSE)/Z93*Y93*U93/1000)</f>
        <v>0.23370089450390008</v>
      </c>
      <c r="AD93" s="217">
        <f>$AI$6*VLOOKUP(O93,Assumptions!$B$64:$C$93,2,FALSE)*(1-Z93)*Y93</f>
        <v>28.400400000000005</v>
      </c>
      <c r="AE93" s="217" t="e">
        <f>$AI$6*VLOOKUP(P93,Assumptions!$B$64:$C$93,2,FALSE)*(1-Z93)*Y93</f>
        <v>#REF!</v>
      </c>
      <c r="AF93" s="217">
        <f>$AI$6*VLOOKUP(Q93,Assumptions!$B$64:$C$93,2,FALSE)*(1-Z93)*Y93</f>
        <v>28.400400000000005</v>
      </c>
      <c r="AG93" s="65"/>
    </row>
    <row r="94" spans="8:33">
      <c r="H94" s="198">
        <v>2030</v>
      </c>
      <c r="I94" s="181">
        <v>47635</v>
      </c>
      <c r="J94" s="196">
        <f t="shared" si="13"/>
        <v>20.711389759845027</v>
      </c>
      <c r="K94" s="180">
        <v>18.3</v>
      </c>
      <c r="L94" s="179">
        <f>$L$29*(1+Assumptions!$B$57)^(H93-$H$29)</f>
        <v>2.411389759845024</v>
      </c>
      <c r="M94">
        <f t="shared" si="20"/>
        <v>2031</v>
      </c>
      <c r="O94">
        <f>HLOOKUP(M94,'Monthly Value (1)'!$C$4:$NR$5,2,FALSE)</f>
        <v>5</v>
      </c>
      <c r="P94" t="e">
        <f>HLOOKUP(M94,#REF!,2,FALSE)</f>
        <v>#REF!</v>
      </c>
      <c r="Q94">
        <f>HLOOKUP(M94,'Monthly Value (3)'!$C$4:$NR$5,2,FALSE)</f>
        <v>4</v>
      </c>
      <c r="R94" s="68">
        <f t="shared" si="21"/>
        <v>11</v>
      </c>
      <c r="S94" s="197">
        <v>48153</v>
      </c>
      <c r="T94" s="188">
        <v>63.434875239750092</v>
      </c>
      <c r="U94" s="188">
        <v>55.746833200652461</v>
      </c>
      <c r="V94" s="200"/>
      <c r="W94" s="200"/>
      <c r="X94" s="65"/>
      <c r="Y94" s="55">
        <f t="shared" si="19"/>
        <v>8</v>
      </c>
      <c r="Z94" s="52">
        <f t="shared" si="22"/>
        <v>0.85</v>
      </c>
      <c r="AA94" s="65">
        <f>($AI$6*VLOOKUP(O94,Assumptions!$B$64:$C$93,2,FALSE)*Y94*T94/1000)-($AI$6*VLOOKUP(O94,Assumptions!$B$64:$C$93,2,FALSE)/Z94*Y94*U94/1000)</f>
        <v>-0.4070031802875409</v>
      </c>
      <c r="AB94" s="65" t="e">
        <f>($AI$6*VLOOKUP(P94,Assumptions!$B$64:$C$93,2,FALSE)*Y94*T94/1000)-($AI$6*VLOOKUP(P94,Assumptions!$B$64:$C$93,2,FALSE)/Z94*Y94*U94/1000)</f>
        <v>#REF!</v>
      </c>
      <c r="AC94" s="65">
        <f>($AI$6*VLOOKUP(Q94,Assumptions!$B$64:$C$93,2,FALSE)*Y94*T94/1000)-($AI$6*VLOOKUP(Q94,Assumptions!$B$64:$C$93,2,FALSE)/Z94*Y94*U94/1000)</f>
        <v>-0.4070031802875409</v>
      </c>
      <c r="AD94" s="217">
        <f>$AI$6*VLOOKUP(O94,Assumptions!$B$64:$C$93,2,FALSE)*(1-Z94)*Y94</f>
        <v>28.400400000000005</v>
      </c>
      <c r="AE94" s="217" t="e">
        <f>$AI$6*VLOOKUP(P94,Assumptions!$B$64:$C$93,2,FALSE)*(1-Z94)*Y94</f>
        <v>#REF!</v>
      </c>
      <c r="AF94" s="217">
        <f>$AI$6*VLOOKUP(Q94,Assumptions!$B$64:$C$93,2,FALSE)*(1-Z94)*Y94</f>
        <v>28.400400000000005</v>
      </c>
      <c r="AG94" s="65"/>
    </row>
    <row r="95" spans="8:33">
      <c r="H95" s="198">
        <v>2030</v>
      </c>
      <c r="I95" s="181">
        <v>47665</v>
      </c>
      <c r="J95" s="196">
        <f t="shared" ref="J95:J158" si="23">K95+L95</f>
        <v>20.711389759845027</v>
      </c>
      <c r="K95" s="180">
        <v>18.3</v>
      </c>
      <c r="L95" s="179">
        <f>$L$29*(1+Assumptions!$B$57)^(H94-$H$29)</f>
        <v>2.411389759845024</v>
      </c>
      <c r="M95">
        <f t="shared" si="20"/>
        <v>2031</v>
      </c>
      <c r="O95">
        <f>HLOOKUP(M95,'Monthly Value (1)'!$C$4:$NR$5,2,FALSE)</f>
        <v>5</v>
      </c>
      <c r="P95" t="e">
        <f>HLOOKUP(M95,#REF!,2,FALSE)</f>
        <v>#REF!</v>
      </c>
      <c r="Q95">
        <f>HLOOKUP(M95,'Monthly Value (3)'!$C$4:$NR$5,2,FALSE)</f>
        <v>4</v>
      </c>
      <c r="R95" s="68">
        <f t="shared" si="21"/>
        <v>12</v>
      </c>
      <c r="S95" s="197">
        <v>48183</v>
      </c>
      <c r="T95" s="188">
        <v>114.39182961601038</v>
      </c>
      <c r="U95" s="188">
        <v>96.933787377196808</v>
      </c>
      <c r="V95" s="200"/>
      <c r="W95" s="200"/>
      <c r="X95" s="65"/>
      <c r="Y95" s="55">
        <f t="shared" si="19"/>
        <v>8</v>
      </c>
      <c r="Z95" s="52">
        <f t="shared" si="22"/>
        <v>0.85</v>
      </c>
      <c r="AA95" s="65">
        <f>($AI$6*VLOOKUP(O95,Assumptions!$B$64:$C$93,2,FALSE)*Y95*T95/1000)-($AI$6*VLOOKUP(O95,Assumptions!$B$64:$C$93,2,FALSE)/Z95*Y95*U95/1000)</f>
        <v>6.6661373531132995E-2</v>
      </c>
      <c r="AB95" s="65" t="e">
        <f>($AI$6*VLOOKUP(P95,Assumptions!$B$64:$C$93,2,FALSE)*Y95*T95/1000)-($AI$6*VLOOKUP(P95,Assumptions!$B$64:$C$93,2,FALSE)/Z95*Y95*U95/1000)</f>
        <v>#REF!</v>
      </c>
      <c r="AC95" s="65">
        <f>($AI$6*VLOOKUP(Q95,Assumptions!$B$64:$C$93,2,FALSE)*Y95*T95/1000)-($AI$6*VLOOKUP(Q95,Assumptions!$B$64:$C$93,2,FALSE)/Z95*Y95*U95/1000)</f>
        <v>6.6661373531132995E-2</v>
      </c>
      <c r="AD95" s="217">
        <f>$AI$6*VLOOKUP(O95,Assumptions!$B$64:$C$93,2,FALSE)*(1-Z95)*Y95</f>
        <v>28.400400000000005</v>
      </c>
      <c r="AE95" s="217" t="e">
        <f>$AI$6*VLOOKUP(P95,Assumptions!$B$64:$C$93,2,FALSE)*(1-Z95)*Y95</f>
        <v>#REF!</v>
      </c>
      <c r="AF95" s="217">
        <f>$AI$6*VLOOKUP(Q95,Assumptions!$B$64:$C$93,2,FALSE)*(1-Z95)*Y95</f>
        <v>28.400400000000005</v>
      </c>
      <c r="AG95" s="65"/>
    </row>
    <row r="96" spans="8:33">
      <c r="H96" s="198">
        <v>2030</v>
      </c>
      <c r="I96" s="181">
        <v>47696</v>
      </c>
      <c r="J96" s="196">
        <f t="shared" si="23"/>
        <v>20.711389759845027</v>
      </c>
      <c r="K96" s="180">
        <v>18.3</v>
      </c>
      <c r="L96" s="179">
        <f>$L$29*(1+Assumptions!$B$57)^(H95-$H$29)</f>
        <v>2.411389759845024</v>
      </c>
      <c r="M96">
        <f t="shared" si="20"/>
        <v>2032</v>
      </c>
      <c r="O96">
        <f>HLOOKUP(M96,'Monthly Value (1)'!$C$4:$NR$5,2,FALSE)</f>
        <v>6</v>
      </c>
      <c r="P96" t="e">
        <f>HLOOKUP(M96,#REF!,2,FALSE)</f>
        <v>#REF!</v>
      </c>
      <c r="Q96">
        <f>HLOOKUP(M96,'Monthly Value (3)'!$C$4:$NR$5,2,FALSE)</f>
        <v>5</v>
      </c>
      <c r="R96" s="68">
        <f t="shared" si="21"/>
        <v>1</v>
      </c>
      <c r="S96" s="197">
        <v>48214</v>
      </c>
      <c r="T96" s="188">
        <v>149.57799236153821</v>
      </c>
      <c r="U96" s="188">
        <v>119.59450869801707</v>
      </c>
      <c r="V96" s="200"/>
      <c r="W96" s="200"/>
      <c r="X96" s="65"/>
      <c r="Y96" s="55">
        <f t="shared" si="19"/>
        <v>8</v>
      </c>
      <c r="Z96" s="52">
        <f t="shared" si="22"/>
        <v>0.85</v>
      </c>
      <c r="AA96" s="65">
        <f>($AI$6*VLOOKUP(O96,Assumptions!$B$64:$C$93,2,FALSE)*Y96*T96/1000)-($AI$6*VLOOKUP(O96,Assumptions!$B$64:$C$93,2,FALSE)/Z96*Y96*U96/1000)</f>
        <v>1.6810329984138903</v>
      </c>
      <c r="AB96" s="65" t="e">
        <f>($AI$6*VLOOKUP(P96,Assumptions!$B$64:$C$93,2,FALSE)*Y96*T96/1000)-($AI$6*VLOOKUP(P96,Assumptions!$B$64:$C$93,2,FALSE)/Z96*Y96*U96/1000)</f>
        <v>#REF!</v>
      </c>
      <c r="AC96" s="65">
        <f>($AI$6*VLOOKUP(Q96,Assumptions!$B$64:$C$93,2,FALSE)*Y96*T96/1000)-($AI$6*VLOOKUP(Q96,Assumptions!$B$64:$C$93,2,FALSE)/Z96*Y96*U96/1000)</f>
        <v>1.6810329984138903</v>
      </c>
      <c r="AD96" s="217">
        <f>$AI$6*VLOOKUP(O96,Assumptions!$B$64:$C$93,2,FALSE)*(1-Z96)*Y96</f>
        <v>28.400400000000005</v>
      </c>
      <c r="AE96" s="217" t="e">
        <f>$AI$6*VLOOKUP(P96,Assumptions!$B$64:$C$93,2,FALSE)*(1-Z96)*Y96</f>
        <v>#REF!</v>
      </c>
      <c r="AF96" s="217">
        <f>$AI$6*VLOOKUP(Q96,Assumptions!$B$64:$C$93,2,FALSE)*(1-Z96)*Y96</f>
        <v>28.400400000000005</v>
      </c>
      <c r="AG96" s="65"/>
    </row>
    <row r="97" spans="8:33">
      <c r="H97" s="198">
        <v>2030</v>
      </c>
      <c r="I97" s="181">
        <v>47727</v>
      </c>
      <c r="J97" s="196">
        <f t="shared" si="23"/>
        <v>20.711389759845027</v>
      </c>
      <c r="K97" s="180">
        <v>18.3</v>
      </c>
      <c r="L97" s="179">
        <f>$L$29*(1+Assumptions!$B$57)^(H96-$H$29)</f>
        <v>2.411389759845024</v>
      </c>
      <c r="M97">
        <f t="shared" si="20"/>
        <v>2032</v>
      </c>
      <c r="O97">
        <f>HLOOKUP(M97,'Monthly Value (1)'!$C$4:$NR$5,2,FALSE)</f>
        <v>6</v>
      </c>
      <c r="P97" t="e">
        <f>HLOOKUP(M97,#REF!,2,FALSE)</f>
        <v>#REF!</v>
      </c>
      <c r="Q97">
        <f>HLOOKUP(M97,'Monthly Value (3)'!$C$4:$NR$5,2,FALSE)</f>
        <v>5</v>
      </c>
      <c r="R97" s="68">
        <f t="shared" si="21"/>
        <v>2</v>
      </c>
      <c r="S97" s="197">
        <v>48245</v>
      </c>
      <c r="T97" s="188">
        <v>144.11629584832122</v>
      </c>
      <c r="U97" s="188">
        <v>114.31258978301516</v>
      </c>
      <c r="V97" s="200"/>
      <c r="W97" s="200"/>
      <c r="X97" s="65"/>
      <c r="Y97" s="55">
        <f t="shared" si="19"/>
        <v>8</v>
      </c>
      <c r="Z97" s="52">
        <f t="shared" si="22"/>
        <v>0.85</v>
      </c>
      <c r="AA97" s="65">
        <f>($AI$6*VLOOKUP(O97,Assumptions!$B$64:$C$93,2,FALSE)*Y97*T97/1000)-($AI$6*VLOOKUP(O97,Assumptions!$B$64:$C$93,2,FALSE)/Z97*Y97*U97/1000)</f>
        <v>1.8234753446707366</v>
      </c>
      <c r="AB97" s="65" t="e">
        <f>($AI$6*VLOOKUP(P97,Assumptions!$B$64:$C$93,2,FALSE)*Y97*T97/1000)-($AI$6*VLOOKUP(P97,Assumptions!$B$64:$C$93,2,FALSE)/Z97*Y97*U97/1000)</f>
        <v>#REF!</v>
      </c>
      <c r="AC97" s="65">
        <f>($AI$6*VLOOKUP(Q97,Assumptions!$B$64:$C$93,2,FALSE)*Y97*T97/1000)-($AI$6*VLOOKUP(Q97,Assumptions!$B$64:$C$93,2,FALSE)/Z97*Y97*U97/1000)</f>
        <v>1.8234753446707366</v>
      </c>
      <c r="AD97" s="217">
        <f>$AI$6*VLOOKUP(O97,Assumptions!$B$64:$C$93,2,FALSE)*(1-Z97)*Y97</f>
        <v>28.400400000000005</v>
      </c>
      <c r="AE97" s="217" t="e">
        <f>$AI$6*VLOOKUP(P97,Assumptions!$B$64:$C$93,2,FALSE)*(1-Z97)*Y97</f>
        <v>#REF!</v>
      </c>
      <c r="AF97" s="217">
        <f>$AI$6*VLOOKUP(Q97,Assumptions!$B$64:$C$93,2,FALSE)*(1-Z97)*Y97</f>
        <v>28.400400000000005</v>
      </c>
      <c r="AG97" s="65"/>
    </row>
    <row r="98" spans="8:33">
      <c r="H98" s="198">
        <v>2030</v>
      </c>
      <c r="I98" s="181">
        <v>47757</v>
      </c>
      <c r="J98" s="196">
        <f t="shared" si="23"/>
        <v>20.711389759845027</v>
      </c>
      <c r="K98" s="180">
        <v>18.3</v>
      </c>
      <c r="L98" s="179">
        <f>$L$29*(1+Assumptions!$B$57)^(H97-$H$29)</f>
        <v>2.411389759845024</v>
      </c>
      <c r="M98">
        <f t="shared" si="20"/>
        <v>2032</v>
      </c>
      <c r="O98">
        <f>HLOOKUP(M98,'Monthly Value (1)'!$C$4:$NR$5,2,FALSE)</f>
        <v>6</v>
      </c>
      <c r="P98" t="e">
        <f>HLOOKUP(M98,#REF!,2,FALSE)</f>
        <v>#REF!</v>
      </c>
      <c r="Q98">
        <f>HLOOKUP(M98,'Monthly Value (3)'!$C$4:$NR$5,2,FALSE)</f>
        <v>5</v>
      </c>
      <c r="R98" s="68">
        <f t="shared" si="21"/>
        <v>3</v>
      </c>
      <c r="S98" s="197">
        <v>48274</v>
      </c>
      <c r="T98" s="188">
        <v>58.042005594483896</v>
      </c>
      <c r="U98" s="188">
        <v>50.609248861803103</v>
      </c>
      <c r="V98" s="200"/>
      <c r="W98" s="200"/>
      <c r="X98" s="65"/>
      <c r="Y98" s="55">
        <f t="shared" si="19"/>
        <v>8</v>
      </c>
      <c r="Z98" s="52">
        <f t="shared" si="22"/>
        <v>0.85</v>
      </c>
      <c r="AA98" s="65">
        <f>($AI$6*VLOOKUP(O98,Assumptions!$B$64:$C$93,2,FALSE)*Y98*T98/1000)-($AI$6*VLOOKUP(O98,Assumptions!$B$64:$C$93,2,FALSE)/Z98*Y98*U98/1000)</f>
        <v>-0.28367970229027151</v>
      </c>
      <c r="AB98" s="65" t="e">
        <f>($AI$6*VLOOKUP(P98,Assumptions!$B$64:$C$93,2,FALSE)*Y98*T98/1000)-($AI$6*VLOOKUP(P98,Assumptions!$B$64:$C$93,2,FALSE)/Z98*Y98*U98/1000)</f>
        <v>#REF!</v>
      </c>
      <c r="AC98" s="65">
        <f>($AI$6*VLOOKUP(Q98,Assumptions!$B$64:$C$93,2,FALSE)*Y98*T98/1000)-($AI$6*VLOOKUP(Q98,Assumptions!$B$64:$C$93,2,FALSE)/Z98*Y98*U98/1000)</f>
        <v>-0.28367970229027151</v>
      </c>
      <c r="AD98" s="217">
        <f>$AI$6*VLOOKUP(O98,Assumptions!$B$64:$C$93,2,FALSE)*(1-Z98)*Y98</f>
        <v>28.400400000000005</v>
      </c>
      <c r="AE98" s="217" t="e">
        <f>$AI$6*VLOOKUP(P98,Assumptions!$B$64:$C$93,2,FALSE)*(1-Z98)*Y98</f>
        <v>#REF!</v>
      </c>
      <c r="AF98" s="217">
        <f>$AI$6*VLOOKUP(Q98,Assumptions!$B$64:$C$93,2,FALSE)*(1-Z98)*Y98</f>
        <v>28.400400000000005</v>
      </c>
      <c r="AG98" s="65"/>
    </row>
    <row r="99" spans="8:33">
      <c r="H99" s="198">
        <v>2030</v>
      </c>
      <c r="I99" s="181">
        <v>47788</v>
      </c>
      <c r="J99" s="196">
        <f t="shared" si="23"/>
        <v>20.711389759845027</v>
      </c>
      <c r="K99" s="180">
        <v>18.3</v>
      </c>
      <c r="L99" s="179">
        <f>$L$29*(1+Assumptions!$B$57)^(H98-$H$29)</f>
        <v>2.411389759845024</v>
      </c>
      <c r="M99">
        <f t="shared" si="20"/>
        <v>2032</v>
      </c>
      <c r="O99">
        <f>HLOOKUP(M99,'Monthly Value (1)'!$C$4:$NR$5,2,FALSE)</f>
        <v>6</v>
      </c>
      <c r="P99" t="e">
        <f>HLOOKUP(M99,#REF!,2,FALSE)</f>
        <v>#REF!</v>
      </c>
      <c r="Q99">
        <f>HLOOKUP(M99,'Monthly Value (3)'!$C$4:$NR$5,2,FALSE)</f>
        <v>5</v>
      </c>
      <c r="R99" s="68">
        <f t="shared" si="21"/>
        <v>4</v>
      </c>
      <c r="S99" s="197">
        <v>48305</v>
      </c>
      <c r="T99" s="188">
        <v>39.336761369862018</v>
      </c>
      <c r="U99" s="188">
        <v>32.990890385913268</v>
      </c>
      <c r="V99" s="200"/>
      <c r="W99" s="200"/>
      <c r="X99" s="65"/>
      <c r="Y99" s="55">
        <f t="shared" si="19"/>
        <v>8</v>
      </c>
      <c r="Z99" s="52">
        <f t="shared" si="22"/>
        <v>0.85</v>
      </c>
      <c r="AA99" s="65">
        <f>($AI$6*VLOOKUP(O99,Assumptions!$B$64:$C$93,2,FALSE)*Y99*T99/1000)-($AI$6*VLOOKUP(O99,Assumptions!$B$64:$C$93,2,FALSE)/Z99*Y99*U99/1000)</f>
        <v>9.9202436480342548E-2</v>
      </c>
      <c r="AB99" s="65" t="e">
        <f>($AI$6*VLOOKUP(P99,Assumptions!$B$64:$C$93,2,FALSE)*Y99*T99/1000)-($AI$6*VLOOKUP(P99,Assumptions!$B$64:$C$93,2,FALSE)/Z99*Y99*U99/1000)</f>
        <v>#REF!</v>
      </c>
      <c r="AC99" s="65">
        <f>($AI$6*VLOOKUP(Q99,Assumptions!$B$64:$C$93,2,FALSE)*Y99*T99/1000)-($AI$6*VLOOKUP(Q99,Assumptions!$B$64:$C$93,2,FALSE)/Z99*Y99*U99/1000)</f>
        <v>9.9202436480342548E-2</v>
      </c>
      <c r="AD99" s="217">
        <f>$AI$6*VLOOKUP(O99,Assumptions!$B$64:$C$93,2,FALSE)*(1-Z99)*Y99</f>
        <v>28.400400000000005</v>
      </c>
      <c r="AE99" s="217" t="e">
        <f>$AI$6*VLOOKUP(P99,Assumptions!$B$64:$C$93,2,FALSE)*(1-Z99)*Y99</f>
        <v>#REF!</v>
      </c>
      <c r="AF99" s="217">
        <f>$AI$6*VLOOKUP(Q99,Assumptions!$B$64:$C$93,2,FALSE)*(1-Z99)*Y99</f>
        <v>28.400400000000005</v>
      </c>
      <c r="AG99" s="65"/>
    </row>
    <row r="100" spans="8:33">
      <c r="H100" s="198">
        <v>2030</v>
      </c>
      <c r="I100" s="181">
        <v>47818</v>
      </c>
      <c r="J100" s="196">
        <f t="shared" si="23"/>
        <v>20.711389759845027</v>
      </c>
      <c r="K100" s="180">
        <v>18.3</v>
      </c>
      <c r="L100" s="179">
        <f>$L$29*(1+Assumptions!$B$57)^(H99-$H$29)</f>
        <v>2.411389759845024</v>
      </c>
      <c r="M100">
        <f t="shared" si="20"/>
        <v>2032</v>
      </c>
      <c r="O100">
        <f>HLOOKUP(M100,'Monthly Value (1)'!$C$4:$NR$5,2,FALSE)</f>
        <v>6</v>
      </c>
      <c r="P100" t="e">
        <f>HLOOKUP(M100,#REF!,2,FALSE)</f>
        <v>#REF!</v>
      </c>
      <c r="Q100">
        <f>HLOOKUP(M100,'Monthly Value (3)'!$C$4:$NR$5,2,FALSE)</f>
        <v>5</v>
      </c>
      <c r="R100" s="68">
        <f t="shared" si="21"/>
        <v>5</v>
      </c>
      <c r="S100" s="197">
        <v>48335</v>
      </c>
      <c r="T100" s="188">
        <v>33.968078981605828</v>
      </c>
      <c r="U100" s="188">
        <v>28.352727163473766</v>
      </c>
      <c r="V100" s="200"/>
      <c r="W100" s="200"/>
      <c r="X100" s="65"/>
      <c r="Y100" s="55">
        <f t="shared" si="19"/>
        <v>8</v>
      </c>
      <c r="Z100" s="52">
        <f t="shared" si="22"/>
        <v>0.85</v>
      </c>
      <c r="AA100" s="65">
        <f>($AI$6*VLOOKUP(O100,Assumptions!$B$64:$C$93,2,FALSE)*Y100*T100/1000)-($AI$6*VLOOKUP(O100,Assumptions!$B$64:$C$93,2,FALSE)/Z100*Y100*U100/1000)</f>
        <v>0.11586026062194499</v>
      </c>
      <c r="AB100" s="65" t="e">
        <f>($AI$6*VLOOKUP(P100,Assumptions!$B$64:$C$93,2,FALSE)*Y100*T100/1000)-($AI$6*VLOOKUP(P100,Assumptions!$B$64:$C$93,2,FALSE)/Z100*Y100*U100/1000)</f>
        <v>#REF!</v>
      </c>
      <c r="AC100" s="65">
        <f>($AI$6*VLOOKUP(Q100,Assumptions!$B$64:$C$93,2,FALSE)*Y100*T100/1000)-($AI$6*VLOOKUP(Q100,Assumptions!$B$64:$C$93,2,FALSE)/Z100*Y100*U100/1000)</f>
        <v>0.11586026062194499</v>
      </c>
      <c r="AD100" s="217">
        <f>$AI$6*VLOOKUP(O100,Assumptions!$B$64:$C$93,2,FALSE)*(1-Z100)*Y100</f>
        <v>28.400400000000005</v>
      </c>
      <c r="AE100" s="217" t="e">
        <f>$AI$6*VLOOKUP(P100,Assumptions!$B$64:$C$93,2,FALSE)*(1-Z100)*Y100</f>
        <v>#REF!</v>
      </c>
      <c r="AF100" s="217">
        <f>$AI$6*VLOOKUP(Q100,Assumptions!$B$64:$C$93,2,FALSE)*(1-Z100)*Y100</f>
        <v>28.400400000000005</v>
      </c>
      <c r="AG100" s="65"/>
    </row>
    <row r="101" spans="8:33">
      <c r="H101" s="198">
        <v>2031</v>
      </c>
      <c r="I101" s="181">
        <v>47849</v>
      </c>
      <c r="J101" s="196">
        <f t="shared" si="23"/>
        <v>20.981389759845023</v>
      </c>
      <c r="K101" s="180">
        <v>18.57</v>
      </c>
      <c r="L101" s="179">
        <f>$L$29*(1+Assumptions!$B$57)^(H100-$H$29)</f>
        <v>2.411389759845024</v>
      </c>
      <c r="M101">
        <f t="shared" si="20"/>
        <v>2032</v>
      </c>
      <c r="O101">
        <f>HLOOKUP(M101,'Monthly Value (1)'!$C$4:$NR$5,2,FALSE)</f>
        <v>6</v>
      </c>
      <c r="P101" t="e">
        <f>HLOOKUP(M101,#REF!,2,FALSE)</f>
        <v>#REF!</v>
      </c>
      <c r="Q101">
        <f>HLOOKUP(M101,'Monthly Value (3)'!$C$4:$NR$5,2,FALSE)</f>
        <v>5</v>
      </c>
      <c r="R101" s="68">
        <f t="shared" si="21"/>
        <v>6</v>
      </c>
      <c r="S101" s="197">
        <v>48366</v>
      </c>
      <c r="T101" s="188">
        <v>39.154761128731089</v>
      </c>
      <c r="U101" s="188">
        <v>32.647085555818933</v>
      </c>
      <c r="V101" s="200"/>
      <c r="W101" s="200"/>
      <c r="X101" s="65"/>
      <c r="Y101" s="55">
        <f t="shared" si="19"/>
        <v>8</v>
      </c>
      <c r="Z101" s="52">
        <f t="shared" si="22"/>
        <v>0.85</v>
      </c>
      <c r="AA101" s="65">
        <f>($AI$6*VLOOKUP(O101,Assumptions!$B$64:$C$93,2,FALSE)*Y101*T101/1000)-($AI$6*VLOOKUP(O101,Assumptions!$B$64:$C$93,2,FALSE)/Z101*Y101*U101/1000)</f>
        <v>0.14132515801468415</v>
      </c>
      <c r="AB101" s="65" t="e">
        <f>($AI$6*VLOOKUP(P101,Assumptions!$B$64:$C$93,2,FALSE)*Y101*T101/1000)-($AI$6*VLOOKUP(P101,Assumptions!$B$64:$C$93,2,FALSE)/Z101*Y101*U101/1000)</f>
        <v>#REF!</v>
      </c>
      <c r="AC101" s="65">
        <f>($AI$6*VLOOKUP(Q101,Assumptions!$B$64:$C$93,2,FALSE)*Y101*T101/1000)-($AI$6*VLOOKUP(Q101,Assumptions!$B$64:$C$93,2,FALSE)/Z101*Y101*U101/1000)</f>
        <v>0.14132515801468415</v>
      </c>
      <c r="AD101" s="217">
        <f>$AI$6*VLOOKUP(O101,Assumptions!$B$64:$C$93,2,FALSE)*(1-Z101)*Y101</f>
        <v>28.400400000000005</v>
      </c>
      <c r="AE101" s="217" t="e">
        <f>$AI$6*VLOOKUP(P101,Assumptions!$B$64:$C$93,2,FALSE)*(1-Z101)*Y101</f>
        <v>#REF!</v>
      </c>
      <c r="AF101" s="217">
        <f>$AI$6*VLOOKUP(Q101,Assumptions!$B$64:$C$93,2,FALSE)*(1-Z101)*Y101</f>
        <v>28.400400000000005</v>
      </c>
      <c r="AG101" s="65"/>
    </row>
    <row r="102" spans="8:33">
      <c r="H102" s="198">
        <v>2031</v>
      </c>
      <c r="I102" s="181">
        <v>47880</v>
      </c>
      <c r="J102" s="196">
        <f t="shared" si="23"/>
        <v>21.029617555041924</v>
      </c>
      <c r="K102" s="180">
        <v>18.57</v>
      </c>
      <c r="L102" s="179">
        <f>$L$29*(1+Assumptions!$B$57)^(H101-$H$29)</f>
        <v>2.459617555041925</v>
      </c>
      <c r="M102">
        <f t="shared" si="20"/>
        <v>2032</v>
      </c>
      <c r="O102">
        <f>HLOOKUP(M102,'Monthly Value (1)'!$C$4:$NR$5,2,FALSE)</f>
        <v>6</v>
      </c>
      <c r="P102" t="e">
        <f>HLOOKUP(M102,#REF!,2,FALSE)</f>
        <v>#REF!</v>
      </c>
      <c r="Q102">
        <f>HLOOKUP(M102,'Monthly Value (3)'!$C$4:$NR$5,2,FALSE)</f>
        <v>5</v>
      </c>
      <c r="R102" s="68">
        <f t="shared" si="21"/>
        <v>7</v>
      </c>
      <c r="S102" s="197">
        <v>48396</v>
      </c>
      <c r="T102" s="188">
        <v>46.366882918197938</v>
      </c>
      <c r="U102" s="188">
        <v>36.18743279002198</v>
      </c>
      <c r="V102" s="200"/>
      <c r="W102" s="200"/>
      <c r="X102" s="65"/>
      <c r="Y102" s="55">
        <f t="shared" si="19"/>
        <v>8</v>
      </c>
      <c r="Z102" s="52">
        <f t="shared" si="22"/>
        <v>0.85</v>
      </c>
      <c r="AA102" s="65">
        <f>($AI$6*VLOOKUP(O102,Assumptions!$B$64:$C$93,2,FALSE)*Y102*T102/1000)-($AI$6*VLOOKUP(O102,Assumptions!$B$64:$C$93,2,FALSE)/Z102*Y102*U102/1000)</f>
        <v>0.71823335039803915</v>
      </c>
      <c r="AB102" s="65" t="e">
        <f>($AI$6*VLOOKUP(P102,Assumptions!$B$64:$C$93,2,FALSE)*Y102*T102/1000)-($AI$6*VLOOKUP(P102,Assumptions!$B$64:$C$93,2,FALSE)/Z102*Y102*U102/1000)</f>
        <v>#REF!</v>
      </c>
      <c r="AC102" s="65">
        <f>($AI$6*VLOOKUP(Q102,Assumptions!$B$64:$C$93,2,FALSE)*Y102*T102/1000)-($AI$6*VLOOKUP(Q102,Assumptions!$B$64:$C$93,2,FALSE)/Z102*Y102*U102/1000)</f>
        <v>0.71823335039803915</v>
      </c>
      <c r="AD102" s="217">
        <f>$AI$6*VLOOKUP(O102,Assumptions!$B$64:$C$93,2,FALSE)*(1-Z102)*Y102</f>
        <v>28.400400000000005</v>
      </c>
      <c r="AE102" s="217" t="e">
        <f>$AI$6*VLOOKUP(P102,Assumptions!$B$64:$C$93,2,FALSE)*(1-Z102)*Y102</f>
        <v>#REF!</v>
      </c>
      <c r="AF102" s="217">
        <f>$AI$6*VLOOKUP(Q102,Assumptions!$B$64:$C$93,2,FALSE)*(1-Z102)*Y102</f>
        <v>28.400400000000005</v>
      </c>
      <c r="AG102" s="65"/>
    </row>
    <row r="103" spans="8:33">
      <c r="H103" s="198">
        <v>2031</v>
      </c>
      <c r="I103" s="181">
        <v>47908</v>
      </c>
      <c r="J103" s="196">
        <f t="shared" si="23"/>
        <v>21.029617555041924</v>
      </c>
      <c r="K103" s="180">
        <v>18.57</v>
      </c>
      <c r="L103" s="179">
        <f>$L$29*(1+Assumptions!$B$57)^(H102-$H$29)</f>
        <v>2.459617555041925</v>
      </c>
      <c r="M103">
        <f t="shared" si="20"/>
        <v>2032</v>
      </c>
      <c r="O103">
        <f>HLOOKUP(M103,'Monthly Value (1)'!$C$4:$NR$5,2,FALSE)</f>
        <v>6</v>
      </c>
      <c r="P103" t="e">
        <f>HLOOKUP(M103,#REF!,2,FALSE)</f>
        <v>#REF!</v>
      </c>
      <c r="Q103">
        <f>HLOOKUP(M103,'Monthly Value (3)'!$C$4:$NR$5,2,FALSE)</f>
        <v>5</v>
      </c>
      <c r="R103" s="68">
        <f t="shared" si="21"/>
        <v>8</v>
      </c>
      <c r="S103" s="197">
        <v>48427</v>
      </c>
      <c r="T103" s="188">
        <v>47.293934441040271</v>
      </c>
      <c r="U103" s="188">
        <v>38.084416227630818</v>
      </c>
      <c r="V103" s="200"/>
      <c r="W103" s="200"/>
      <c r="X103" s="65"/>
      <c r="Y103" s="55">
        <f t="shared" si="19"/>
        <v>8</v>
      </c>
      <c r="Z103" s="52">
        <f t="shared" si="22"/>
        <v>0.85</v>
      </c>
      <c r="AA103" s="65">
        <f>($AI$6*VLOOKUP(O103,Assumptions!$B$64:$C$93,2,FALSE)*Y103*T103/1000)-($AI$6*VLOOKUP(O103,Assumptions!$B$64:$C$93,2,FALSE)/Z103*Y103*U103/1000)</f>
        <v>0.4712078644173765</v>
      </c>
      <c r="AB103" s="65" t="e">
        <f>($AI$6*VLOOKUP(P103,Assumptions!$B$64:$C$93,2,FALSE)*Y103*T103/1000)-($AI$6*VLOOKUP(P103,Assumptions!$B$64:$C$93,2,FALSE)/Z103*Y103*U103/1000)</f>
        <v>#REF!</v>
      </c>
      <c r="AC103" s="65">
        <f>($AI$6*VLOOKUP(Q103,Assumptions!$B$64:$C$93,2,FALSE)*Y103*T103/1000)-($AI$6*VLOOKUP(Q103,Assumptions!$B$64:$C$93,2,FALSE)/Z103*Y103*U103/1000)</f>
        <v>0.4712078644173765</v>
      </c>
      <c r="AD103" s="217">
        <f>$AI$6*VLOOKUP(O103,Assumptions!$B$64:$C$93,2,FALSE)*(1-Z103)*Y103</f>
        <v>28.400400000000005</v>
      </c>
      <c r="AE103" s="217" t="e">
        <f>$AI$6*VLOOKUP(P103,Assumptions!$B$64:$C$93,2,FALSE)*(1-Z103)*Y103</f>
        <v>#REF!</v>
      </c>
      <c r="AF103" s="217">
        <f>$AI$6*VLOOKUP(Q103,Assumptions!$B$64:$C$93,2,FALSE)*(1-Z103)*Y103</f>
        <v>28.400400000000005</v>
      </c>
      <c r="AG103" s="65"/>
    </row>
    <row r="104" spans="8:33">
      <c r="H104" s="198">
        <v>2031</v>
      </c>
      <c r="I104" s="181">
        <v>47939</v>
      </c>
      <c r="J104" s="196">
        <f t="shared" si="23"/>
        <v>21.029617555041924</v>
      </c>
      <c r="K104" s="180">
        <v>18.57</v>
      </c>
      <c r="L104" s="179">
        <f>$L$29*(1+Assumptions!$B$57)^(H103-$H$29)</f>
        <v>2.459617555041925</v>
      </c>
      <c r="M104">
        <f t="shared" si="20"/>
        <v>2032</v>
      </c>
      <c r="O104">
        <f>HLOOKUP(M104,'Monthly Value (1)'!$C$4:$NR$5,2,FALSE)</f>
        <v>6</v>
      </c>
      <c r="P104" t="e">
        <f>HLOOKUP(M104,#REF!,2,FALSE)</f>
        <v>#REF!</v>
      </c>
      <c r="Q104">
        <f>HLOOKUP(M104,'Monthly Value (3)'!$C$4:$NR$5,2,FALSE)</f>
        <v>5</v>
      </c>
      <c r="R104" s="68">
        <f t="shared" si="21"/>
        <v>9</v>
      </c>
      <c r="S104" s="197">
        <v>48458</v>
      </c>
      <c r="T104" s="188">
        <v>38.676786036849172</v>
      </c>
      <c r="U104" s="188">
        <v>32.846766564823241</v>
      </c>
      <c r="V104" s="200"/>
      <c r="W104" s="200"/>
      <c r="X104" s="65"/>
      <c r="Y104" s="55">
        <f t="shared" si="19"/>
        <v>8</v>
      </c>
      <c r="Z104" s="52">
        <f t="shared" si="22"/>
        <v>0.85</v>
      </c>
      <c r="AA104" s="65">
        <f>($AI$6*VLOOKUP(O104,Assumptions!$B$64:$C$93,2,FALSE)*Y104*T104/1000)-($AI$6*VLOOKUP(O104,Assumptions!$B$64:$C$93,2,FALSE)/Z104*Y104*U104/1000)</f>
        <v>6.348673640670377E-3</v>
      </c>
      <c r="AB104" s="65" t="e">
        <f>($AI$6*VLOOKUP(P104,Assumptions!$B$64:$C$93,2,FALSE)*Y104*T104/1000)-($AI$6*VLOOKUP(P104,Assumptions!$B$64:$C$93,2,FALSE)/Z104*Y104*U104/1000)</f>
        <v>#REF!</v>
      </c>
      <c r="AC104" s="65">
        <f>($AI$6*VLOOKUP(Q104,Assumptions!$B$64:$C$93,2,FALSE)*Y104*T104/1000)-($AI$6*VLOOKUP(Q104,Assumptions!$B$64:$C$93,2,FALSE)/Z104*Y104*U104/1000)</f>
        <v>6.348673640670377E-3</v>
      </c>
      <c r="AD104" s="217">
        <f>$AI$6*VLOOKUP(O104,Assumptions!$B$64:$C$93,2,FALSE)*(1-Z104)*Y104</f>
        <v>28.400400000000005</v>
      </c>
      <c r="AE104" s="217" t="e">
        <f>$AI$6*VLOOKUP(P104,Assumptions!$B$64:$C$93,2,FALSE)*(1-Z104)*Y104</f>
        <v>#REF!</v>
      </c>
      <c r="AF104" s="217">
        <f>$AI$6*VLOOKUP(Q104,Assumptions!$B$64:$C$93,2,FALSE)*(1-Z104)*Y104</f>
        <v>28.400400000000005</v>
      </c>
      <c r="AG104" s="65"/>
    </row>
    <row r="105" spans="8:33">
      <c r="H105" s="198">
        <v>2031</v>
      </c>
      <c r="I105" s="181">
        <v>47969</v>
      </c>
      <c r="J105" s="196">
        <f t="shared" si="23"/>
        <v>21.029617555041924</v>
      </c>
      <c r="K105" s="180">
        <v>18.57</v>
      </c>
      <c r="L105" s="179">
        <f>$L$29*(1+Assumptions!$B$57)^(H104-$H$29)</f>
        <v>2.459617555041925</v>
      </c>
      <c r="M105">
        <f t="shared" si="20"/>
        <v>2032</v>
      </c>
      <c r="O105">
        <f>HLOOKUP(M105,'Monthly Value (1)'!$C$4:$NR$5,2,FALSE)</f>
        <v>6</v>
      </c>
      <c r="P105" t="e">
        <f>HLOOKUP(M105,#REF!,2,FALSE)</f>
        <v>#REF!</v>
      </c>
      <c r="Q105">
        <f>HLOOKUP(M105,'Monthly Value (3)'!$C$4:$NR$5,2,FALSE)</f>
        <v>5</v>
      </c>
      <c r="R105" s="68">
        <f t="shared" si="21"/>
        <v>10</v>
      </c>
      <c r="S105" s="197">
        <v>48488</v>
      </c>
      <c r="T105" s="188">
        <v>40.078180368623059</v>
      </c>
      <c r="U105" s="188">
        <v>32.410077690622337</v>
      </c>
      <c r="V105" s="200"/>
      <c r="W105" s="200"/>
      <c r="X105" s="65"/>
      <c r="Y105" s="55">
        <f t="shared" si="19"/>
        <v>8</v>
      </c>
      <c r="Z105" s="52">
        <f t="shared" si="22"/>
        <v>0.85</v>
      </c>
      <c r="AA105" s="65">
        <f>($AI$6*VLOOKUP(O105,Assumptions!$B$64:$C$93,2,FALSE)*Y105*T105/1000)-($AI$6*VLOOKUP(O105,Assumptions!$B$64:$C$93,2,FALSE)/Z105*Y105*U105/1000)</f>
        <v>0.36895474694223651</v>
      </c>
      <c r="AB105" s="65" t="e">
        <f>($AI$6*VLOOKUP(P105,Assumptions!$B$64:$C$93,2,FALSE)*Y105*T105/1000)-($AI$6*VLOOKUP(P105,Assumptions!$B$64:$C$93,2,FALSE)/Z105*Y105*U105/1000)</f>
        <v>#REF!</v>
      </c>
      <c r="AC105" s="65">
        <f>($AI$6*VLOOKUP(Q105,Assumptions!$B$64:$C$93,2,FALSE)*Y105*T105/1000)-($AI$6*VLOOKUP(Q105,Assumptions!$B$64:$C$93,2,FALSE)/Z105*Y105*U105/1000)</f>
        <v>0.36895474694223651</v>
      </c>
      <c r="AD105" s="217">
        <f>$AI$6*VLOOKUP(O105,Assumptions!$B$64:$C$93,2,FALSE)*(1-Z105)*Y105</f>
        <v>28.400400000000005</v>
      </c>
      <c r="AE105" s="217" t="e">
        <f>$AI$6*VLOOKUP(P105,Assumptions!$B$64:$C$93,2,FALSE)*(1-Z105)*Y105</f>
        <v>#REF!</v>
      </c>
      <c r="AF105" s="217">
        <f>$AI$6*VLOOKUP(Q105,Assumptions!$B$64:$C$93,2,FALSE)*(1-Z105)*Y105</f>
        <v>28.400400000000005</v>
      </c>
      <c r="AG105" s="65"/>
    </row>
    <row r="106" spans="8:33">
      <c r="H106" s="198">
        <v>2031</v>
      </c>
      <c r="I106" s="181">
        <v>48000</v>
      </c>
      <c r="J106" s="196">
        <f t="shared" si="23"/>
        <v>21.029617555041924</v>
      </c>
      <c r="K106" s="180">
        <v>18.57</v>
      </c>
      <c r="L106" s="179">
        <f>$L$29*(1+Assumptions!$B$57)^(H105-$H$29)</f>
        <v>2.459617555041925</v>
      </c>
      <c r="M106">
        <f t="shared" si="20"/>
        <v>2032</v>
      </c>
      <c r="O106">
        <f>HLOOKUP(M106,'Monthly Value (1)'!$C$4:$NR$5,2,FALSE)</f>
        <v>6</v>
      </c>
      <c r="P106" t="e">
        <f>HLOOKUP(M106,#REF!,2,FALSE)</f>
        <v>#REF!</v>
      </c>
      <c r="Q106">
        <f>HLOOKUP(M106,'Monthly Value (3)'!$C$4:$NR$5,2,FALSE)</f>
        <v>5</v>
      </c>
      <c r="R106" s="68">
        <f t="shared" si="21"/>
        <v>11</v>
      </c>
      <c r="S106" s="197">
        <v>48519</v>
      </c>
      <c r="T106" s="188">
        <v>65.346820048373047</v>
      </c>
      <c r="U106" s="188">
        <v>58.160122446225543</v>
      </c>
      <c r="V106" s="200"/>
      <c r="W106" s="200"/>
      <c r="X106" s="65"/>
      <c r="Y106" s="55">
        <f t="shared" si="19"/>
        <v>8</v>
      </c>
      <c r="Z106" s="52">
        <f t="shared" si="22"/>
        <v>0.85</v>
      </c>
      <c r="AA106" s="65">
        <f>($AI$6*VLOOKUP(O106,Assumptions!$B$64:$C$93,2,FALSE)*Y106*T106/1000)-($AI$6*VLOOKUP(O106,Assumptions!$B$64:$C$93,2,FALSE)/Z106*Y106*U106/1000)</f>
        <v>-0.58255911870778121</v>
      </c>
      <c r="AB106" s="65" t="e">
        <f>($AI$6*VLOOKUP(P106,Assumptions!$B$64:$C$93,2,FALSE)*Y106*T106/1000)-($AI$6*VLOOKUP(P106,Assumptions!$B$64:$C$93,2,FALSE)/Z106*Y106*U106/1000)</f>
        <v>#REF!</v>
      </c>
      <c r="AC106" s="65">
        <f>($AI$6*VLOOKUP(Q106,Assumptions!$B$64:$C$93,2,FALSE)*Y106*T106/1000)-($AI$6*VLOOKUP(Q106,Assumptions!$B$64:$C$93,2,FALSE)/Z106*Y106*U106/1000)</f>
        <v>-0.58255911870778121</v>
      </c>
      <c r="AD106" s="217">
        <f>$AI$6*VLOOKUP(O106,Assumptions!$B$64:$C$93,2,FALSE)*(1-Z106)*Y106</f>
        <v>28.400400000000005</v>
      </c>
      <c r="AE106" s="217" t="e">
        <f>$AI$6*VLOOKUP(P106,Assumptions!$B$64:$C$93,2,FALSE)*(1-Z106)*Y106</f>
        <v>#REF!</v>
      </c>
      <c r="AF106" s="217">
        <f>$AI$6*VLOOKUP(Q106,Assumptions!$B$64:$C$93,2,FALSE)*(1-Z106)*Y106</f>
        <v>28.400400000000005</v>
      </c>
      <c r="AG106" s="65"/>
    </row>
    <row r="107" spans="8:33">
      <c r="H107" s="198">
        <v>2031</v>
      </c>
      <c r="I107" s="181">
        <v>48030</v>
      </c>
      <c r="J107" s="196">
        <f t="shared" si="23"/>
        <v>21.029617555041924</v>
      </c>
      <c r="K107" s="180">
        <v>18.57</v>
      </c>
      <c r="L107" s="179">
        <f>$L$29*(1+Assumptions!$B$57)^(H106-$H$29)</f>
        <v>2.459617555041925</v>
      </c>
      <c r="M107">
        <f t="shared" si="20"/>
        <v>2032</v>
      </c>
      <c r="O107">
        <f>HLOOKUP(M107,'Monthly Value (1)'!$C$4:$NR$5,2,FALSE)</f>
        <v>6</v>
      </c>
      <c r="P107" t="e">
        <f>HLOOKUP(M107,#REF!,2,FALSE)</f>
        <v>#REF!</v>
      </c>
      <c r="Q107">
        <f>HLOOKUP(M107,'Monthly Value (3)'!$C$4:$NR$5,2,FALSE)</f>
        <v>5</v>
      </c>
      <c r="R107" s="68">
        <f t="shared" si="21"/>
        <v>12</v>
      </c>
      <c r="S107" s="197">
        <v>48549</v>
      </c>
      <c r="T107" s="188">
        <v>119.81886700003194</v>
      </c>
      <c r="U107" s="188">
        <v>95.634499731055669</v>
      </c>
      <c r="V107" s="200"/>
      <c r="W107" s="200"/>
      <c r="X107" s="65"/>
      <c r="Y107" s="55">
        <f t="shared" si="19"/>
        <v>8</v>
      </c>
      <c r="Z107" s="52">
        <f t="shared" si="22"/>
        <v>0.85</v>
      </c>
      <c r="AA107" s="65">
        <f>($AI$6*VLOOKUP(O107,Assumptions!$B$64:$C$93,2,FALSE)*Y107*T107/1000)-($AI$6*VLOOKUP(O107,Assumptions!$B$64:$C$93,2,FALSE)/Z107*Y107*U107/1000)</f>
        <v>1.3836089539896292</v>
      </c>
      <c r="AB107" s="65" t="e">
        <f>($AI$6*VLOOKUP(P107,Assumptions!$B$64:$C$93,2,FALSE)*Y107*T107/1000)-($AI$6*VLOOKUP(P107,Assumptions!$B$64:$C$93,2,FALSE)/Z107*Y107*U107/1000)</f>
        <v>#REF!</v>
      </c>
      <c r="AC107" s="65">
        <f>($AI$6*VLOOKUP(Q107,Assumptions!$B$64:$C$93,2,FALSE)*Y107*T107/1000)-($AI$6*VLOOKUP(Q107,Assumptions!$B$64:$C$93,2,FALSE)/Z107*Y107*U107/1000)</f>
        <v>1.3836089539896292</v>
      </c>
      <c r="AD107" s="217">
        <f>$AI$6*VLOOKUP(O107,Assumptions!$B$64:$C$93,2,FALSE)*(1-Z107)*Y107</f>
        <v>28.400400000000005</v>
      </c>
      <c r="AE107" s="217" t="e">
        <f>$AI$6*VLOOKUP(P107,Assumptions!$B$64:$C$93,2,FALSE)*(1-Z107)*Y107</f>
        <v>#REF!</v>
      </c>
      <c r="AF107" s="217">
        <f>$AI$6*VLOOKUP(Q107,Assumptions!$B$64:$C$93,2,FALSE)*(1-Z107)*Y107</f>
        <v>28.400400000000005</v>
      </c>
      <c r="AG107" s="65"/>
    </row>
    <row r="108" spans="8:33">
      <c r="H108" s="198">
        <v>2031</v>
      </c>
      <c r="I108" s="181">
        <v>48061</v>
      </c>
      <c r="J108" s="196">
        <f t="shared" si="23"/>
        <v>21.029617555041924</v>
      </c>
      <c r="K108" s="180">
        <v>18.57</v>
      </c>
      <c r="L108" s="179">
        <f>$L$29*(1+Assumptions!$B$57)^(H107-$H$29)</f>
        <v>2.459617555041925</v>
      </c>
      <c r="M108">
        <f t="shared" si="20"/>
        <v>2033</v>
      </c>
      <c r="N108">
        <f>(1+Assumptions!$B$57)^(M108-2033)</f>
        <v>1</v>
      </c>
      <c r="O108">
        <f>HLOOKUP(M108,'Monthly Value (1)'!$C$4:$NR$5,2,FALSE)</f>
        <v>7</v>
      </c>
      <c r="P108" t="e">
        <f>HLOOKUP(M108,#REF!,2,FALSE)</f>
        <v>#REF!</v>
      </c>
      <c r="Q108">
        <f>HLOOKUP(M108,'Monthly Value (3)'!$C$4:$NR$5,2,FALSE)</f>
        <v>6</v>
      </c>
      <c r="R108" s="68">
        <f t="shared" si="21"/>
        <v>1</v>
      </c>
      <c r="S108" s="197">
        <v>48580</v>
      </c>
      <c r="T108" s="188">
        <v>154.56373072483413</v>
      </c>
      <c r="U108" s="188">
        <v>122.77887375670474</v>
      </c>
      <c r="V108" s="200"/>
      <c r="W108" s="200"/>
      <c r="X108" s="65"/>
      <c r="Y108" s="55">
        <f t="shared" si="19"/>
        <v>8</v>
      </c>
      <c r="Z108" s="52">
        <f t="shared" si="22"/>
        <v>0.85</v>
      </c>
      <c r="AA108" s="65">
        <f>($AI$6*VLOOKUP(O108,Assumptions!$B$64:$C$93,2,FALSE)*Y108*T108/1000)-($AI$6*VLOOKUP(O108,Assumptions!$B$64:$C$93,2,FALSE)/Z108*Y108*U108/1000)</f>
        <v>1.896153089813879</v>
      </c>
      <c r="AB108" s="65" t="e">
        <f>($AI$6*VLOOKUP(P108,Assumptions!$B$64:$C$93,2,FALSE)*Y108*T108/1000)-($AI$6*VLOOKUP(P108,Assumptions!$B$64:$C$93,2,FALSE)/Z108*Y108*U108/1000)</f>
        <v>#REF!</v>
      </c>
      <c r="AC108" s="65">
        <f>($AI$6*VLOOKUP(Q108,Assumptions!$B$64:$C$93,2,FALSE)*Y108*T108/1000)-($AI$6*VLOOKUP(Q108,Assumptions!$B$64:$C$93,2,FALSE)/Z108*Y108*U108/1000)</f>
        <v>1.9157010598119584</v>
      </c>
      <c r="AD108" s="217">
        <f>$AI$6*VLOOKUP(O108,Assumptions!$B$64:$C$93,2,FALSE)*(1-Z108)*Y108</f>
        <v>28.110600000000009</v>
      </c>
      <c r="AE108" s="217" t="e">
        <f>$AI$6*VLOOKUP(P108,Assumptions!$B$64:$C$93,2,FALSE)*(1-Z108)*Y108</f>
        <v>#REF!</v>
      </c>
      <c r="AF108" s="217">
        <f>$AI$6*VLOOKUP(Q108,Assumptions!$B$64:$C$93,2,FALSE)*(1-Z108)*Y108</f>
        <v>28.400400000000005</v>
      </c>
      <c r="AG108" s="65"/>
    </row>
    <row r="109" spans="8:33">
      <c r="H109" s="198">
        <v>2031</v>
      </c>
      <c r="I109" s="181">
        <v>48092</v>
      </c>
      <c r="J109" s="196">
        <f t="shared" si="23"/>
        <v>21.029617555041924</v>
      </c>
      <c r="K109" s="180">
        <v>18.57</v>
      </c>
      <c r="L109" s="179">
        <f>$L$29*(1+Assumptions!$B$57)^(H108-$H$29)</f>
        <v>2.459617555041925</v>
      </c>
      <c r="M109">
        <f t="shared" si="20"/>
        <v>2033</v>
      </c>
      <c r="N109">
        <f>(1+Assumptions!$B$57)^(M109-2033)</f>
        <v>1</v>
      </c>
      <c r="O109">
        <f>HLOOKUP(M109,'Monthly Value (1)'!$C$4:$NR$5,2,FALSE)</f>
        <v>7</v>
      </c>
      <c r="P109" t="e">
        <f>HLOOKUP(M109,#REF!,2,FALSE)</f>
        <v>#REF!</v>
      </c>
      <c r="Q109">
        <f>HLOOKUP(M109,'Monthly Value (3)'!$C$4:$NR$5,2,FALSE)</f>
        <v>6</v>
      </c>
      <c r="R109" s="68">
        <f t="shared" si="21"/>
        <v>2</v>
      </c>
      <c r="S109" s="197">
        <v>48611</v>
      </c>
      <c r="T109" s="188">
        <v>144.05189623564479</v>
      </c>
      <c r="U109" s="188">
        <v>115.31260819837635</v>
      </c>
      <c r="V109" s="200"/>
      <c r="W109" s="200"/>
      <c r="X109" s="65"/>
      <c r="Y109" s="55">
        <f t="shared" si="19"/>
        <v>8</v>
      </c>
      <c r="Z109" s="52">
        <f t="shared" si="22"/>
        <v>0.85</v>
      </c>
      <c r="AA109" s="65">
        <f>($AI$6*VLOOKUP(O109,Assumptions!$B$64:$C$93,2,FALSE)*Y109*T109/1000)-($AI$6*VLOOKUP(O109,Assumptions!$B$64:$C$93,2,FALSE)/Z109*Y109*U109/1000)</f>
        <v>1.5723203541347495</v>
      </c>
      <c r="AB109" s="65" t="e">
        <f>($AI$6*VLOOKUP(P109,Assumptions!$B$64:$C$93,2,FALSE)*Y109*T109/1000)-($AI$6*VLOOKUP(P109,Assumptions!$B$64:$C$93,2,FALSE)/Z109*Y109*U109/1000)</f>
        <v>#REF!</v>
      </c>
      <c r="AC109" s="65">
        <f>($AI$6*VLOOKUP(Q109,Assumptions!$B$64:$C$93,2,FALSE)*Y109*T109/1000)-($AI$6*VLOOKUP(Q109,Assumptions!$B$64:$C$93,2,FALSE)/Z109*Y109*U109/1000)</f>
        <v>1.5885298423217051</v>
      </c>
      <c r="AD109" s="217">
        <f>$AI$6*VLOOKUP(O109,Assumptions!$B$64:$C$93,2,FALSE)*(1-Z109)*Y109</f>
        <v>28.110600000000009</v>
      </c>
      <c r="AE109" s="217" t="e">
        <f>$AI$6*VLOOKUP(P109,Assumptions!$B$64:$C$93,2,FALSE)*(1-Z109)*Y109</f>
        <v>#REF!</v>
      </c>
      <c r="AF109" s="217">
        <f>$AI$6*VLOOKUP(Q109,Assumptions!$B$64:$C$93,2,FALSE)*(1-Z109)*Y109</f>
        <v>28.400400000000005</v>
      </c>
      <c r="AG109" s="65"/>
    </row>
    <row r="110" spans="8:33">
      <c r="H110" s="198">
        <v>2031</v>
      </c>
      <c r="I110" s="181">
        <v>48122</v>
      </c>
      <c r="J110" s="196">
        <f t="shared" si="23"/>
        <v>21.029617555041924</v>
      </c>
      <c r="K110" s="180">
        <v>18.57</v>
      </c>
      <c r="L110" s="179">
        <f>$L$29*(1+Assumptions!$B$57)^(H109-$H$29)</f>
        <v>2.459617555041925</v>
      </c>
      <c r="M110">
        <f t="shared" si="20"/>
        <v>2033</v>
      </c>
      <c r="N110">
        <f>(1+Assumptions!$B$57)^(M110-2033)</f>
        <v>1</v>
      </c>
      <c r="O110">
        <f>HLOOKUP(M110,'Monthly Value (1)'!$C$4:$NR$5,2,FALSE)</f>
        <v>7</v>
      </c>
      <c r="P110" t="e">
        <f>HLOOKUP(M110,#REF!,2,FALSE)</f>
        <v>#REF!</v>
      </c>
      <c r="Q110">
        <f>HLOOKUP(M110,'Monthly Value (3)'!$C$4:$NR$5,2,FALSE)</f>
        <v>6</v>
      </c>
      <c r="R110" s="68">
        <f t="shared" si="21"/>
        <v>3</v>
      </c>
      <c r="S110" s="197">
        <v>48639</v>
      </c>
      <c r="T110" s="188">
        <v>59.75937298742636</v>
      </c>
      <c r="U110" s="188">
        <v>52.001119525416605</v>
      </c>
      <c r="V110" s="200"/>
      <c r="W110" s="200"/>
      <c r="X110" s="65"/>
      <c r="Y110" s="55">
        <f t="shared" si="19"/>
        <v>8</v>
      </c>
      <c r="Z110" s="52">
        <f t="shared" si="22"/>
        <v>0.85</v>
      </c>
      <c r="AA110" s="65">
        <f>($AI$6*VLOOKUP(O110,Assumptions!$B$64:$C$93,2,FALSE)*Y110*T110/1000)-($AI$6*VLOOKUP(O110,Assumptions!$B$64:$C$93,2,FALSE)/Z110*Y110*U110/1000)</f>
        <v>-0.26581658647749506</v>
      </c>
      <c r="AB110" s="65" t="e">
        <f>($AI$6*VLOOKUP(P110,Assumptions!$B$64:$C$93,2,FALSE)*Y110*T110/1000)-($AI$6*VLOOKUP(P110,Assumptions!$B$64:$C$93,2,FALSE)/Z110*Y110*U110/1000)</f>
        <v>#REF!</v>
      </c>
      <c r="AC110" s="65">
        <f>($AI$6*VLOOKUP(Q110,Assumptions!$B$64:$C$93,2,FALSE)*Y110*T110/1000)-($AI$6*VLOOKUP(Q110,Assumptions!$B$64:$C$93,2,FALSE)/Z110*Y110*U110/1000)</f>
        <v>-0.26855696365767656</v>
      </c>
      <c r="AD110" s="217">
        <f>$AI$6*VLOOKUP(O110,Assumptions!$B$64:$C$93,2,FALSE)*(1-Z110)*Y110</f>
        <v>28.110600000000009</v>
      </c>
      <c r="AE110" s="217" t="e">
        <f>$AI$6*VLOOKUP(P110,Assumptions!$B$64:$C$93,2,FALSE)*(1-Z110)*Y110</f>
        <v>#REF!</v>
      </c>
      <c r="AF110" s="217">
        <f>$AI$6*VLOOKUP(Q110,Assumptions!$B$64:$C$93,2,FALSE)*(1-Z110)*Y110</f>
        <v>28.400400000000005</v>
      </c>
      <c r="AG110" s="65"/>
    </row>
    <row r="111" spans="8:33">
      <c r="H111" s="198">
        <v>2031</v>
      </c>
      <c r="I111" s="181">
        <v>48153</v>
      </c>
      <c r="J111" s="196">
        <f t="shared" si="23"/>
        <v>21.029617555041924</v>
      </c>
      <c r="K111" s="180">
        <v>18.57</v>
      </c>
      <c r="L111" s="179">
        <f>$L$29*(1+Assumptions!$B$57)^(H110-$H$29)</f>
        <v>2.459617555041925</v>
      </c>
      <c r="M111">
        <f t="shared" si="20"/>
        <v>2033</v>
      </c>
      <c r="N111">
        <f>(1+Assumptions!$B$57)^(M111-2033)</f>
        <v>1</v>
      </c>
      <c r="O111">
        <f>HLOOKUP(M111,'Monthly Value (1)'!$C$4:$NR$5,2,FALSE)</f>
        <v>7</v>
      </c>
      <c r="P111" t="e">
        <f>HLOOKUP(M111,#REF!,2,FALSE)</f>
        <v>#REF!</v>
      </c>
      <c r="Q111">
        <f>HLOOKUP(M111,'Monthly Value (3)'!$C$4:$NR$5,2,FALSE)</f>
        <v>6</v>
      </c>
      <c r="R111" s="68">
        <f t="shared" si="21"/>
        <v>4</v>
      </c>
      <c r="S111" s="197">
        <v>48670</v>
      </c>
      <c r="T111" s="188">
        <v>39.849309883510649</v>
      </c>
      <c r="U111" s="188">
        <v>33.616043507678292</v>
      </c>
      <c r="V111" s="200"/>
      <c r="W111" s="200"/>
      <c r="X111" s="65"/>
      <c r="Y111" s="55">
        <f t="shared" si="19"/>
        <v>8</v>
      </c>
      <c r="Z111" s="52">
        <f t="shared" si="22"/>
        <v>0.85</v>
      </c>
      <c r="AA111" s="65">
        <f>($AI$6*VLOOKUP(O111,Assumptions!$B$64:$C$93,2,FALSE)*Y111*T111/1000)-($AI$6*VLOOKUP(O111,Assumptions!$B$64:$C$93,2,FALSE)/Z111*Y111*U111/1000)</f>
        <v>5.6412989982438155E-2</v>
      </c>
      <c r="AB111" s="65" t="e">
        <f>($AI$6*VLOOKUP(P111,Assumptions!$B$64:$C$93,2,FALSE)*Y111*T111/1000)-($AI$6*VLOOKUP(P111,Assumptions!$B$64:$C$93,2,FALSE)/Z111*Y111*U111/1000)</f>
        <v>#REF!</v>
      </c>
      <c r="AC111" s="65">
        <f>($AI$6*VLOOKUP(Q111,Assumptions!$B$64:$C$93,2,FALSE)*Y111*T111/1000)-($AI$6*VLOOKUP(Q111,Assumptions!$B$64:$C$93,2,FALSE)/Z111*Y111*U111/1000)</f>
        <v>5.6994567198751511E-2</v>
      </c>
      <c r="AD111" s="217">
        <f>$AI$6*VLOOKUP(O111,Assumptions!$B$64:$C$93,2,FALSE)*(1-Z111)*Y111</f>
        <v>28.110600000000009</v>
      </c>
      <c r="AE111" s="217" t="e">
        <f>$AI$6*VLOOKUP(P111,Assumptions!$B$64:$C$93,2,FALSE)*(1-Z111)*Y111</f>
        <v>#REF!</v>
      </c>
      <c r="AF111" s="217">
        <f>$AI$6*VLOOKUP(Q111,Assumptions!$B$64:$C$93,2,FALSE)*(1-Z111)*Y111</f>
        <v>28.400400000000005</v>
      </c>
      <c r="AG111" s="65"/>
    </row>
    <row r="112" spans="8:33">
      <c r="H112" s="198">
        <v>2031</v>
      </c>
      <c r="I112" s="181">
        <v>48183</v>
      </c>
      <c r="J112" s="196">
        <f t="shared" si="23"/>
        <v>21.029617555041924</v>
      </c>
      <c r="K112" s="180">
        <v>18.57</v>
      </c>
      <c r="L112" s="179">
        <f>$L$29*(1+Assumptions!$B$57)^(H111-$H$29)</f>
        <v>2.459617555041925</v>
      </c>
      <c r="M112">
        <f t="shared" si="20"/>
        <v>2033</v>
      </c>
      <c r="N112">
        <f>(1+Assumptions!$B$57)^(M112-2033)</f>
        <v>1</v>
      </c>
      <c r="O112">
        <f>HLOOKUP(M112,'Monthly Value (1)'!$C$4:$NR$5,2,FALSE)</f>
        <v>7</v>
      </c>
      <c r="P112" t="e">
        <f>HLOOKUP(M112,#REF!,2,FALSE)</f>
        <v>#REF!</v>
      </c>
      <c r="Q112">
        <f>HLOOKUP(M112,'Monthly Value (3)'!$C$4:$NR$5,2,FALSE)</f>
        <v>6</v>
      </c>
      <c r="R112" s="68">
        <f t="shared" si="21"/>
        <v>5</v>
      </c>
      <c r="S112" s="197">
        <v>48700</v>
      </c>
      <c r="T112" s="188">
        <v>32.502935355736952</v>
      </c>
      <c r="U112" s="188">
        <v>27.724967080540424</v>
      </c>
      <c r="V112" s="200"/>
      <c r="W112" s="200"/>
      <c r="X112" s="65"/>
      <c r="Y112" s="55">
        <f t="shared" si="19"/>
        <v>8</v>
      </c>
      <c r="Z112" s="52">
        <f t="shared" si="22"/>
        <v>0.85</v>
      </c>
      <c r="AA112" s="65">
        <f>($AI$6*VLOOKUP(O112,Assumptions!$B$64:$C$93,2,FALSE)*Y112*T112/1000)-($AI$6*VLOOKUP(O112,Assumptions!$B$64:$C$93,2,FALSE)/Z112*Y112*U112/1000)</f>
        <v>-2.1490174077705149E-2</v>
      </c>
      <c r="AB112" s="65" t="e">
        <f>($AI$6*VLOOKUP(P112,Assumptions!$B$64:$C$93,2,FALSE)*Y112*T112/1000)-($AI$6*VLOOKUP(P112,Assumptions!$B$64:$C$93,2,FALSE)/Z112*Y112*U112/1000)</f>
        <v>#REF!</v>
      </c>
      <c r="AC112" s="65">
        <f>($AI$6*VLOOKUP(Q112,Assumptions!$B$64:$C$93,2,FALSE)*Y112*T112/1000)-($AI$6*VLOOKUP(Q112,Assumptions!$B$64:$C$93,2,FALSE)/Z112*Y112*U112/1000)</f>
        <v>-2.1711722264073252E-2</v>
      </c>
      <c r="AD112" s="217">
        <f>$AI$6*VLOOKUP(O112,Assumptions!$B$64:$C$93,2,FALSE)*(1-Z112)*Y112</f>
        <v>28.110600000000009</v>
      </c>
      <c r="AE112" s="217" t="e">
        <f>$AI$6*VLOOKUP(P112,Assumptions!$B$64:$C$93,2,FALSE)*(1-Z112)*Y112</f>
        <v>#REF!</v>
      </c>
      <c r="AF112" s="217">
        <f>$AI$6*VLOOKUP(Q112,Assumptions!$B$64:$C$93,2,FALSE)*(1-Z112)*Y112</f>
        <v>28.400400000000005</v>
      </c>
      <c r="AG112" s="65"/>
    </row>
    <row r="113" spans="8:33">
      <c r="H113" s="198">
        <v>2032</v>
      </c>
      <c r="I113" s="181">
        <v>48214</v>
      </c>
      <c r="J113" s="196">
        <f t="shared" si="23"/>
        <v>21.309617555041925</v>
      </c>
      <c r="K113" s="180">
        <v>18.850000000000001</v>
      </c>
      <c r="L113" s="179">
        <f>$L$29*(1+Assumptions!$B$57)^(H112-$H$29)</f>
        <v>2.459617555041925</v>
      </c>
      <c r="M113">
        <f t="shared" si="20"/>
        <v>2033</v>
      </c>
      <c r="N113">
        <f>(1+Assumptions!$B$57)^(M113-2033)</f>
        <v>1</v>
      </c>
      <c r="O113">
        <f>HLOOKUP(M113,'Monthly Value (1)'!$C$4:$NR$5,2,FALSE)</f>
        <v>7</v>
      </c>
      <c r="P113" t="e">
        <f>HLOOKUP(M113,#REF!,2,FALSE)</f>
        <v>#REF!</v>
      </c>
      <c r="Q113">
        <f>HLOOKUP(M113,'Monthly Value (3)'!$C$4:$NR$5,2,FALSE)</f>
        <v>6</v>
      </c>
      <c r="R113" s="68">
        <f t="shared" si="21"/>
        <v>6</v>
      </c>
      <c r="S113" s="197">
        <v>48731</v>
      </c>
      <c r="T113" s="188">
        <v>39.757028413108536</v>
      </c>
      <c r="U113" s="188">
        <v>33.398438892884222</v>
      </c>
      <c r="V113" s="200"/>
      <c r="W113" s="200"/>
      <c r="X113" s="65"/>
      <c r="Y113" s="55">
        <f t="shared" si="19"/>
        <v>8</v>
      </c>
      <c r="Z113" s="52">
        <f t="shared" si="22"/>
        <v>0.85</v>
      </c>
      <c r="AA113" s="65">
        <f>($AI$6*VLOOKUP(O113,Assumptions!$B$64:$C$93,2,FALSE)*Y113*T113/1000)-($AI$6*VLOOKUP(O113,Assumptions!$B$64:$C$93,2,FALSE)/Z113*Y113*U113/1000)</f>
        <v>8.7095514751280412E-2</v>
      </c>
      <c r="AB113" s="65" t="e">
        <f>($AI$6*VLOOKUP(P113,Assumptions!$B$64:$C$93,2,FALSE)*Y113*T113/1000)-($AI$6*VLOOKUP(P113,Assumptions!$B$64:$C$93,2,FALSE)/Z113*Y113*U113/1000)</f>
        <v>#REF!</v>
      </c>
      <c r="AC113" s="65">
        <f>($AI$6*VLOOKUP(Q113,Assumptions!$B$64:$C$93,2,FALSE)*Y113*T113/1000)-($AI$6*VLOOKUP(Q113,Assumptions!$B$64:$C$93,2,FALSE)/Z113*Y113*U113/1000)</f>
        <v>8.7993406655932027E-2</v>
      </c>
      <c r="AD113" s="217">
        <f>$AI$6*VLOOKUP(O113,Assumptions!$B$64:$C$93,2,FALSE)*(1-Z113)*Y113</f>
        <v>28.110600000000009</v>
      </c>
      <c r="AE113" s="217" t="e">
        <f>$AI$6*VLOOKUP(P113,Assumptions!$B$64:$C$93,2,FALSE)*(1-Z113)*Y113</f>
        <v>#REF!</v>
      </c>
      <c r="AF113" s="217">
        <f>$AI$6*VLOOKUP(Q113,Assumptions!$B$64:$C$93,2,FALSE)*(1-Z113)*Y113</f>
        <v>28.400400000000005</v>
      </c>
      <c r="AG113" s="65"/>
    </row>
    <row r="114" spans="8:33">
      <c r="H114" s="198">
        <v>2032</v>
      </c>
      <c r="I114" s="181">
        <v>48245</v>
      </c>
      <c r="J114" s="196">
        <f t="shared" si="23"/>
        <v>21.358809906142763</v>
      </c>
      <c r="K114" s="180">
        <v>18.850000000000001</v>
      </c>
      <c r="L114" s="179">
        <f>$L$29*(1+Assumptions!$B$57)^(H113-$H$29)</f>
        <v>2.5088099061427629</v>
      </c>
      <c r="M114">
        <f t="shared" si="20"/>
        <v>2033</v>
      </c>
      <c r="N114">
        <f>(1+Assumptions!$B$57)^(M114-2033)</f>
        <v>1</v>
      </c>
      <c r="O114">
        <f>HLOOKUP(M114,'Monthly Value (1)'!$C$4:$NR$5,2,FALSE)</f>
        <v>7</v>
      </c>
      <c r="P114" t="e">
        <f>HLOOKUP(M114,#REF!,2,FALSE)</f>
        <v>#REF!</v>
      </c>
      <c r="Q114">
        <f>HLOOKUP(M114,'Monthly Value (3)'!$C$4:$NR$5,2,FALSE)</f>
        <v>6</v>
      </c>
      <c r="R114" s="68">
        <f t="shared" si="21"/>
        <v>7</v>
      </c>
      <c r="S114" s="197">
        <v>48761</v>
      </c>
      <c r="T114" s="188">
        <v>48.27726021307658</v>
      </c>
      <c r="U114" s="188">
        <v>38.280902815669585</v>
      </c>
      <c r="V114" s="200"/>
      <c r="W114" s="200"/>
      <c r="X114" s="65"/>
      <c r="Y114" s="55">
        <f t="shared" si="19"/>
        <v>8</v>
      </c>
      <c r="Z114" s="52">
        <f t="shared" si="22"/>
        <v>0.85</v>
      </c>
      <c r="AA114" s="65">
        <f>($AI$6*VLOOKUP(O114,Assumptions!$B$64:$C$93,2,FALSE)*Y114*T114/1000)-($AI$6*VLOOKUP(O114,Assumptions!$B$64:$C$93,2,FALSE)/Z114*Y114*U114/1000)</f>
        <v>0.60735836559758738</v>
      </c>
      <c r="AB114" s="65" t="e">
        <f>($AI$6*VLOOKUP(P114,Assumptions!$B$64:$C$93,2,FALSE)*Y114*T114/1000)-($AI$6*VLOOKUP(P114,Assumptions!$B$64:$C$93,2,FALSE)/Z114*Y114*U114/1000)</f>
        <v>#REF!</v>
      </c>
      <c r="AC114" s="65">
        <f>($AI$6*VLOOKUP(Q114,Assumptions!$B$64:$C$93,2,FALSE)*Y114*T114/1000)-($AI$6*VLOOKUP(Q114,Assumptions!$B$64:$C$93,2,FALSE)/Z114*Y114*U114/1000)</f>
        <v>0.61361979204704831</v>
      </c>
      <c r="AD114" s="217">
        <f>$AI$6*VLOOKUP(O114,Assumptions!$B$64:$C$93,2,FALSE)*(1-Z114)*Y114</f>
        <v>28.110600000000009</v>
      </c>
      <c r="AE114" s="217" t="e">
        <f>$AI$6*VLOOKUP(P114,Assumptions!$B$64:$C$93,2,FALSE)*(1-Z114)*Y114</f>
        <v>#REF!</v>
      </c>
      <c r="AF114" s="217">
        <f>$AI$6*VLOOKUP(Q114,Assumptions!$B$64:$C$93,2,FALSE)*(1-Z114)*Y114</f>
        <v>28.400400000000005</v>
      </c>
      <c r="AG114" s="65"/>
    </row>
    <row r="115" spans="8:33">
      <c r="H115" s="198">
        <v>2032</v>
      </c>
      <c r="I115" s="181">
        <v>48274</v>
      </c>
      <c r="J115" s="196">
        <f t="shared" si="23"/>
        <v>21.358809906142763</v>
      </c>
      <c r="K115" s="180">
        <v>18.850000000000001</v>
      </c>
      <c r="L115" s="179">
        <f>$L$29*(1+Assumptions!$B$57)^(H114-$H$29)</f>
        <v>2.5088099061427629</v>
      </c>
      <c r="M115">
        <f t="shared" si="20"/>
        <v>2033</v>
      </c>
      <c r="N115">
        <f>(1+Assumptions!$B$57)^(M115-2033)</f>
        <v>1</v>
      </c>
      <c r="O115">
        <f>HLOOKUP(M115,'Monthly Value (1)'!$C$4:$NR$5,2,FALSE)</f>
        <v>7</v>
      </c>
      <c r="P115" t="e">
        <f>HLOOKUP(M115,#REF!,2,FALSE)</f>
        <v>#REF!</v>
      </c>
      <c r="Q115">
        <f>HLOOKUP(M115,'Monthly Value (3)'!$C$4:$NR$5,2,FALSE)</f>
        <v>6</v>
      </c>
      <c r="R115" s="68">
        <f t="shared" si="21"/>
        <v>8</v>
      </c>
      <c r="S115" s="197">
        <v>48792</v>
      </c>
      <c r="T115" s="188">
        <v>48.717728694043842</v>
      </c>
      <c r="U115" s="188">
        <v>38.657279736881051</v>
      </c>
      <c r="V115" s="200"/>
      <c r="W115" s="200"/>
      <c r="X115" s="65"/>
      <c r="Y115" s="55">
        <f t="shared" si="19"/>
        <v>8</v>
      </c>
      <c r="Z115" s="52">
        <f t="shared" si="22"/>
        <v>0.85</v>
      </c>
      <c r="AA115" s="65">
        <f>($AI$6*VLOOKUP(O115,Assumptions!$B$64:$C$93,2,FALSE)*Y115*T115/1000)-($AI$6*VLOOKUP(O115,Assumptions!$B$64:$C$93,2,FALSE)/Z115*Y115*U115/1000)</f>
        <v>0.60692210840158545</v>
      </c>
      <c r="AB115" s="65" t="e">
        <f>($AI$6*VLOOKUP(P115,Assumptions!$B$64:$C$93,2,FALSE)*Y115*T115/1000)-($AI$6*VLOOKUP(P115,Assumptions!$B$64:$C$93,2,FALSE)/Z115*Y115*U115/1000)</f>
        <v>#REF!</v>
      </c>
      <c r="AC115" s="65">
        <f>($AI$6*VLOOKUP(Q115,Assumptions!$B$64:$C$93,2,FALSE)*Y115*T115/1000)-($AI$6*VLOOKUP(Q115,Assumptions!$B$64:$C$93,2,FALSE)/Z115*Y115*U115/1000)</f>
        <v>0.61317903735417723</v>
      </c>
      <c r="AD115" s="217">
        <f>$AI$6*VLOOKUP(O115,Assumptions!$B$64:$C$93,2,FALSE)*(1-Z115)*Y115</f>
        <v>28.110600000000009</v>
      </c>
      <c r="AE115" s="217" t="e">
        <f>$AI$6*VLOOKUP(P115,Assumptions!$B$64:$C$93,2,FALSE)*(1-Z115)*Y115</f>
        <v>#REF!</v>
      </c>
      <c r="AF115" s="217">
        <f>$AI$6*VLOOKUP(Q115,Assumptions!$B$64:$C$93,2,FALSE)*(1-Z115)*Y115</f>
        <v>28.400400000000005</v>
      </c>
      <c r="AG115" s="65"/>
    </row>
    <row r="116" spans="8:33">
      <c r="H116" s="198">
        <v>2032</v>
      </c>
      <c r="I116" s="181">
        <v>48305</v>
      </c>
      <c r="J116" s="196">
        <f t="shared" si="23"/>
        <v>21.358809906142763</v>
      </c>
      <c r="K116" s="180">
        <v>18.850000000000001</v>
      </c>
      <c r="L116" s="179">
        <f>$L$29*(1+Assumptions!$B$57)^(H115-$H$29)</f>
        <v>2.5088099061427629</v>
      </c>
      <c r="M116">
        <f t="shared" si="20"/>
        <v>2033</v>
      </c>
      <c r="N116">
        <f>(1+Assumptions!$B$57)^(M116-2033)</f>
        <v>1</v>
      </c>
      <c r="O116">
        <f>HLOOKUP(M116,'Monthly Value (1)'!$C$4:$NR$5,2,FALSE)</f>
        <v>7</v>
      </c>
      <c r="P116" t="e">
        <f>HLOOKUP(M116,#REF!,2,FALSE)</f>
        <v>#REF!</v>
      </c>
      <c r="Q116">
        <f>HLOOKUP(M116,'Monthly Value (3)'!$C$4:$NR$5,2,FALSE)</f>
        <v>6</v>
      </c>
      <c r="R116" s="68">
        <f t="shared" si="21"/>
        <v>9</v>
      </c>
      <c r="S116" s="197">
        <v>48823</v>
      </c>
      <c r="T116" s="188">
        <v>39.495757445117633</v>
      </c>
      <c r="U116" s="188">
        <v>34.01709143954686</v>
      </c>
      <c r="V116" s="200"/>
      <c r="W116" s="200"/>
      <c r="X116" s="65"/>
      <c r="Y116" s="55">
        <f t="shared" si="19"/>
        <v>8</v>
      </c>
      <c r="Z116" s="52">
        <f t="shared" si="22"/>
        <v>0.85</v>
      </c>
      <c r="AA116" s="65">
        <f>($AI$6*VLOOKUP(O116,Assumptions!$B$64:$C$93,2,FALSE)*Y116*T116/1000)-($AI$6*VLOOKUP(O116,Assumptions!$B$64:$C$93,2,FALSE)/Z116*Y116*U116/1000)</f>
        <v>-9.8265311916162723E-2</v>
      </c>
      <c r="AB116" s="65" t="e">
        <f>($AI$6*VLOOKUP(P116,Assumptions!$B$64:$C$93,2,FALSE)*Y116*T116/1000)-($AI$6*VLOOKUP(P116,Assumptions!$B$64:$C$93,2,FALSE)/Z116*Y116*U116/1000)</f>
        <v>#REF!</v>
      </c>
      <c r="AC116" s="65">
        <f>($AI$6*VLOOKUP(Q116,Assumptions!$B$64:$C$93,2,FALSE)*Y116*T116/1000)-($AI$6*VLOOKUP(Q116,Assumptions!$B$64:$C$93,2,FALSE)/Z116*Y116*U116/1000)</f>
        <v>-9.9278356368906806E-2</v>
      </c>
      <c r="AD116" s="217">
        <f>$AI$6*VLOOKUP(O116,Assumptions!$B$64:$C$93,2,FALSE)*(1-Z116)*Y116</f>
        <v>28.110600000000009</v>
      </c>
      <c r="AE116" s="217" t="e">
        <f>$AI$6*VLOOKUP(P116,Assumptions!$B$64:$C$93,2,FALSE)*(1-Z116)*Y116</f>
        <v>#REF!</v>
      </c>
      <c r="AF116" s="217">
        <f>$AI$6*VLOOKUP(Q116,Assumptions!$B$64:$C$93,2,FALSE)*(1-Z116)*Y116</f>
        <v>28.400400000000005</v>
      </c>
      <c r="AG116" s="65"/>
    </row>
    <row r="117" spans="8:33">
      <c r="H117" s="198">
        <v>2032</v>
      </c>
      <c r="I117" s="181">
        <v>48335</v>
      </c>
      <c r="J117" s="196">
        <f t="shared" si="23"/>
        <v>21.358809906142763</v>
      </c>
      <c r="K117" s="180">
        <v>18.850000000000001</v>
      </c>
      <c r="L117" s="179">
        <f>$L$29*(1+Assumptions!$B$57)^(H116-$H$29)</f>
        <v>2.5088099061427629</v>
      </c>
      <c r="M117">
        <f t="shared" si="20"/>
        <v>2033</v>
      </c>
      <c r="N117">
        <f>(1+Assumptions!$B$57)^(M117-2033)</f>
        <v>1</v>
      </c>
      <c r="O117">
        <f>HLOOKUP(M117,'Monthly Value (1)'!$C$4:$NR$5,2,FALSE)</f>
        <v>7</v>
      </c>
      <c r="P117" t="e">
        <f>HLOOKUP(M117,#REF!,2,FALSE)</f>
        <v>#REF!</v>
      </c>
      <c r="Q117">
        <f>HLOOKUP(M117,'Monthly Value (3)'!$C$4:$NR$5,2,FALSE)</f>
        <v>6</v>
      </c>
      <c r="R117" s="68">
        <f t="shared" si="21"/>
        <v>10</v>
      </c>
      <c r="S117" s="197">
        <v>48853</v>
      </c>
      <c r="T117" s="188">
        <v>43.120064143761937</v>
      </c>
      <c r="U117" s="188">
        <v>34.569944687268311</v>
      </c>
      <c r="V117" s="200"/>
      <c r="W117" s="200"/>
      <c r="X117" s="65"/>
      <c r="Y117" s="55">
        <f t="shared" si="19"/>
        <v>8</v>
      </c>
      <c r="Z117" s="52">
        <f t="shared" si="22"/>
        <v>0.85</v>
      </c>
      <c r="AA117" s="65">
        <f>($AI$6*VLOOKUP(O117,Assumptions!$B$64:$C$93,2,FALSE)*Y117*T117/1000)-($AI$6*VLOOKUP(O117,Assumptions!$B$64:$C$93,2,FALSE)/Z117*Y117*U117/1000)</f>
        <v>0.45905377824129001</v>
      </c>
      <c r="AB117" s="65" t="e">
        <f>($AI$6*VLOOKUP(P117,Assumptions!$B$64:$C$93,2,FALSE)*Y117*T117/1000)-($AI$6*VLOOKUP(P117,Assumptions!$B$64:$C$93,2,FALSE)/Z117*Y117*U117/1000)</f>
        <v>#REF!</v>
      </c>
      <c r="AC117" s="65">
        <f>($AI$6*VLOOKUP(Q117,Assumptions!$B$64:$C$93,2,FALSE)*Y117*T117/1000)-($AI$6*VLOOKUP(Q117,Assumptions!$B$64:$C$93,2,FALSE)/Z117*Y117*U117/1000)</f>
        <v>0.46378629141903538</v>
      </c>
      <c r="AD117" s="217">
        <f>$AI$6*VLOOKUP(O117,Assumptions!$B$64:$C$93,2,FALSE)*(1-Z117)*Y117</f>
        <v>28.110600000000009</v>
      </c>
      <c r="AE117" s="217" t="e">
        <f>$AI$6*VLOOKUP(P117,Assumptions!$B$64:$C$93,2,FALSE)*(1-Z117)*Y117</f>
        <v>#REF!</v>
      </c>
      <c r="AF117" s="217">
        <f>$AI$6*VLOOKUP(Q117,Assumptions!$B$64:$C$93,2,FALSE)*(1-Z117)*Y117</f>
        <v>28.400400000000005</v>
      </c>
      <c r="AG117" s="65"/>
    </row>
    <row r="118" spans="8:33">
      <c r="H118" s="198">
        <v>2032</v>
      </c>
      <c r="I118" s="181">
        <v>48366</v>
      </c>
      <c r="J118" s="196">
        <f t="shared" si="23"/>
        <v>21.358809906142763</v>
      </c>
      <c r="K118" s="180">
        <v>18.850000000000001</v>
      </c>
      <c r="L118" s="179">
        <f>$L$29*(1+Assumptions!$B$57)^(H117-$H$29)</f>
        <v>2.5088099061427629</v>
      </c>
      <c r="M118">
        <f t="shared" si="20"/>
        <v>2033</v>
      </c>
      <c r="N118">
        <f>(1+Assumptions!$B$57)^(M118-2033)</f>
        <v>1</v>
      </c>
      <c r="O118">
        <f>HLOOKUP(M118,'Monthly Value (1)'!$C$4:$NR$5,2,FALSE)</f>
        <v>7</v>
      </c>
      <c r="P118" t="e">
        <f>HLOOKUP(M118,#REF!,2,FALSE)</f>
        <v>#REF!</v>
      </c>
      <c r="Q118">
        <f>HLOOKUP(M118,'Monthly Value (3)'!$C$4:$NR$5,2,FALSE)</f>
        <v>6</v>
      </c>
      <c r="R118" s="68">
        <f t="shared" si="21"/>
        <v>11</v>
      </c>
      <c r="S118" s="197">
        <v>48884</v>
      </c>
      <c r="T118" s="188">
        <v>67.126566157845218</v>
      </c>
      <c r="U118" s="188">
        <v>58.649170529785813</v>
      </c>
      <c r="V118" s="200"/>
      <c r="W118" s="200"/>
      <c r="X118" s="65"/>
      <c r="Y118" s="55">
        <f t="shared" si="19"/>
        <v>8</v>
      </c>
      <c r="Z118" s="52">
        <f t="shared" si="22"/>
        <v>0.85</v>
      </c>
      <c r="AA118" s="65">
        <f>($AI$6*VLOOKUP(O118,Assumptions!$B$64:$C$93,2,FALSE)*Y118*T118/1000)-($AI$6*VLOOKUP(O118,Assumptions!$B$64:$C$93,2,FALSE)/Z118*Y118*U118/1000)</f>
        <v>-0.35090611806574046</v>
      </c>
      <c r="AB118" s="65" t="e">
        <f>($AI$6*VLOOKUP(P118,Assumptions!$B$64:$C$93,2,FALSE)*Y118*T118/1000)-($AI$6*VLOOKUP(P118,Assumptions!$B$64:$C$93,2,FALSE)/Z118*Y118*U118/1000)</f>
        <v>#REF!</v>
      </c>
      <c r="AC118" s="65">
        <f>($AI$6*VLOOKUP(Q118,Assumptions!$B$64:$C$93,2,FALSE)*Y118*T118/1000)-($AI$6*VLOOKUP(Q118,Assumptions!$B$64:$C$93,2,FALSE)/Z118*Y118*U118/1000)</f>
        <v>-0.35452370691177926</v>
      </c>
      <c r="AD118" s="217">
        <f>$AI$6*VLOOKUP(O118,Assumptions!$B$64:$C$93,2,FALSE)*(1-Z118)*Y118</f>
        <v>28.110600000000009</v>
      </c>
      <c r="AE118" s="217" t="e">
        <f>$AI$6*VLOOKUP(P118,Assumptions!$B$64:$C$93,2,FALSE)*(1-Z118)*Y118</f>
        <v>#REF!</v>
      </c>
      <c r="AF118" s="217">
        <f>$AI$6*VLOOKUP(Q118,Assumptions!$B$64:$C$93,2,FALSE)*(1-Z118)*Y118</f>
        <v>28.400400000000005</v>
      </c>
      <c r="AG118" s="65"/>
    </row>
    <row r="119" spans="8:33">
      <c r="H119" s="198">
        <v>2032</v>
      </c>
      <c r="I119" s="181">
        <v>48396</v>
      </c>
      <c r="J119" s="196">
        <f t="shared" si="23"/>
        <v>21.358809906142763</v>
      </c>
      <c r="K119" s="180">
        <v>18.850000000000001</v>
      </c>
      <c r="L119" s="179">
        <f>$L$29*(1+Assumptions!$B$57)^(H118-$H$29)</f>
        <v>2.5088099061427629</v>
      </c>
      <c r="M119">
        <f t="shared" si="20"/>
        <v>2033</v>
      </c>
      <c r="N119">
        <f>(1+Assumptions!$B$57)^(M119-2033)</f>
        <v>1</v>
      </c>
      <c r="O119">
        <f>HLOOKUP(M119,'Monthly Value (1)'!$C$4:$NR$5,2,FALSE)</f>
        <v>7</v>
      </c>
      <c r="P119" t="e">
        <f>HLOOKUP(M119,#REF!,2,FALSE)</f>
        <v>#REF!</v>
      </c>
      <c r="Q119">
        <f>HLOOKUP(M119,'Monthly Value (3)'!$C$4:$NR$5,2,FALSE)</f>
        <v>6</v>
      </c>
      <c r="R119" s="68">
        <f t="shared" si="21"/>
        <v>12</v>
      </c>
      <c r="S119" s="197">
        <v>48914</v>
      </c>
      <c r="T119" s="188">
        <v>119.43432997448956</v>
      </c>
      <c r="U119" s="188">
        <v>99.593825266837328</v>
      </c>
      <c r="V119" s="200" t="s">
        <v>163</v>
      </c>
      <c r="W119" s="200"/>
      <c r="X119" s="65"/>
      <c r="Y119" s="55">
        <f t="shared" si="19"/>
        <v>8</v>
      </c>
      <c r="Z119" s="52">
        <f t="shared" si="22"/>
        <v>0.85</v>
      </c>
      <c r="AA119" s="65">
        <f>($AI$6*VLOOKUP(O119,Assumptions!$B$64:$C$93,2,FALSE)*Y119*T119/1000)-($AI$6*VLOOKUP(O119,Assumptions!$B$64:$C$93,2,FALSE)/Z119*Y119*U119/1000)</f>
        <v>0.42449325653173275</v>
      </c>
      <c r="AB119" s="65" t="e">
        <f>($AI$6*VLOOKUP(P119,Assumptions!$B$64:$C$93,2,FALSE)*Y119*T119/1000)-($AI$6*VLOOKUP(P119,Assumptions!$B$64:$C$93,2,FALSE)/Z119*Y119*U119/1000)</f>
        <v>#REF!</v>
      </c>
      <c r="AC119" s="65">
        <f>($AI$6*VLOOKUP(Q119,Assumptions!$B$64:$C$93,2,FALSE)*Y119*T119/1000)-($AI$6*VLOOKUP(Q119,Assumptions!$B$64:$C$93,2,FALSE)/Z119*Y119*U119/1000)</f>
        <v>0.42886947567123457</v>
      </c>
      <c r="AD119" s="217">
        <f>$AI$6*VLOOKUP(O119,Assumptions!$B$64:$C$93,2,FALSE)*(1-Z119)*Y119</f>
        <v>28.110600000000009</v>
      </c>
      <c r="AE119" s="217" t="e">
        <f>$AI$6*VLOOKUP(P119,Assumptions!$B$64:$C$93,2,FALSE)*(1-Z119)*Y119</f>
        <v>#REF!</v>
      </c>
      <c r="AF119" s="217">
        <f>$AI$6*VLOOKUP(Q119,Assumptions!$B$64:$C$93,2,FALSE)*(1-Z119)*Y119</f>
        <v>28.400400000000005</v>
      </c>
      <c r="AG119" s="65"/>
    </row>
    <row r="120" spans="8:33">
      <c r="H120" s="198">
        <v>2032</v>
      </c>
      <c r="I120" s="181">
        <v>48427</v>
      </c>
      <c r="J120" s="196">
        <f t="shared" si="23"/>
        <v>21.358809906142763</v>
      </c>
      <c r="K120" s="180">
        <v>18.850000000000001</v>
      </c>
      <c r="L120" s="179">
        <f>$L$29*(1+Assumptions!$B$57)^(H119-$H$29)</f>
        <v>2.5088099061427629</v>
      </c>
      <c r="M120">
        <f t="shared" si="20"/>
        <v>2034</v>
      </c>
      <c r="N120">
        <f>(1+Assumptions!$B$57)^(M120-2033)</f>
        <v>1.02</v>
      </c>
      <c r="O120">
        <f>HLOOKUP(M120,'Monthly Value (1)'!$C$4:$NR$5,2,FALSE)</f>
        <v>8</v>
      </c>
      <c r="P120" t="e">
        <f>HLOOKUP(M120,#REF!,2,FALSE)</f>
        <v>#REF!</v>
      </c>
      <c r="Q120">
        <f>HLOOKUP(M120,'Monthly Value (3)'!$C$4:$NR$5,2,FALSE)</f>
        <v>7</v>
      </c>
      <c r="R120" s="68">
        <f t="shared" si="21"/>
        <v>1</v>
      </c>
      <c r="S120" s="197">
        <v>48945</v>
      </c>
      <c r="T120" s="200">
        <f>V120*N120</f>
        <v>157.65500533933081</v>
      </c>
      <c r="U120" s="200">
        <f t="shared" ref="U120:U132" si="24">W120*N120</f>
        <v>125.23445123183883</v>
      </c>
      <c r="V120" s="190">
        <v>154.56373072483413</v>
      </c>
      <c r="W120" s="190">
        <v>122.77887375670474</v>
      </c>
      <c r="X120" s="65"/>
      <c r="Y120" s="55">
        <f t="shared" si="19"/>
        <v>8</v>
      </c>
      <c r="Z120" s="52">
        <f t="shared" si="22"/>
        <v>0.85</v>
      </c>
      <c r="AA120" s="65">
        <f>($AI$6*VLOOKUP(O120,Assumptions!$B$64:$C$93,2,FALSE)*Y120*T120/1000)-($AI$6*VLOOKUP(O120,Assumptions!$B$64:$C$93,2,FALSE)/Z120*Y120*U120/1000)</f>
        <v>1.9340761516101566</v>
      </c>
      <c r="AB120" s="65" t="e">
        <f>($AI$6*VLOOKUP(P120,Assumptions!$B$64:$C$93,2,FALSE)*Y120*T120/1000)-($AI$6*VLOOKUP(P120,Assumptions!$B$64:$C$93,2,FALSE)/Z120*Y120*U120/1000)</f>
        <v>#REF!</v>
      </c>
      <c r="AC120" s="65">
        <f>($AI$6*VLOOKUP(Q120,Assumptions!$B$64:$C$93,2,FALSE)*Y120*T120/1000)-($AI$6*VLOOKUP(Q120,Assumptions!$B$64:$C$93,2,FALSE)/Z120*Y120*U120/1000)</f>
        <v>1.9340761516101566</v>
      </c>
      <c r="AD120" s="217">
        <f>$AI$6*VLOOKUP(O120,Assumptions!$B$64:$C$93,2,FALSE)*(1-Z120)*Y120</f>
        <v>28.110600000000009</v>
      </c>
      <c r="AE120" s="217" t="e">
        <f>$AI$6*VLOOKUP(P120,Assumptions!$B$64:$C$93,2,FALSE)*(1-Z120)*Y120</f>
        <v>#REF!</v>
      </c>
      <c r="AF120" s="217">
        <f>$AI$6*VLOOKUP(Q120,Assumptions!$B$64:$C$93,2,FALSE)*(1-Z120)*Y120</f>
        <v>28.110600000000009</v>
      </c>
      <c r="AG120" s="65"/>
    </row>
    <row r="121" spans="8:33">
      <c r="H121" s="198">
        <v>2032</v>
      </c>
      <c r="I121" s="181">
        <v>48458</v>
      </c>
      <c r="J121" s="196">
        <f t="shared" si="23"/>
        <v>21.358809906142763</v>
      </c>
      <c r="K121" s="180">
        <v>18.850000000000001</v>
      </c>
      <c r="L121" s="179">
        <f>$L$29*(1+Assumptions!$B$57)^(H120-$H$29)</f>
        <v>2.5088099061427629</v>
      </c>
      <c r="M121">
        <f t="shared" si="20"/>
        <v>2034</v>
      </c>
      <c r="N121">
        <f>(1+Assumptions!$B$57)^(M121-2033)</f>
        <v>1.02</v>
      </c>
      <c r="O121">
        <f>HLOOKUP(M121,'Monthly Value (1)'!$C$4:$NR$5,2,FALSE)</f>
        <v>8</v>
      </c>
      <c r="P121" t="e">
        <f>HLOOKUP(M121,#REF!,2,FALSE)</f>
        <v>#REF!</v>
      </c>
      <c r="Q121">
        <f>HLOOKUP(M121,'Monthly Value (3)'!$C$4:$NR$5,2,FALSE)</f>
        <v>7</v>
      </c>
      <c r="R121" s="68">
        <f t="shared" si="21"/>
        <v>2</v>
      </c>
      <c r="S121" s="197">
        <v>48976</v>
      </c>
      <c r="T121" s="200">
        <f t="shared" ref="T121:T132" si="25">V121*N121</f>
        <v>146.93293416035769</v>
      </c>
      <c r="U121" s="200">
        <f t="shared" si="24"/>
        <v>117.61886036234388</v>
      </c>
      <c r="V121" s="190">
        <v>144.05189623564479</v>
      </c>
      <c r="W121" s="190">
        <v>115.31260819837635</v>
      </c>
      <c r="X121" s="65"/>
      <c r="Y121" s="55">
        <f t="shared" si="19"/>
        <v>8</v>
      </c>
      <c r="Z121" s="52">
        <f t="shared" si="22"/>
        <v>0.85</v>
      </c>
      <c r="AA121" s="65">
        <f>($AI$6*VLOOKUP(O121,Assumptions!$B$64:$C$93,2,FALSE)*Y121*T121/1000)-($AI$6*VLOOKUP(O121,Assumptions!$B$64:$C$93,2,FALSE)/Z121*Y121*U121/1000)</f>
        <v>1.6037667612174502</v>
      </c>
      <c r="AB121" s="65" t="e">
        <f>($AI$6*VLOOKUP(P121,Assumptions!$B$64:$C$93,2,FALSE)*Y121*T121/1000)-($AI$6*VLOOKUP(P121,Assumptions!$B$64:$C$93,2,FALSE)/Z121*Y121*U121/1000)</f>
        <v>#REF!</v>
      </c>
      <c r="AC121" s="65">
        <f>($AI$6*VLOOKUP(Q121,Assumptions!$B$64:$C$93,2,FALSE)*Y121*T121/1000)-($AI$6*VLOOKUP(Q121,Assumptions!$B$64:$C$93,2,FALSE)/Z121*Y121*U121/1000)</f>
        <v>1.6037667612174502</v>
      </c>
      <c r="AD121" s="217">
        <f>$AI$6*VLOOKUP(O121,Assumptions!$B$64:$C$93,2,FALSE)*(1-Z121)*Y121</f>
        <v>28.110600000000009</v>
      </c>
      <c r="AE121" s="217" t="e">
        <f>$AI$6*VLOOKUP(P121,Assumptions!$B$64:$C$93,2,FALSE)*(1-Z121)*Y121</f>
        <v>#REF!</v>
      </c>
      <c r="AF121" s="217">
        <f>$AI$6*VLOOKUP(Q121,Assumptions!$B$64:$C$93,2,FALSE)*(1-Z121)*Y121</f>
        <v>28.110600000000009</v>
      </c>
      <c r="AG121" s="65"/>
    </row>
    <row r="122" spans="8:33">
      <c r="H122" s="198">
        <v>2032</v>
      </c>
      <c r="I122" s="181">
        <v>48488</v>
      </c>
      <c r="J122" s="196">
        <f t="shared" si="23"/>
        <v>21.358809906142763</v>
      </c>
      <c r="K122" s="180">
        <v>18.850000000000001</v>
      </c>
      <c r="L122" s="179">
        <f>$L$29*(1+Assumptions!$B$57)^(H121-$H$29)</f>
        <v>2.5088099061427629</v>
      </c>
      <c r="M122">
        <f t="shared" si="20"/>
        <v>2034</v>
      </c>
      <c r="N122">
        <f>(1+Assumptions!$B$57)^(M122-2033)</f>
        <v>1.02</v>
      </c>
      <c r="O122">
        <f>HLOOKUP(M122,'Monthly Value (1)'!$C$4:$NR$5,2,FALSE)</f>
        <v>8</v>
      </c>
      <c r="P122" t="e">
        <f>HLOOKUP(M122,#REF!,2,FALSE)</f>
        <v>#REF!</v>
      </c>
      <c r="Q122">
        <f>HLOOKUP(M122,'Monthly Value (3)'!$C$4:$NR$5,2,FALSE)</f>
        <v>7</v>
      </c>
      <c r="R122" s="68">
        <f t="shared" si="21"/>
        <v>3</v>
      </c>
      <c r="S122" s="197">
        <v>49004</v>
      </c>
      <c r="T122" s="200">
        <f t="shared" si="25"/>
        <v>60.954560447174892</v>
      </c>
      <c r="U122" s="200">
        <f t="shared" si="24"/>
        <v>53.041141915924939</v>
      </c>
      <c r="V122" s="190">
        <v>59.75937298742636</v>
      </c>
      <c r="W122" s="190">
        <v>52.001119525416605</v>
      </c>
      <c r="X122" s="65"/>
      <c r="Y122" s="55">
        <f t="shared" si="19"/>
        <v>8</v>
      </c>
      <c r="Z122" s="52">
        <f t="shared" si="22"/>
        <v>0.85</v>
      </c>
      <c r="AA122" s="65">
        <f>($AI$6*VLOOKUP(O122,Assumptions!$B$64:$C$93,2,FALSE)*Y122*T122/1000)-($AI$6*VLOOKUP(O122,Assumptions!$B$64:$C$93,2,FALSE)/Z122*Y122*U122/1000)</f>
        <v>-0.27113291820704433</v>
      </c>
      <c r="AB122" s="65" t="e">
        <f>($AI$6*VLOOKUP(P122,Assumptions!$B$64:$C$93,2,FALSE)*Y122*T122/1000)-($AI$6*VLOOKUP(P122,Assumptions!$B$64:$C$93,2,FALSE)/Z122*Y122*U122/1000)</f>
        <v>#REF!</v>
      </c>
      <c r="AC122" s="65">
        <f>($AI$6*VLOOKUP(Q122,Assumptions!$B$64:$C$93,2,FALSE)*Y122*T122/1000)-($AI$6*VLOOKUP(Q122,Assumptions!$B$64:$C$93,2,FALSE)/Z122*Y122*U122/1000)</f>
        <v>-0.27113291820704433</v>
      </c>
      <c r="AD122" s="217">
        <f>$AI$6*VLOOKUP(O122,Assumptions!$B$64:$C$93,2,FALSE)*(1-Z122)*Y122</f>
        <v>28.110600000000009</v>
      </c>
      <c r="AE122" s="217" t="e">
        <f>$AI$6*VLOOKUP(P122,Assumptions!$B$64:$C$93,2,FALSE)*(1-Z122)*Y122</f>
        <v>#REF!</v>
      </c>
      <c r="AF122" s="217">
        <f>$AI$6*VLOOKUP(Q122,Assumptions!$B$64:$C$93,2,FALSE)*(1-Z122)*Y122</f>
        <v>28.110600000000009</v>
      </c>
      <c r="AG122" s="65"/>
    </row>
    <row r="123" spans="8:33">
      <c r="H123" s="198">
        <v>2032</v>
      </c>
      <c r="I123" s="181">
        <v>48519</v>
      </c>
      <c r="J123" s="196">
        <f t="shared" si="23"/>
        <v>21.358809906142763</v>
      </c>
      <c r="K123" s="180">
        <v>18.850000000000001</v>
      </c>
      <c r="L123" s="179">
        <f>$L$29*(1+Assumptions!$B$57)^(H122-$H$29)</f>
        <v>2.5088099061427629</v>
      </c>
      <c r="M123">
        <f t="shared" si="20"/>
        <v>2034</v>
      </c>
      <c r="N123">
        <f>(1+Assumptions!$B$57)^(M123-2033)</f>
        <v>1.02</v>
      </c>
      <c r="O123">
        <f>HLOOKUP(M123,'Monthly Value (1)'!$C$4:$NR$5,2,FALSE)</f>
        <v>8</v>
      </c>
      <c r="P123" t="e">
        <f>HLOOKUP(M123,#REF!,2,FALSE)</f>
        <v>#REF!</v>
      </c>
      <c r="Q123">
        <f>HLOOKUP(M123,'Monthly Value (3)'!$C$4:$NR$5,2,FALSE)</f>
        <v>7</v>
      </c>
      <c r="R123" s="68">
        <f t="shared" si="21"/>
        <v>4</v>
      </c>
      <c r="S123" s="197">
        <v>49035</v>
      </c>
      <c r="T123" s="200">
        <f t="shared" si="25"/>
        <v>40.646296081180864</v>
      </c>
      <c r="U123" s="200">
        <f t="shared" si="24"/>
        <v>34.288364377831861</v>
      </c>
      <c r="V123" s="190">
        <v>39.849309883510649</v>
      </c>
      <c r="W123" s="190">
        <v>33.616043507678292</v>
      </c>
      <c r="X123" s="65"/>
      <c r="Y123" s="55">
        <f t="shared" si="19"/>
        <v>8</v>
      </c>
      <c r="Z123" s="52">
        <f t="shared" si="22"/>
        <v>0.85</v>
      </c>
      <c r="AA123" s="65">
        <f>($AI$6*VLOOKUP(O123,Assumptions!$B$64:$C$93,2,FALSE)*Y123*T123/1000)-($AI$6*VLOOKUP(O123,Assumptions!$B$64:$C$93,2,FALSE)/Z123*Y123*U123/1000)</f>
        <v>5.7541249782087966E-2</v>
      </c>
      <c r="AB123" s="65" t="e">
        <f>($AI$6*VLOOKUP(P123,Assumptions!$B$64:$C$93,2,FALSE)*Y123*T123/1000)-($AI$6*VLOOKUP(P123,Assumptions!$B$64:$C$93,2,FALSE)/Z123*Y123*U123/1000)</f>
        <v>#REF!</v>
      </c>
      <c r="AC123" s="65">
        <f>($AI$6*VLOOKUP(Q123,Assumptions!$B$64:$C$93,2,FALSE)*Y123*T123/1000)-($AI$6*VLOOKUP(Q123,Assumptions!$B$64:$C$93,2,FALSE)/Z123*Y123*U123/1000)</f>
        <v>5.7541249782087966E-2</v>
      </c>
      <c r="AD123" s="217">
        <f>$AI$6*VLOOKUP(O123,Assumptions!$B$64:$C$93,2,FALSE)*(1-Z123)*Y123</f>
        <v>28.110600000000009</v>
      </c>
      <c r="AE123" s="217" t="e">
        <f>$AI$6*VLOOKUP(P123,Assumptions!$B$64:$C$93,2,FALSE)*(1-Z123)*Y123</f>
        <v>#REF!</v>
      </c>
      <c r="AF123" s="217">
        <f>$AI$6*VLOOKUP(Q123,Assumptions!$B$64:$C$93,2,FALSE)*(1-Z123)*Y123</f>
        <v>28.110600000000009</v>
      </c>
      <c r="AG123" s="65"/>
    </row>
    <row r="124" spans="8:33">
      <c r="H124" s="198">
        <v>2032</v>
      </c>
      <c r="I124" s="181">
        <v>48549</v>
      </c>
      <c r="J124" s="196">
        <f t="shared" si="23"/>
        <v>21.358809906142763</v>
      </c>
      <c r="K124" s="180">
        <v>18.850000000000001</v>
      </c>
      <c r="L124" s="179">
        <f>$L$29*(1+Assumptions!$B$57)^(H123-$H$29)</f>
        <v>2.5088099061427629</v>
      </c>
      <c r="M124">
        <f t="shared" si="20"/>
        <v>2034</v>
      </c>
      <c r="N124">
        <f>(1+Assumptions!$B$57)^(M124-2033)</f>
        <v>1.02</v>
      </c>
      <c r="O124">
        <f>HLOOKUP(M124,'Monthly Value (1)'!$C$4:$NR$5,2,FALSE)</f>
        <v>8</v>
      </c>
      <c r="P124" t="e">
        <f>HLOOKUP(M124,#REF!,2,FALSE)</f>
        <v>#REF!</v>
      </c>
      <c r="Q124">
        <f>HLOOKUP(M124,'Monthly Value (3)'!$C$4:$NR$5,2,FALSE)</f>
        <v>7</v>
      </c>
      <c r="R124" s="68">
        <f t="shared" si="21"/>
        <v>5</v>
      </c>
      <c r="S124" s="197">
        <v>49065</v>
      </c>
      <c r="T124" s="200">
        <f t="shared" si="25"/>
        <v>33.15299406285169</v>
      </c>
      <c r="U124" s="200">
        <f t="shared" si="24"/>
        <v>28.279466422151234</v>
      </c>
      <c r="V124" s="190">
        <v>32.502935355736952</v>
      </c>
      <c r="W124" s="190">
        <v>27.724967080540424</v>
      </c>
      <c r="X124" s="65"/>
      <c r="Y124" s="55">
        <f t="shared" si="19"/>
        <v>8</v>
      </c>
      <c r="Z124" s="52">
        <f t="shared" si="22"/>
        <v>0.85</v>
      </c>
      <c r="AA124" s="65">
        <f>($AI$6*VLOOKUP(O124,Assumptions!$B$64:$C$93,2,FALSE)*Y124*T124/1000)-($AI$6*VLOOKUP(O124,Assumptions!$B$64:$C$93,2,FALSE)/Z124*Y124*U124/1000)</f>
        <v>-2.1919977559258896E-2</v>
      </c>
      <c r="AB124" s="65" t="e">
        <f>($AI$6*VLOOKUP(P124,Assumptions!$B$64:$C$93,2,FALSE)*Y124*T124/1000)-($AI$6*VLOOKUP(P124,Assumptions!$B$64:$C$93,2,FALSE)/Z124*Y124*U124/1000)</f>
        <v>#REF!</v>
      </c>
      <c r="AC124" s="65">
        <f>($AI$6*VLOOKUP(Q124,Assumptions!$B$64:$C$93,2,FALSE)*Y124*T124/1000)-($AI$6*VLOOKUP(Q124,Assumptions!$B$64:$C$93,2,FALSE)/Z124*Y124*U124/1000)</f>
        <v>-2.1919977559258896E-2</v>
      </c>
      <c r="AD124" s="217">
        <f>$AI$6*VLOOKUP(O124,Assumptions!$B$64:$C$93,2,FALSE)*(1-Z124)*Y124</f>
        <v>28.110600000000009</v>
      </c>
      <c r="AE124" s="217" t="e">
        <f>$AI$6*VLOOKUP(P124,Assumptions!$B$64:$C$93,2,FALSE)*(1-Z124)*Y124</f>
        <v>#REF!</v>
      </c>
      <c r="AF124" s="217">
        <f>$AI$6*VLOOKUP(Q124,Assumptions!$B$64:$C$93,2,FALSE)*(1-Z124)*Y124</f>
        <v>28.110600000000009</v>
      </c>
      <c r="AG124" s="65"/>
    </row>
    <row r="125" spans="8:33">
      <c r="H125" s="198">
        <v>2033</v>
      </c>
      <c r="I125" s="181">
        <v>48580</v>
      </c>
      <c r="J125" s="196">
        <f t="shared" si="23"/>
        <v>21.648809906142763</v>
      </c>
      <c r="K125" s="180">
        <v>19.14</v>
      </c>
      <c r="L125" s="179">
        <f>$L$29*(1+Assumptions!$B$57)^(H124-$H$29)</f>
        <v>2.5088099061427629</v>
      </c>
      <c r="M125">
        <f t="shared" si="20"/>
        <v>2034</v>
      </c>
      <c r="N125">
        <f>(1+Assumptions!$B$57)^(M125-2033)</f>
        <v>1.02</v>
      </c>
      <c r="O125">
        <f>HLOOKUP(M125,'Monthly Value (1)'!$C$4:$NR$5,2,FALSE)</f>
        <v>8</v>
      </c>
      <c r="P125" t="e">
        <f>HLOOKUP(M125,#REF!,2,FALSE)</f>
        <v>#REF!</v>
      </c>
      <c r="Q125">
        <f>HLOOKUP(M125,'Monthly Value (3)'!$C$4:$NR$5,2,FALSE)</f>
        <v>7</v>
      </c>
      <c r="R125" s="68">
        <f t="shared" si="21"/>
        <v>6</v>
      </c>
      <c r="S125" s="197">
        <v>49096</v>
      </c>
      <c r="T125" s="200">
        <f t="shared" si="25"/>
        <v>40.552168981370706</v>
      </c>
      <c r="U125" s="200">
        <f t="shared" si="24"/>
        <v>34.06640767074191</v>
      </c>
      <c r="V125" s="190">
        <v>39.757028413108536</v>
      </c>
      <c r="W125" s="190">
        <v>33.398438892884222</v>
      </c>
      <c r="X125" s="65"/>
      <c r="Y125" s="55">
        <f t="shared" si="19"/>
        <v>8</v>
      </c>
      <c r="Z125" s="52">
        <f t="shared" si="22"/>
        <v>0.85</v>
      </c>
      <c r="AA125" s="65">
        <f>($AI$6*VLOOKUP(O125,Assumptions!$B$64:$C$93,2,FALSE)*Y125*T125/1000)-($AI$6*VLOOKUP(O125,Assumptions!$B$64:$C$93,2,FALSE)/Z125*Y125*U125/1000)</f>
        <v>8.883742504630554E-2</v>
      </c>
      <c r="AB125" s="65" t="e">
        <f>($AI$6*VLOOKUP(P125,Assumptions!$B$64:$C$93,2,FALSE)*Y125*T125/1000)-($AI$6*VLOOKUP(P125,Assumptions!$B$64:$C$93,2,FALSE)/Z125*Y125*U125/1000)</f>
        <v>#REF!</v>
      </c>
      <c r="AC125" s="65">
        <f>($AI$6*VLOOKUP(Q125,Assumptions!$B$64:$C$93,2,FALSE)*Y125*T125/1000)-($AI$6*VLOOKUP(Q125,Assumptions!$B$64:$C$93,2,FALSE)/Z125*Y125*U125/1000)</f>
        <v>8.883742504630554E-2</v>
      </c>
      <c r="AD125" s="217">
        <f>$AI$6*VLOOKUP(O125,Assumptions!$B$64:$C$93,2,FALSE)*(1-Z125)*Y125</f>
        <v>28.110600000000009</v>
      </c>
      <c r="AE125" s="217" t="e">
        <f>$AI$6*VLOOKUP(P125,Assumptions!$B$64:$C$93,2,FALSE)*(1-Z125)*Y125</f>
        <v>#REF!</v>
      </c>
      <c r="AF125" s="217">
        <f>$AI$6*VLOOKUP(Q125,Assumptions!$B$64:$C$93,2,FALSE)*(1-Z125)*Y125</f>
        <v>28.110600000000009</v>
      </c>
      <c r="AG125" s="65"/>
    </row>
    <row r="126" spans="8:33">
      <c r="H126" s="198">
        <v>2033</v>
      </c>
      <c r="I126" s="181">
        <v>48611</v>
      </c>
      <c r="J126" s="196">
        <f t="shared" si="23"/>
        <v>21.698986104265618</v>
      </c>
      <c r="K126" s="180">
        <v>19.14</v>
      </c>
      <c r="L126" s="179">
        <f>$L$29*(1+Assumptions!$B$57)^(H125-$H$29)</f>
        <v>2.5589861042656183</v>
      </c>
      <c r="M126">
        <f t="shared" si="20"/>
        <v>2034</v>
      </c>
      <c r="N126">
        <f>(1+Assumptions!$B$57)^(M126-2033)</f>
        <v>1.02</v>
      </c>
      <c r="O126">
        <f>HLOOKUP(M126,'Monthly Value (1)'!$C$4:$NR$5,2,FALSE)</f>
        <v>8</v>
      </c>
      <c r="P126" t="e">
        <f>HLOOKUP(M126,#REF!,2,FALSE)</f>
        <v>#REF!</v>
      </c>
      <c r="Q126">
        <f>HLOOKUP(M126,'Monthly Value (3)'!$C$4:$NR$5,2,FALSE)</f>
        <v>7</v>
      </c>
      <c r="R126" s="68">
        <f t="shared" si="21"/>
        <v>7</v>
      </c>
      <c r="S126" s="197">
        <v>49126</v>
      </c>
      <c r="T126" s="200">
        <f t="shared" si="25"/>
        <v>49.242805417338111</v>
      </c>
      <c r="U126" s="200">
        <f t="shared" si="24"/>
        <v>39.046520871982977</v>
      </c>
      <c r="V126" s="190">
        <v>48.27726021307658</v>
      </c>
      <c r="W126" s="190">
        <v>38.280902815669585</v>
      </c>
      <c r="X126" s="65"/>
      <c r="Y126" s="55">
        <f t="shared" si="19"/>
        <v>8</v>
      </c>
      <c r="Z126" s="52">
        <f t="shared" si="22"/>
        <v>0.85</v>
      </c>
      <c r="AA126" s="65">
        <f>($AI$6*VLOOKUP(O126,Assumptions!$B$64:$C$93,2,FALSE)*Y126*T126/1000)-($AI$6*VLOOKUP(O126,Assumptions!$B$64:$C$93,2,FALSE)/Z126*Y126*U126/1000)</f>
        <v>0.61950553290953891</v>
      </c>
      <c r="AB126" s="65" t="e">
        <f>($AI$6*VLOOKUP(P126,Assumptions!$B$64:$C$93,2,FALSE)*Y126*T126/1000)-($AI$6*VLOOKUP(P126,Assumptions!$B$64:$C$93,2,FALSE)/Z126*Y126*U126/1000)</f>
        <v>#REF!</v>
      </c>
      <c r="AC126" s="65">
        <f>($AI$6*VLOOKUP(Q126,Assumptions!$B$64:$C$93,2,FALSE)*Y126*T126/1000)-($AI$6*VLOOKUP(Q126,Assumptions!$B$64:$C$93,2,FALSE)/Z126*Y126*U126/1000)</f>
        <v>0.61950553290953891</v>
      </c>
      <c r="AD126" s="217">
        <f>$AI$6*VLOOKUP(O126,Assumptions!$B$64:$C$93,2,FALSE)*(1-Z126)*Y126</f>
        <v>28.110600000000009</v>
      </c>
      <c r="AE126" s="217" t="e">
        <f>$AI$6*VLOOKUP(P126,Assumptions!$B$64:$C$93,2,FALSE)*(1-Z126)*Y126</f>
        <v>#REF!</v>
      </c>
      <c r="AF126" s="217">
        <f>$AI$6*VLOOKUP(Q126,Assumptions!$B$64:$C$93,2,FALSE)*(1-Z126)*Y126</f>
        <v>28.110600000000009</v>
      </c>
      <c r="AG126" s="65"/>
    </row>
    <row r="127" spans="8:33">
      <c r="H127" s="198">
        <v>2033</v>
      </c>
      <c r="I127" s="181">
        <v>48639</v>
      </c>
      <c r="J127" s="196">
        <f t="shared" si="23"/>
        <v>21.698986104265618</v>
      </c>
      <c r="K127" s="180">
        <v>19.14</v>
      </c>
      <c r="L127" s="179">
        <f>$L$29*(1+Assumptions!$B$57)^(H126-$H$29)</f>
        <v>2.5589861042656183</v>
      </c>
      <c r="M127">
        <f t="shared" si="20"/>
        <v>2034</v>
      </c>
      <c r="N127">
        <f>(1+Assumptions!$B$57)^(M127-2033)</f>
        <v>1.02</v>
      </c>
      <c r="O127">
        <f>HLOOKUP(M127,'Monthly Value (1)'!$C$4:$NR$5,2,FALSE)</f>
        <v>8</v>
      </c>
      <c r="P127" t="e">
        <f>HLOOKUP(M127,#REF!,2,FALSE)</f>
        <v>#REF!</v>
      </c>
      <c r="Q127">
        <f>HLOOKUP(M127,'Monthly Value (3)'!$C$4:$NR$5,2,FALSE)</f>
        <v>7</v>
      </c>
      <c r="R127" s="68">
        <f t="shared" si="21"/>
        <v>8</v>
      </c>
      <c r="S127" s="197">
        <v>49157</v>
      </c>
      <c r="T127" s="200">
        <f t="shared" si="25"/>
        <v>49.692083267924723</v>
      </c>
      <c r="U127" s="200">
        <f t="shared" si="24"/>
        <v>39.430425331618672</v>
      </c>
      <c r="V127" s="190">
        <v>48.717728694043842</v>
      </c>
      <c r="W127" s="190">
        <v>38.657279736881051</v>
      </c>
      <c r="X127" s="65"/>
      <c r="Y127" s="55">
        <f t="shared" si="19"/>
        <v>8</v>
      </c>
      <c r="Z127" s="52">
        <f t="shared" si="22"/>
        <v>0.85</v>
      </c>
      <c r="AA127" s="65">
        <f>($AI$6*VLOOKUP(O127,Assumptions!$B$64:$C$93,2,FALSE)*Y127*T127/1000)-($AI$6*VLOOKUP(O127,Assumptions!$B$64:$C$93,2,FALSE)/Z127*Y127*U127/1000)</f>
        <v>0.61906055056961939</v>
      </c>
      <c r="AB127" s="65" t="e">
        <f>($AI$6*VLOOKUP(P127,Assumptions!$B$64:$C$93,2,FALSE)*Y127*T127/1000)-($AI$6*VLOOKUP(P127,Assumptions!$B$64:$C$93,2,FALSE)/Z127*Y127*U127/1000)</f>
        <v>#REF!</v>
      </c>
      <c r="AC127" s="65">
        <f>($AI$6*VLOOKUP(Q127,Assumptions!$B$64:$C$93,2,FALSE)*Y127*T127/1000)-($AI$6*VLOOKUP(Q127,Assumptions!$B$64:$C$93,2,FALSE)/Z127*Y127*U127/1000)</f>
        <v>0.61906055056961939</v>
      </c>
      <c r="AD127" s="217">
        <f>$AI$6*VLOOKUP(O127,Assumptions!$B$64:$C$93,2,FALSE)*(1-Z127)*Y127</f>
        <v>28.110600000000009</v>
      </c>
      <c r="AE127" s="217" t="e">
        <f>$AI$6*VLOOKUP(P127,Assumptions!$B$64:$C$93,2,FALSE)*(1-Z127)*Y127</f>
        <v>#REF!</v>
      </c>
      <c r="AF127" s="217">
        <f>$AI$6*VLOOKUP(Q127,Assumptions!$B$64:$C$93,2,FALSE)*(1-Z127)*Y127</f>
        <v>28.110600000000009</v>
      </c>
      <c r="AG127" s="65"/>
    </row>
    <row r="128" spans="8:33">
      <c r="H128" s="198">
        <v>2033</v>
      </c>
      <c r="I128" s="181">
        <v>48670</v>
      </c>
      <c r="J128" s="196">
        <f t="shared" si="23"/>
        <v>21.698986104265618</v>
      </c>
      <c r="K128" s="180">
        <v>19.14</v>
      </c>
      <c r="L128" s="179">
        <f>$L$29*(1+Assumptions!$B$57)^(H127-$H$29)</f>
        <v>2.5589861042656183</v>
      </c>
      <c r="M128">
        <f t="shared" si="20"/>
        <v>2034</v>
      </c>
      <c r="N128">
        <f>(1+Assumptions!$B$57)^(M128-2033)</f>
        <v>1.02</v>
      </c>
      <c r="O128">
        <f>HLOOKUP(M128,'Monthly Value (1)'!$C$4:$NR$5,2,FALSE)</f>
        <v>8</v>
      </c>
      <c r="P128" t="e">
        <f>HLOOKUP(M128,#REF!,2,FALSE)</f>
        <v>#REF!</v>
      </c>
      <c r="Q128">
        <f>HLOOKUP(M128,'Monthly Value (3)'!$C$4:$NR$5,2,FALSE)</f>
        <v>7</v>
      </c>
      <c r="R128" s="68">
        <f t="shared" si="21"/>
        <v>9</v>
      </c>
      <c r="S128" s="197">
        <v>49188</v>
      </c>
      <c r="T128" s="200">
        <f t="shared" si="25"/>
        <v>40.285672594019985</v>
      </c>
      <c r="U128" s="200">
        <f t="shared" si="24"/>
        <v>34.697433268337797</v>
      </c>
      <c r="V128" s="190">
        <v>39.495757445117633</v>
      </c>
      <c r="W128" s="190">
        <v>34.01709143954686</v>
      </c>
      <c r="X128" s="65"/>
      <c r="Y128" s="55">
        <f t="shared" si="19"/>
        <v>8</v>
      </c>
      <c r="Z128" s="52">
        <f t="shared" si="22"/>
        <v>0.85</v>
      </c>
      <c r="AA128" s="65">
        <f>($AI$6*VLOOKUP(O128,Assumptions!$B$64:$C$93,2,FALSE)*Y128*T128/1000)-($AI$6*VLOOKUP(O128,Assumptions!$B$64:$C$93,2,FALSE)/Z128*Y128*U128/1000)</f>
        <v>-0.10023061815448653</v>
      </c>
      <c r="AB128" s="65" t="e">
        <f>($AI$6*VLOOKUP(P128,Assumptions!$B$64:$C$93,2,FALSE)*Y128*T128/1000)-($AI$6*VLOOKUP(P128,Assumptions!$B$64:$C$93,2,FALSE)/Z128*Y128*U128/1000)</f>
        <v>#REF!</v>
      </c>
      <c r="AC128" s="65">
        <f>($AI$6*VLOOKUP(Q128,Assumptions!$B$64:$C$93,2,FALSE)*Y128*T128/1000)-($AI$6*VLOOKUP(Q128,Assumptions!$B$64:$C$93,2,FALSE)/Z128*Y128*U128/1000)</f>
        <v>-0.10023061815448653</v>
      </c>
      <c r="AD128" s="217">
        <f>$AI$6*VLOOKUP(O128,Assumptions!$B$64:$C$93,2,FALSE)*(1-Z128)*Y128</f>
        <v>28.110600000000009</v>
      </c>
      <c r="AE128" s="217" t="e">
        <f>$AI$6*VLOOKUP(P128,Assumptions!$B$64:$C$93,2,FALSE)*(1-Z128)*Y128</f>
        <v>#REF!</v>
      </c>
      <c r="AF128" s="217">
        <f>$AI$6*VLOOKUP(Q128,Assumptions!$B$64:$C$93,2,FALSE)*(1-Z128)*Y128</f>
        <v>28.110600000000009</v>
      </c>
      <c r="AG128" s="65"/>
    </row>
    <row r="129" spans="8:33">
      <c r="H129" s="198">
        <v>2033</v>
      </c>
      <c r="I129" s="181">
        <v>48700</v>
      </c>
      <c r="J129" s="196">
        <f t="shared" si="23"/>
        <v>21.698986104265618</v>
      </c>
      <c r="K129" s="180">
        <v>19.14</v>
      </c>
      <c r="L129" s="179">
        <f>$L$29*(1+Assumptions!$B$57)^(H128-$H$29)</f>
        <v>2.5589861042656183</v>
      </c>
      <c r="M129">
        <f t="shared" si="20"/>
        <v>2034</v>
      </c>
      <c r="N129">
        <f>(1+Assumptions!$B$57)^(M129-2033)</f>
        <v>1.02</v>
      </c>
      <c r="O129">
        <f>HLOOKUP(M129,'Monthly Value (1)'!$C$4:$NR$5,2,FALSE)</f>
        <v>8</v>
      </c>
      <c r="P129" t="e">
        <f>HLOOKUP(M129,#REF!,2,FALSE)</f>
        <v>#REF!</v>
      </c>
      <c r="Q129">
        <f>HLOOKUP(M129,'Monthly Value (3)'!$C$4:$NR$5,2,FALSE)</f>
        <v>7</v>
      </c>
      <c r="R129" s="68">
        <f t="shared" si="21"/>
        <v>10</v>
      </c>
      <c r="S129" s="197">
        <v>49218</v>
      </c>
      <c r="T129" s="200">
        <f t="shared" si="25"/>
        <v>43.982465426637177</v>
      </c>
      <c r="U129" s="200">
        <f t="shared" si="24"/>
        <v>35.261343581013676</v>
      </c>
      <c r="V129" s="190">
        <v>43.120064143761937</v>
      </c>
      <c r="W129" s="190">
        <v>34.569944687268311</v>
      </c>
      <c r="X129" s="65"/>
      <c r="Y129" s="55">
        <f t="shared" si="19"/>
        <v>8</v>
      </c>
      <c r="Z129" s="52">
        <f t="shared" si="22"/>
        <v>0.85</v>
      </c>
      <c r="AA129" s="65">
        <f>($AI$6*VLOOKUP(O129,Assumptions!$B$64:$C$93,2,FALSE)*Y129*T129/1000)-($AI$6*VLOOKUP(O129,Assumptions!$B$64:$C$93,2,FALSE)/Z129*Y129*U129/1000)</f>
        <v>0.46823485380611718</v>
      </c>
      <c r="AB129" s="65" t="e">
        <f>($AI$6*VLOOKUP(P129,Assumptions!$B$64:$C$93,2,FALSE)*Y129*T129/1000)-($AI$6*VLOOKUP(P129,Assumptions!$B$64:$C$93,2,FALSE)/Z129*Y129*U129/1000)</f>
        <v>#REF!</v>
      </c>
      <c r="AC129" s="65">
        <f>($AI$6*VLOOKUP(Q129,Assumptions!$B$64:$C$93,2,FALSE)*Y129*T129/1000)-($AI$6*VLOOKUP(Q129,Assumptions!$B$64:$C$93,2,FALSE)/Z129*Y129*U129/1000)</f>
        <v>0.46823485380611718</v>
      </c>
      <c r="AD129" s="217">
        <f>$AI$6*VLOOKUP(O129,Assumptions!$B$64:$C$93,2,FALSE)*(1-Z129)*Y129</f>
        <v>28.110600000000009</v>
      </c>
      <c r="AE129" s="217" t="e">
        <f>$AI$6*VLOOKUP(P129,Assumptions!$B$64:$C$93,2,FALSE)*(1-Z129)*Y129</f>
        <v>#REF!</v>
      </c>
      <c r="AF129" s="217">
        <f>$AI$6*VLOOKUP(Q129,Assumptions!$B$64:$C$93,2,FALSE)*(1-Z129)*Y129</f>
        <v>28.110600000000009</v>
      </c>
      <c r="AG129" s="65"/>
    </row>
    <row r="130" spans="8:33">
      <c r="H130" s="198">
        <v>2033</v>
      </c>
      <c r="I130" s="181">
        <v>48731</v>
      </c>
      <c r="J130" s="196">
        <f t="shared" si="23"/>
        <v>21.698986104265618</v>
      </c>
      <c r="K130" s="180">
        <v>19.14</v>
      </c>
      <c r="L130" s="179">
        <f>$L$29*(1+Assumptions!$B$57)^(H129-$H$29)</f>
        <v>2.5589861042656183</v>
      </c>
      <c r="M130">
        <f t="shared" si="20"/>
        <v>2034</v>
      </c>
      <c r="N130">
        <f>(1+Assumptions!$B$57)^(M130-2033)</f>
        <v>1.02</v>
      </c>
      <c r="O130">
        <f>HLOOKUP(M130,'Monthly Value (1)'!$C$4:$NR$5,2,FALSE)</f>
        <v>8</v>
      </c>
      <c r="P130" t="e">
        <f>HLOOKUP(M130,#REF!,2,FALSE)</f>
        <v>#REF!</v>
      </c>
      <c r="Q130">
        <f>HLOOKUP(M130,'Monthly Value (3)'!$C$4:$NR$5,2,FALSE)</f>
        <v>7</v>
      </c>
      <c r="R130" s="68">
        <f t="shared" si="21"/>
        <v>11</v>
      </c>
      <c r="S130" s="197">
        <v>49249</v>
      </c>
      <c r="T130" s="200">
        <f t="shared" si="25"/>
        <v>68.469097481002123</v>
      </c>
      <c r="U130" s="200">
        <f t="shared" si="24"/>
        <v>59.822153940381533</v>
      </c>
      <c r="V130" s="190">
        <v>67.126566157845218</v>
      </c>
      <c r="W130" s="190">
        <v>58.649170529785813</v>
      </c>
      <c r="X130" s="65"/>
      <c r="Y130" s="55">
        <f t="shared" si="19"/>
        <v>8</v>
      </c>
      <c r="Z130" s="52">
        <f t="shared" si="22"/>
        <v>0.85</v>
      </c>
      <c r="AA130" s="65">
        <f>($AI$6*VLOOKUP(O130,Assumptions!$B$64:$C$93,2,FALSE)*Y130*T130/1000)-($AI$6*VLOOKUP(O130,Assumptions!$B$64:$C$93,2,FALSE)/Z130*Y130*U130/1000)</f>
        <v>-0.35792424042705662</v>
      </c>
      <c r="AB130" s="65" t="e">
        <f>($AI$6*VLOOKUP(P130,Assumptions!$B$64:$C$93,2,FALSE)*Y130*T130/1000)-($AI$6*VLOOKUP(P130,Assumptions!$B$64:$C$93,2,FALSE)/Z130*Y130*U130/1000)</f>
        <v>#REF!</v>
      </c>
      <c r="AC130" s="65">
        <f>($AI$6*VLOOKUP(Q130,Assumptions!$B$64:$C$93,2,FALSE)*Y130*T130/1000)-($AI$6*VLOOKUP(Q130,Assumptions!$B$64:$C$93,2,FALSE)/Z130*Y130*U130/1000)</f>
        <v>-0.35792424042705662</v>
      </c>
      <c r="AD130" s="217">
        <f>$AI$6*VLOOKUP(O130,Assumptions!$B$64:$C$93,2,FALSE)*(1-Z130)*Y130</f>
        <v>28.110600000000009</v>
      </c>
      <c r="AE130" s="217" t="e">
        <f>$AI$6*VLOOKUP(P130,Assumptions!$B$64:$C$93,2,FALSE)*(1-Z130)*Y130</f>
        <v>#REF!</v>
      </c>
      <c r="AF130" s="217">
        <f>$AI$6*VLOOKUP(Q130,Assumptions!$B$64:$C$93,2,FALSE)*(1-Z130)*Y130</f>
        <v>28.110600000000009</v>
      </c>
      <c r="AG130" s="65"/>
    </row>
    <row r="131" spans="8:33">
      <c r="H131" s="198">
        <v>2033</v>
      </c>
      <c r="I131" s="181">
        <v>48761</v>
      </c>
      <c r="J131" s="196">
        <f t="shared" si="23"/>
        <v>21.698986104265618</v>
      </c>
      <c r="K131" s="180">
        <v>19.14</v>
      </c>
      <c r="L131" s="179">
        <f>$L$29*(1+Assumptions!$B$57)^(H130-$H$29)</f>
        <v>2.5589861042656183</v>
      </c>
      <c r="M131">
        <f t="shared" si="20"/>
        <v>2034</v>
      </c>
      <c r="N131">
        <f>(1+Assumptions!$B$57)^(M131-2033)</f>
        <v>1.02</v>
      </c>
      <c r="O131">
        <f>HLOOKUP(M131,'Monthly Value (1)'!$C$4:$NR$5,2,FALSE)</f>
        <v>8</v>
      </c>
      <c r="P131" t="e">
        <f>HLOOKUP(M131,#REF!,2,FALSE)</f>
        <v>#REF!</v>
      </c>
      <c r="Q131">
        <f>HLOOKUP(M131,'Monthly Value (3)'!$C$4:$NR$5,2,FALSE)</f>
        <v>7</v>
      </c>
      <c r="R131" s="68">
        <f t="shared" si="21"/>
        <v>12</v>
      </c>
      <c r="S131" s="197">
        <v>49279</v>
      </c>
      <c r="T131" s="200">
        <f t="shared" si="25"/>
        <v>121.82301657397934</v>
      </c>
      <c r="U131" s="200">
        <f t="shared" si="24"/>
        <v>101.58570177217408</v>
      </c>
      <c r="V131" s="190">
        <v>119.43432997448956</v>
      </c>
      <c r="W131" s="190">
        <v>99.593825266837328</v>
      </c>
      <c r="X131" s="65"/>
      <c r="Y131" s="55">
        <f t="shared" si="19"/>
        <v>8</v>
      </c>
      <c r="Z131" s="52">
        <f t="shared" si="22"/>
        <v>0.85</v>
      </c>
      <c r="AA131" s="65">
        <f>($AI$6*VLOOKUP(O131,Assumptions!$B$64:$C$93,2,FALSE)*Y131*T131/1000)-($AI$6*VLOOKUP(O131,Assumptions!$B$64:$C$93,2,FALSE)/Z131*Y131*U131/1000)</f>
        <v>0.43298312166236741</v>
      </c>
      <c r="AB131" s="65" t="e">
        <f>($AI$6*VLOOKUP(P131,Assumptions!$B$64:$C$93,2,FALSE)*Y131*T131/1000)-($AI$6*VLOOKUP(P131,Assumptions!$B$64:$C$93,2,FALSE)/Z131*Y131*U131/1000)</f>
        <v>#REF!</v>
      </c>
      <c r="AC131" s="65">
        <f>($AI$6*VLOOKUP(Q131,Assumptions!$B$64:$C$93,2,FALSE)*Y131*T131/1000)-($AI$6*VLOOKUP(Q131,Assumptions!$B$64:$C$93,2,FALSE)/Z131*Y131*U131/1000)</f>
        <v>0.43298312166236741</v>
      </c>
      <c r="AD131" s="217">
        <f>$AI$6*VLOOKUP(O131,Assumptions!$B$64:$C$93,2,FALSE)*(1-Z131)*Y131</f>
        <v>28.110600000000009</v>
      </c>
      <c r="AE131" s="217" t="e">
        <f>$AI$6*VLOOKUP(P131,Assumptions!$B$64:$C$93,2,FALSE)*(1-Z131)*Y131</f>
        <v>#REF!</v>
      </c>
      <c r="AF131" s="217">
        <f>$AI$6*VLOOKUP(Q131,Assumptions!$B$64:$C$93,2,FALSE)*(1-Z131)*Y131</f>
        <v>28.110600000000009</v>
      </c>
      <c r="AG131" s="65"/>
    </row>
    <row r="132" spans="8:33">
      <c r="H132" s="198">
        <v>2033</v>
      </c>
      <c r="I132" s="181">
        <v>48792</v>
      </c>
      <c r="J132" s="196">
        <f t="shared" si="23"/>
        <v>21.698986104265618</v>
      </c>
      <c r="K132" s="180">
        <v>19.14</v>
      </c>
      <c r="L132" s="179">
        <f>$L$29*(1+Assumptions!$B$57)^(H131-$H$29)</f>
        <v>2.5589861042656183</v>
      </c>
      <c r="M132">
        <f t="shared" si="20"/>
        <v>2035</v>
      </c>
      <c r="N132">
        <f>(1+Assumptions!$B$57)^(M132-2033)</f>
        <v>1.0404</v>
      </c>
      <c r="O132">
        <f>HLOOKUP(M132,'Monthly Value (1)'!$C$4:$NR$5,2,FALSE)</f>
        <v>9</v>
      </c>
      <c r="P132" t="e">
        <f>HLOOKUP(M132,#REF!,2,FALSE)</f>
        <v>#REF!</v>
      </c>
      <c r="Q132">
        <f>HLOOKUP(M132,'Monthly Value (3)'!$C$4:$NR$5,2,FALSE)</f>
        <v>8</v>
      </c>
      <c r="R132" s="68">
        <f t="shared" si="21"/>
        <v>1</v>
      </c>
      <c r="S132" s="197">
        <v>49310</v>
      </c>
      <c r="T132" s="200">
        <f t="shared" si="25"/>
        <v>160.80810544611742</v>
      </c>
      <c r="U132" s="200">
        <f t="shared" si="24"/>
        <v>127.73914025647561</v>
      </c>
      <c r="V132" s="190">
        <v>154.56373072483413</v>
      </c>
      <c r="W132" s="190">
        <v>122.77887375670474</v>
      </c>
      <c r="X132" s="65"/>
      <c r="Y132" s="55">
        <f t="shared" si="19"/>
        <v>8</v>
      </c>
      <c r="Z132" s="52">
        <f t="shared" si="22"/>
        <v>0.85</v>
      </c>
      <c r="AA132" s="65">
        <f>($AI$6*VLOOKUP(O132,Assumptions!$B$64:$C$93,2,FALSE)*Y132*T132/1000)-($AI$6*VLOOKUP(O132,Assumptions!$B$64:$C$93,2,FALSE)/Z132*Y132*U132/1000)</f>
        <v>1.952419966656354</v>
      </c>
      <c r="AB132" s="65" t="e">
        <f>($AI$6*VLOOKUP(P132,Assumptions!$B$64:$C$93,2,FALSE)*Y132*T132/1000)-($AI$6*VLOOKUP(P132,Assumptions!$B$64:$C$93,2,FALSE)/Z132*Y132*U132/1000)</f>
        <v>#REF!</v>
      </c>
      <c r="AC132" s="65">
        <f>($AI$6*VLOOKUP(Q132,Assumptions!$B$64:$C$93,2,FALSE)*Y132*T132/1000)-($AI$6*VLOOKUP(Q132,Assumptions!$B$64:$C$93,2,FALSE)/Z132*Y132*U132/1000)</f>
        <v>1.972757674642363</v>
      </c>
      <c r="AD132" s="217">
        <f>$AI$6*VLOOKUP(O132,Assumptions!$B$64:$C$93,2,FALSE)*(1-Z132)*Y132</f>
        <v>27.820800000000006</v>
      </c>
      <c r="AE132" s="217" t="e">
        <f>$AI$6*VLOOKUP(P132,Assumptions!$B$64:$C$93,2,FALSE)*(1-Z132)*Y132</f>
        <v>#REF!</v>
      </c>
      <c r="AF132" s="217">
        <f>$AI$6*VLOOKUP(Q132,Assumptions!$B$64:$C$93,2,FALSE)*(1-Z132)*Y132</f>
        <v>28.110600000000009</v>
      </c>
      <c r="AG132" s="65"/>
    </row>
    <row r="133" spans="8:33">
      <c r="H133" s="198">
        <v>2033</v>
      </c>
      <c r="I133" s="181">
        <v>48823</v>
      </c>
      <c r="J133" s="196">
        <f t="shared" si="23"/>
        <v>21.698986104265618</v>
      </c>
      <c r="K133" s="180">
        <v>19.14</v>
      </c>
      <c r="L133" s="179">
        <f>$L$29*(1+Assumptions!$B$57)^(H132-$H$29)</f>
        <v>2.5589861042656183</v>
      </c>
      <c r="M133">
        <f t="shared" si="20"/>
        <v>2035</v>
      </c>
      <c r="N133">
        <f>(1+Assumptions!$B$57)^(M133-2033)</f>
        <v>1.0404</v>
      </c>
      <c r="O133">
        <f>HLOOKUP(M133,'Monthly Value (1)'!$C$4:$NR$5,2,FALSE)</f>
        <v>9</v>
      </c>
      <c r="P133" t="e">
        <f>HLOOKUP(M133,#REF!,2,FALSE)</f>
        <v>#REF!</v>
      </c>
      <c r="Q133">
        <f>HLOOKUP(M133,'Monthly Value (3)'!$C$4:$NR$5,2,FALSE)</f>
        <v>8</v>
      </c>
      <c r="R133" s="68">
        <f t="shared" si="21"/>
        <v>2</v>
      </c>
      <c r="S133" s="197">
        <v>49341</v>
      </c>
      <c r="T133" s="200">
        <f t="shared" ref="T133:T196" si="26">V133*N133</f>
        <v>149.87159284356483</v>
      </c>
      <c r="U133" s="200">
        <f t="shared" ref="U133:U196" si="27">W133*N133</f>
        <v>119.97123756959076</v>
      </c>
      <c r="V133" s="190">
        <v>144.05189623564479</v>
      </c>
      <c r="W133" s="190">
        <v>115.31260819837635</v>
      </c>
      <c r="X133" s="65"/>
      <c r="Y133" s="55">
        <f t="shared" ref="Y133:Y196" si="28">$AI$8</f>
        <v>8</v>
      </c>
      <c r="Z133" s="52">
        <f t="shared" si="22"/>
        <v>0.85</v>
      </c>
      <c r="AA133" s="65">
        <f>($AI$6*VLOOKUP(O133,Assumptions!$B$64:$C$93,2,FALSE)*Y133*T133/1000)-($AI$6*VLOOKUP(O133,Assumptions!$B$64:$C$93,2,FALSE)/Z133*Y133*U133/1000)</f>
        <v>1.618977744932085</v>
      </c>
      <c r="AB133" s="65" t="e">
        <f>($AI$6*VLOOKUP(P133,Assumptions!$B$64:$C$93,2,FALSE)*Y133*T133/1000)-($AI$6*VLOOKUP(P133,Assumptions!$B$64:$C$93,2,FALSE)/Z133*Y133*U133/1000)</f>
        <v>#REF!</v>
      </c>
      <c r="AC133" s="65">
        <f>($AI$6*VLOOKUP(Q133,Assumptions!$B$64:$C$93,2,FALSE)*Y133*T133/1000)-($AI$6*VLOOKUP(Q133,Assumptions!$B$64:$C$93,2,FALSE)/Z133*Y133*U133/1000)</f>
        <v>1.6358420964417917</v>
      </c>
      <c r="AD133" s="217">
        <f>$AI$6*VLOOKUP(O133,Assumptions!$B$64:$C$93,2,FALSE)*(1-Z133)*Y133</f>
        <v>27.820800000000006</v>
      </c>
      <c r="AE133" s="217" t="e">
        <f>$AI$6*VLOOKUP(P133,Assumptions!$B$64:$C$93,2,FALSE)*(1-Z133)*Y133</f>
        <v>#REF!</v>
      </c>
      <c r="AF133" s="217">
        <f>$AI$6*VLOOKUP(Q133,Assumptions!$B$64:$C$93,2,FALSE)*(1-Z133)*Y133</f>
        <v>28.110600000000009</v>
      </c>
      <c r="AG133" s="65"/>
    </row>
    <row r="134" spans="8:33">
      <c r="H134" s="198">
        <v>2033</v>
      </c>
      <c r="I134" s="181">
        <v>48853</v>
      </c>
      <c r="J134" s="196">
        <f t="shared" si="23"/>
        <v>21.698986104265618</v>
      </c>
      <c r="K134" s="180">
        <v>19.14</v>
      </c>
      <c r="L134" s="179">
        <f>$L$29*(1+Assumptions!$B$57)^(H133-$H$29)</f>
        <v>2.5589861042656183</v>
      </c>
      <c r="M134">
        <f t="shared" ref="M134:M197" si="29">YEAR(S134)</f>
        <v>2035</v>
      </c>
      <c r="N134">
        <f>(1+Assumptions!$B$57)^(M134-2033)</f>
        <v>1.0404</v>
      </c>
      <c r="O134">
        <f>HLOOKUP(M134,'Monthly Value (1)'!$C$4:$NR$5,2,FALSE)</f>
        <v>9</v>
      </c>
      <c r="P134" t="e">
        <f>HLOOKUP(M134,#REF!,2,FALSE)</f>
        <v>#REF!</v>
      </c>
      <c r="Q134">
        <f>HLOOKUP(M134,'Monthly Value (3)'!$C$4:$NR$5,2,FALSE)</f>
        <v>8</v>
      </c>
      <c r="R134" s="68">
        <f t="shared" ref="R134:R197" si="30">MONTH(S134)</f>
        <v>3</v>
      </c>
      <c r="S134" s="197">
        <v>49369</v>
      </c>
      <c r="T134" s="200">
        <f t="shared" si="26"/>
        <v>62.173651656118388</v>
      </c>
      <c r="U134" s="200">
        <f t="shared" si="27"/>
        <v>54.101964754243433</v>
      </c>
      <c r="V134" s="190">
        <v>59.75937298742636</v>
      </c>
      <c r="W134" s="190">
        <v>52.001119525416605</v>
      </c>
      <c r="X134" s="65"/>
      <c r="Y134" s="55">
        <f t="shared" si="28"/>
        <v>8</v>
      </c>
      <c r="Z134" s="52">
        <f t="shared" si="22"/>
        <v>0.85</v>
      </c>
      <c r="AA134" s="65">
        <f>($AI$6*VLOOKUP(O134,Assumptions!$B$64:$C$93,2,FALSE)*Y134*T134/1000)-($AI$6*VLOOKUP(O134,Assumptions!$B$64:$C$93,2,FALSE)/Z134*Y134*U134/1000)</f>
        <v>-0.2737044881529247</v>
      </c>
      <c r="AB134" s="65" t="e">
        <f>($AI$6*VLOOKUP(P134,Assumptions!$B$64:$C$93,2,FALSE)*Y134*T134/1000)-($AI$6*VLOOKUP(P134,Assumptions!$B$64:$C$93,2,FALSE)/Z134*Y134*U134/1000)</f>
        <v>#REF!</v>
      </c>
      <c r="AC134" s="65">
        <f>($AI$6*VLOOKUP(Q134,Assumptions!$B$64:$C$93,2,FALSE)*Y134*T134/1000)-($AI$6*VLOOKUP(Q134,Assumptions!$B$64:$C$93,2,FALSE)/Z134*Y134*U134/1000)</f>
        <v>-0.27655557657118379</v>
      </c>
      <c r="AD134" s="217">
        <f>$AI$6*VLOOKUP(O134,Assumptions!$B$64:$C$93,2,FALSE)*(1-Z134)*Y134</f>
        <v>27.820800000000006</v>
      </c>
      <c r="AE134" s="217" t="e">
        <f>$AI$6*VLOOKUP(P134,Assumptions!$B$64:$C$93,2,FALSE)*(1-Z134)*Y134</f>
        <v>#REF!</v>
      </c>
      <c r="AF134" s="217">
        <f>$AI$6*VLOOKUP(Q134,Assumptions!$B$64:$C$93,2,FALSE)*(1-Z134)*Y134</f>
        <v>28.110600000000009</v>
      </c>
      <c r="AG134" s="65"/>
    </row>
    <row r="135" spans="8:33">
      <c r="H135" s="198">
        <v>2033</v>
      </c>
      <c r="I135" s="181">
        <v>48884</v>
      </c>
      <c r="J135" s="196">
        <f t="shared" si="23"/>
        <v>21.698986104265618</v>
      </c>
      <c r="K135" s="180">
        <v>19.14</v>
      </c>
      <c r="L135" s="179">
        <f>$L$29*(1+Assumptions!$B$57)^(H134-$H$29)</f>
        <v>2.5589861042656183</v>
      </c>
      <c r="M135">
        <f t="shared" si="29"/>
        <v>2035</v>
      </c>
      <c r="N135">
        <f>(1+Assumptions!$B$57)^(M135-2033)</f>
        <v>1.0404</v>
      </c>
      <c r="O135">
        <f>HLOOKUP(M135,'Monthly Value (1)'!$C$4:$NR$5,2,FALSE)</f>
        <v>9</v>
      </c>
      <c r="P135" t="e">
        <f>HLOOKUP(M135,#REF!,2,FALSE)</f>
        <v>#REF!</v>
      </c>
      <c r="Q135">
        <f>HLOOKUP(M135,'Monthly Value (3)'!$C$4:$NR$5,2,FALSE)</f>
        <v>8</v>
      </c>
      <c r="R135" s="68">
        <f t="shared" si="30"/>
        <v>4</v>
      </c>
      <c r="S135" s="197">
        <v>49400</v>
      </c>
      <c r="T135" s="200">
        <f t="shared" si="26"/>
        <v>41.459222002804481</v>
      </c>
      <c r="U135" s="200">
        <f t="shared" si="27"/>
        <v>34.974131665388498</v>
      </c>
      <c r="V135" s="190">
        <v>39.849309883510649</v>
      </c>
      <c r="W135" s="190">
        <v>33.616043507678292</v>
      </c>
      <c r="X135" s="65"/>
      <c r="Y135" s="55">
        <f t="shared" si="28"/>
        <v>8</v>
      </c>
      <c r="Z135" s="52">
        <f t="shared" si="22"/>
        <v>0.85</v>
      </c>
      <c r="AA135" s="65">
        <f>($AI$6*VLOOKUP(O135,Assumptions!$B$64:$C$93,2,FALSE)*Y135*T135/1000)-($AI$6*VLOOKUP(O135,Assumptions!$B$64:$C$93,2,FALSE)/Z135*Y135*U135/1000)</f>
        <v>5.8087001841875541E-2</v>
      </c>
      <c r="AB135" s="65" t="e">
        <f>($AI$6*VLOOKUP(P135,Assumptions!$B$64:$C$93,2,FALSE)*Y135*T135/1000)-($AI$6*VLOOKUP(P135,Assumptions!$B$64:$C$93,2,FALSE)/Z135*Y135*U135/1000)</f>
        <v>#REF!</v>
      </c>
      <c r="AC135" s="65">
        <f>($AI$6*VLOOKUP(Q135,Assumptions!$B$64:$C$93,2,FALSE)*Y135*T135/1000)-($AI$6*VLOOKUP(Q135,Assumptions!$B$64:$C$93,2,FALSE)/Z135*Y135*U135/1000)</f>
        <v>5.8692074777727754E-2</v>
      </c>
      <c r="AD135" s="217">
        <f>$AI$6*VLOOKUP(O135,Assumptions!$B$64:$C$93,2,FALSE)*(1-Z135)*Y135</f>
        <v>27.820800000000006</v>
      </c>
      <c r="AE135" s="217" t="e">
        <f>$AI$6*VLOOKUP(P135,Assumptions!$B$64:$C$93,2,FALSE)*(1-Z135)*Y135</f>
        <v>#REF!</v>
      </c>
      <c r="AF135" s="217">
        <f>$AI$6*VLOOKUP(Q135,Assumptions!$B$64:$C$93,2,FALSE)*(1-Z135)*Y135</f>
        <v>28.110600000000009</v>
      </c>
      <c r="AG135" s="65"/>
    </row>
    <row r="136" spans="8:33">
      <c r="H136" s="198">
        <v>2033</v>
      </c>
      <c r="I136" s="181">
        <v>48914</v>
      </c>
      <c r="J136" s="196">
        <f t="shared" si="23"/>
        <v>21.698986104265618</v>
      </c>
      <c r="K136" s="180">
        <v>19.14</v>
      </c>
      <c r="L136" s="179">
        <f>$L$29*(1+Assumptions!$B$57)^(H135-$H$29)</f>
        <v>2.5589861042656183</v>
      </c>
      <c r="M136">
        <f t="shared" si="29"/>
        <v>2035</v>
      </c>
      <c r="N136">
        <f>(1+Assumptions!$B$57)^(M136-2033)</f>
        <v>1.0404</v>
      </c>
      <c r="O136">
        <f>HLOOKUP(M136,'Monthly Value (1)'!$C$4:$NR$5,2,FALSE)</f>
        <v>9</v>
      </c>
      <c r="P136" t="e">
        <f>HLOOKUP(M136,#REF!,2,FALSE)</f>
        <v>#REF!</v>
      </c>
      <c r="Q136">
        <f>HLOOKUP(M136,'Monthly Value (3)'!$C$4:$NR$5,2,FALSE)</f>
        <v>8</v>
      </c>
      <c r="R136" s="68">
        <f t="shared" si="30"/>
        <v>5</v>
      </c>
      <c r="S136" s="197">
        <v>49430</v>
      </c>
      <c r="T136" s="200">
        <f t="shared" si="26"/>
        <v>33.816053944108724</v>
      </c>
      <c r="U136" s="200">
        <f t="shared" si="27"/>
        <v>28.845055750594256</v>
      </c>
      <c r="V136" s="190">
        <v>32.502935355736952</v>
      </c>
      <c r="W136" s="190">
        <v>27.724967080540424</v>
      </c>
      <c r="X136" s="65"/>
      <c r="Y136" s="55">
        <f t="shared" si="28"/>
        <v>8</v>
      </c>
      <c r="Z136" s="52">
        <f t="shared" si="22"/>
        <v>0.85</v>
      </c>
      <c r="AA136" s="65">
        <f>($AI$6*VLOOKUP(O136,Assumptions!$B$64:$C$93,2,FALSE)*Y136*T136/1000)-($AI$6*VLOOKUP(O136,Assumptions!$B$64:$C$93,2,FALSE)/Z136*Y136*U136/1000)</f>
        <v>-2.2127878377347088E-2</v>
      </c>
      <c r="AB136" s="65" t="e">
        <f>($AI$6*VLOOKUP(P136,Assumptions!$B$64:$C$93,2,FALSE)*Y136*T136/1000)-($AI$6*VLOOKUP(P136,Assumptions!$B$64:$C$93,2,FALSE)/Z136*Y136*U136/1000)</f>
        <v>#REF!</v>
      </c>
      <c r="AC136" s="65">
        <f>($AI$6*VLOOKUP(Q136,Assumptions!$B$64:$C$93,2,FALSE)*Y136*T136/1000)-($AI$6*VLOOKUP(Q136,Assumptions!$B$64:$C$93,2,FALSE)/Z136*Y136*U136/1000)</f>
        <v>-2.2358377110442973E-2</v>
      </c>
      <c r="AD136" s="217">
        <f>$AI$6*VLOOKUP(O136,Assumptions!$B$64:$C$93,2,FALSE)*(1-Z136)*Y136</f>
        <v>27.820800000000006</v>
      </c>
      <c r="AE136" s="217" t="e">
        <f>$AI$6*VLOOKUP(P136,Assumptions!$B$64:$C$93,2,FALSE)*(1-Z136)*Y136</f>
        <v>#REF!</v>
      </c>
      <c r="AF136" s="217">
        <f>$AI$6*VLOOKUP(Q136,Assumptions!$B$64:$C$93,2,FALSE)*(1-Z136)*Y136</f>
        <v>28.110600000000009</v>
      </c>
      <c r="AG136" s="65"/>
    </row>
    <row r="137" spans="8:33">
      <c r="H137" s="198">
        <v>2034</v>
      </c>
      <c r="I137" s="181">
        <v>48945</v>
      </c>
      <c r="J137" s="196">
        <f t="shared" si="23"/>
        <v>21.978986104265619</v>
      </c>
      <c r="K137" s="180">
        <v>19.420000000000002</v>
      </c>
      <c r="L137" s="179">
        <f>$L$29*(1+Assumptions!$B$57)^(H136-$H$29)</f>
        <v>2.5589861042656183</v>
      </c>
      <c r="M137">
        <f t="shared" si="29"/>
        <v>2035</v>
      </c>
      <c r="N137">
        <f>(1+Assumptions!$B$57)^(M137-2033)</f>
        <v>1.0404</v>
      </c>
      <c r="O137">
        <f>HLOOKUP(M137,'Monthly Value (1)'!$C$4:$NR$5,2,FALSE)</f>
        <v>9</v>
      </c>
      <c r="P137" t="e">
        <f>HLOOKUP(M137,#REF!,2,FALSE)</f>
        <v>#REF!</v>
      </c>
      <c r="Q137">
        <f>HLOOKUP(M137,'Monthly Value (3)'!$C$4:$NR$5,2,FALSE)</f>
        <v>8</v>
      </c>
      <c r="R137" s="68">
        <f t="shared" si="30"/>
        <v>6</v>
      </c>
      <c r="S137" s="197">
        <v>49461</v>
      </c>
      <c r="T137" s="200">
        <f t="shared" si="26"/>
        <v>41.363212360998119</v>
      </c>
      <c r="U137" s="200">
        <f t="shared" si="27"/>
        <v>34.747735824156742</v>
      </c>
      <c r="V137" s="190">
        <v>39.757028413108536</v>
      </c>
      <c r="W137" s="190">
        <v>33.398438892884222</v>
      </c>
      <c r="X137" s="65"/>
      <c r="Y137" s="55">
        <f t="shared" si="28"/>
        <v>8</v>
      </c>
      <c r="Z137" s="52">
        <f t="shared" si="22"/>
        <v>0.85</v>
      </c>
      <c r="AA137" s="65">
        <f>($AI$6*VLOOKUP(O137,Assumptions!$B$64:$C$93,2,FALSE)*Y137*T137/1000)-($AI$6*VLOOKUP(O137,Assumptions!$B$64:$C$93,2,FALSE)/Z137*Y137*U137/1000)</f>
        <v>8.9680006809633284E-2</v>
      </c>
      <c r="AB137" s="65" t="e">
        <f>($AI$6*VLOOKUP(P137,Assumptions!$B$64:$C$93,2,FALSE)*Y137*T137/1000)-($AI$6*VLOOKUP(P137,Assumptions!$B$64:$C$93,2,FALSE)/Z137*Y137*U137/1000)</f>
        <v>#REF!</v>
      </c>
      <c r="AC137" s="65">
        <f>($AI$6*VLOOKUP(Q137,Assumptions!$B$64:$C$93,2,FALSE)*Y137*T137/1000)-($AI$6*VLOOKUP(Q137,Assumptions!$B$64:$C$93,2,FALSE)/Z137*Y137*U137/1000)</f>
        <v>9.0614173547232113E-2</v>
      </c>
      <c r="AD137" s="217">
        <f>$AI$6*VLOOKUP(O137,Assumptions!$B$64:$C$93,2,FALSE)*(1-Z137)*Y137</f>
        <v>27.820800000000006</v>
      </c>
      <c r="AE137" s="217" t="e">
        <f>$AI$6*VLOOKUP(P137,Assumptions!$B$64:$C$93,2,FALSE)*(1-Z137)*Y137</f>
        <v>#REF!</v>
      </c>
      <c r="AF137" s="217">
        <f>$AI$6*VLOOKUP(Q137,Assumptions!$B$64:$C$93,2,FALSE)*(1-Z137)*Y137</f>
        <v>28.110600000000009</v>
      </c>
      <c r="AG137" s="65"/>
    </row>
    <row r="138" spans="8:33">
      <c r="H138" s="198">
        <v>2034</v>
      </c>
      <c r="I138" s="181">
        <v>48976</v>
      </c>
      <c r="J138" s="196">
        <f t="shared" si="23"/>
        <v>22.030165826350931</v>
      </c>
      <c r="K138" s="180">
        <v>19.420000000000002</v>
      </c>
      <c r="L138" s="179">
        <f>$L$29*(1+Assumptions!$B$57)^(H137-$H$29)</f>
        <v>2.6101658263509306</v>
      </c>
      <c r="M138">
        <f t="shared" si="29"/>
        <v>2035</v>
      </c>
      <c r="N138">
        <f>(1+Assumptions!$B$57)^(M138-2033)</f>
        <v>1.0404</v>
      </c>
      <c r="O138">
        <f>HLOOKUP(M138,'Monthly Value (1)'!$C$4:$NR$5,2,FALSE)</f>
        <v>9</v>
      </c>
      <c r="P138" t="e">
        <f>HLOOKUP(M138,#REF!,2,FALSE)</f>
        <v>#REF!</v>
      </c>
      <c r="Q138">
        <f>HLOOKUP(M138,'Monthly Value (3)'!$C$4:$NR$5,2,FALSE)</f>
        <v>8</v>
      </c>
      <c r="R138" s="68">
        <f t="shared" si="30"/>
        <v>7</v>
      </c>
      <c r="S138" s="197">
        <v>49491</v>
      </c>
      <c r="T138" s="200">
        <f t="shared" si="26"/>
        <v>50.227661525684873</v>
      </c>
      <c r="U138" s="200">
        <f t="shared" si="27"/>
        <v>39.827451289422633</v>
      </c>
      <c r="V138" s="190">
        <v>48.27726021307658</v>
      </c>
      <c r="W138" s="190">
        <v>38.280902815669585</v>
      </c>
      <c r="X138" s="65"/>
      <c r="Y138" s="55">
        <f t="shared" si="28"/>
        <v>8</v>
      </c>
      <c r="Z138" s="52">
        <f t="shared" si="22"/>
        <v>0.85</v>
      </c>
      <c r="AA138" s="65">
        <f>($AI$6*VLOOKUP(O138,Assumptions!$B$64:$C$93,2,FALSE)*Y138*T138/1000)-($AI$6*VLOOKUP(O138,Assumptions!$B$64:$C$93,2,FALSE)/Z138*Y138*U138/1000)</f>
        <v>0.62538125548971202</v>
      </c>
      <c r="AB138" s="65" t="e">
        <f>($AI$6*VLOOKUP(P138,Assumptions!$B$64:$C$93,2,FALSE)*Y138*T138/1000)-($AI$6*VLOOKUP(P138,Assumptions!$B$64:$C$93,2,FALSE)/Z138*Y138*U138/1000)</f>
        <v>#REF!</v>
      </c>
      <c r="AC138" s="65">
        <f>($AI$6*VLOOKUP(Q138,Assumptions!$B$64:$C$93,2,FALSE)*Y138*T138/1000)-($AI$6*VLOOKUP(Q138,Assumptions!$B$64:$C$93,2,FALSE)/Z138*Y138*U138/1000)</f>
        <v>0.63189564356773253</v>
      </c>
      <c r="AD138" s="217">
        <f>$AI$6*VLOOKUP(O138,Assumptions!$B$64:$C$93,2,FALSE)*(1-Z138)*Y138</f>
        <v>27.820800000000006</v>
      </c>
      <c r="AE138" s="217" t="e">
        <f>$AI$6*VLOOKUP(P138,Assumptions!$B$64:$C$93,2,FALSE)*(1-Z138)*Y138</f>
        <v>#REF!</v>
      </c>
      <c r="AF138" s="217">
        <f>$AI$6*VLOOKUP(Q138,Assumptions!$B$64:$C$93,2,FALSE)*(1-Z138)*Y138</f>
        <v>28.110600000000009</v>
      </c>
      <c r="AG138" s="65"/>
    </row>
    <row r="139" spans="8:33">
      <c r="H139" s="198">
        <v>2034</v>
      </c>
      <c r="I139" s="181">
        <v>49004</v>
      </c>
      <c r="J139" s="196">
        <f t="shared" si="23"/>
        <v>22.030165826350931</v>
      </c>
      <c r="K139" s="180">
        <v>19.420000000000002</v>
      </c>
      <c r="L139" s="179">
        <f>$L$29*(1+Assumptions!$B$57)^(H138-$H$29)</f>
        <v>2.6101658263509306</v>
      </c>
      <c r="M139">
        <f t="shared" si="29"/>
        <v>2035</v>
      </c>
      <c r="N139">
        <f>(1+Assumptions!$B$57)^(M139-2033)</f>
        <v>1.0404</v>
      </c>
      <c r="O139">
        <f>HLOOKUP(M139,'Monthly Value (1)'!$C$4:$NR$5,2,FALSE)</f>
        <v>9</v>
      </c>
      <c r="P139" t="e">
        <f>HLOOKUP(M139,#REF!,2,FALSE)</f>
        <v>#REF!</v>
      </c>
      <c r="Q139">
        <f>HLOOKUP(M139,'Monthly Value (3)'!$C$4:$NR$5,2,FALSE)</f>
        <v>8</v>
      </c>
      <c r="R139" s="68">
        <f t="shared" si="30"/>
        <v>8</v>
      </c>
      <c r="S139" s="197">
        <v>49522</v>
      </c>
      <c r="T139" s="200">
        <f t="shared" si="26"/>
        <v>50.685924933283211</v>
      </c>
      <c r="U139" s="200">
        <f t="shared" si="27"/>
        <v>40.219033838251043</v>
      </c>
      <c r="V139" s="190">
        <v>48.717728694043842</v>
      </c>
      <c r="W139" s="190">
        <v>38.657279736881051</v>
      </c>
      <c r="X139" s="65"/>
      <c r="Y139" s="55">
        <f t="shared" si="28"/>
        <v>8</v>
      </c>
      <c r="Z139" s="52">
        <f t="shared" si="22"/>
        <v>0.85</v>
      </c>
      <c r="AA139" s="65">
        <f>($AI$6*VLOOKUP(O139,Assumptions!$B$64:$C$93,2,FALSE)*Y139*T139/1000)-($AI$6*VLOOKUP(O139,Assumptions!$B$64:$C$93,2,FALSE)/Z139*Y139*U139/1000)</f>
        <v>0.62493205269873009</v>
      </c>
      <c r="AB139" s="65" t="e">
        <f>($AI$6*VLOOKUP(P139,Assumptions!$B$64:$C$93,2,FALSE)*Y139*T139/1000)-($AI$6*VLOOKUP(P139,Assumptions!$B$64:$C$93,2,FALSE)/Z139*Y139*U139/1000)</f>
        <v>#REF!</v>
      </c>
      <c r="AC139" s="65">
        <f>($AI$6*VLOOKUP(Q139,Assumptions!$B$64:$C$93,2,FALSE)*Y139*T139/1000)-($AI$6*VLOOKUP(Q139,Assumptions!$B$64:$C$93,2,FALSE)/Z139*Y139*U139/1000)</f>
        <v>0.6314417615810104</v>
      </c>
      <c r="AD139" s="217">
        <f>$AI$6*VLOOKUP(O139,Assumptions!$B$64:$C$93,2,FALSE)*(1-Z139)*Y139</f>
        <v>27.820800000000006</v>
      </c>
      <c r="AE139" s="217" t="e">
        <f>$AI$6*VLOOKUP(P139,Assumptions!$B$64:$C$93,2,FALSE)*(1-Z139)*Y139</f>
        <v>#REF!</v>
      </c>
      <c r="AF139" s="217">
        <f>$AI$6*VLOOKUP(Q139,Assumptions!$B$64:$C$93,2,FALSE)*(1-Z139)*Y139</f>
        <v>28.110600000000009</v>
      </c>
      <c r="AG139" s="65"/>
    </row>
    <row r="140" spans="8:33">
      <c r="H140" s="198">
        <v>2034</v>
      </c>
      <c r="I140" s="181">
        <v>49035</v>
      </c>
      <c r="J140" s="196">
        <f t="shared" si="23"/>
        <v>22.030165826350931</v>
      </c>
      <c r="K140" s="180">
        <v>19.420000000000002</v>
      </c>
      <c r="L140" s="179">
        <f>$L$29*(1+Assumptions!$B$57)^(H139-$H$29)</f>
        <v>2.6101658263509306</v>
      </c>
      <c r="M140">
        <f t="shared" si="29"/>
        <v>2035</v>
      </c>
      <c r="N140">
        <f>(1+Assumptions!$B$57)^(M140-2033)</f>
        <v>1.0404</v>
      </c>
      <c r="O140">
        <f>HLOOKUP(M140,'Monthly Value (1)'!$C$4:$NR$5,2,FALSE)</f>
        <v>9</v>
      </c>
      <c r="P140" t="e">
        <f>HLOOKUP(M140,#REF!,2,FALSE)</f>
        <v>#REF!</v>
      </c>
      <c r="Q140">
        <f>HLOOKUP(M140,'Monthly Value (3)'!$C$4:$NR$5,2,FALSE)</f>
        <v>8</v>
      </c>
      <c r="R140" s="68">
        <f t="shared" si="30"/>
        <v>9</v>
      </c>
      <c r="S140" s="197">
        <v>49553</v>
      </c>
      <c r="T140" s="200">
        <f t="shared" si="26"/>
        <v>41.091386045900386</v>
      </c>
      <c r="U140" s="200">
        <f t="shared" si="27"/>
        <v>35.391381933704551</v>
      </c>
      <c r="V140" s="190">
        <v>39.495757445117633</v>
      </c>
      <c r="W140" s="190">
        <v>34.01709143954686</v>
      </c>
      <c r="X140" s="65"/>
      <c r="Y140" s="55">
        <f t="shared" si="28"/>
        <v>8</v>
      </c>
      <c r="Z140" s="52">
        <f t="shared" si="22"/>
        <v>0.85</v>
      </c>
      <c r="AA140" s="65">
        <f>($AI$6*VLOOKUP(O140,Assumptions!$B$64:$C$93,2,FALSE)*Y140*T140/1000)-($AI$6*VLOOKUP(O140,Assumptions!$B$64:$C$93,2,FALSE)/Z140*Y140*U140/1000)</f>
        <v>-0.10118125906894004</v>
      </c>
      <c r="AB140" s="65" t="e">
        <f>($AI$6*VLOOKUP(P140,Assumptions!$B$64:$C$93,2,FALSE)*Y140*T140/1000)-($AI$6*VLOOKUP(P140,Assumptions!$B$64:$C$93,2,FALSE)/Z140*Y140*U140/1000)</f>
        <v>#REF!</v>
      </c>
      <c r="AC140" s="65">
        <f>($AI$6*VLOOKUP(Q140,Assumptions!$B$64:$C$93,2,FALSE)*Y140*T140/1000)-($AI$6*VLOOKUP(Q140,Assumptions!$B$64:$C$93,2,FALSE)/Z140*Y140*U140/1000)</f>
        <v>-0.10223523051757599</v>
      </c>
      <c r="AD140" s="217">
        <f>$AI$6*VLOOKUP(O140,Assumptions!$B$64:$C$93,2,FALSE)*(1-Z140)*Y140</f>
        <v>27.820800000000006</v>
      </c>
      <c r="AE140" s="217" t="e">
        <f>$AI$6*VLOOKUP(P140,Assumptions!$B$64:$C$93,2,FALSE)*(1-Z140)*Y140</f>
        <v>#REF!</v>
      </c>
      <c r="AF140" s="217">
        <f>$AI$6*VLOOKUP(Q140,Assumptions!$B$64:$C$93,2,FALSE)*(1-Z140)*Y140</f>
        <v>28.110600000000009</v>
      </c>
      <c r="AG140" s="65"/>
    </row>
    <row r="141" spans="8:33">
      <c r="H141" s="198">
        <v>2034</v>
      </c>
      <c r="I141" s="181">
        <v>49065</v>
      </c>
      <c r="J141" s="196">
        <f t="shared" si="23"/>
        <v>22.030165826350931</v>
      </c>
      <c r="K141" s="180">
        <v>19.420000000000002</v>
      </c>
      <c r="L141" s="179">
        <f>$L$29*(1+Assumptions!$B$57)^(H140-$H$29)</f>
        <v>2.6101658263509306</v>
      </c>
      <c r="M141">
        <f t="shared" si="29"/>
        <v>2035</v>
      </c>
      <c r="N141">
        <f>(1+Assumptions!$B$57)^(M141-2033)</f>
        <v>1.0404</v>
      </c>
      <c r="O141">
        <f>HLOOKUP(M141,'Monthly Value (1)'!$C$4:$NR$5,2,FALSE)</f>
        <v>9</v>
      </c>
      <c r="P141" t="e">
        <f>HLOOKUP(M141,#REF!,2,FALSE)</f>
        <v>#REF!</v>
      </c>
      <c r="Q141">
        <f>HLOOKUP(M141,'Monthly Value (3)'!$C$4:$NR$5,2,FALSE)</f>
        <v>8</v>
      </c>
      <c r="R141" s="68">
        <f t="shared" si="30"/>
        <v>10</v>
      </c>
      <c r="S141" s="197">
        <v>49583</v>
      </c>
      <c r="T141" s="200">
        <f t="shared" si="26"/>
        <v>44.862114735169918</v>
      </c>
      <c r="U141" s="200">
        <f t="shared" si="27"/>
        <v>35.966570452633952</v>
      </c>
      <c r="V141" s="190">
        <v>43.120064143761937</v>
      </c>
      <c r="W141" s="190">
        <v>34.569944687268311</v>
      </c>
      <c r="X141" s="65"/>
      <c r="Y141" s="55">
        <f t="shared" si="28"/>
        <v>8</v>
      </c>
      <c r="Z141" s="52">
        <f t="shared" ref="Z141:Z204" si="31">$AI$9</f>
        <v>0.85</v>
      </c>
      <c r="AA141" s="65">
        <f>($AI$6*VLOOKUP(O141,Assumptions!$B$64:$C$93,2,FALSE)*Y141*T141/1000)-($AI$6*VLOOKUP(O141,Assumptions!$B$64:$C$93,2,FALSE)/Z141*Y141*U141/1000)</f>
        <v>0.47267584417211239</v>
      </c>
      <c r="AB141" s="65" t="e">
        <f>($AI$6*VLOOKUP(P141,Assumptions!$B$64:$C$93,2,FALSE)*Y141*T141/1000)-($AI$6*VLOOKUP(P141,Assumptions!$B$64:$C$93,2,FALSE)/Z141*Y141*U141/1000)</f>
        <v>#REF!</v>
      </c>
      <c r="AC141" s="65">
        <f>($AI$6*VLOOKUP(Q141,Assumptions!$B$64:$C$93,2,FALSE)*Y141*T141/1000)-($AI$6*VLOOKUP(Q141,Assumptions!$B$64:$C$93,2,FALSE)/Z141*Y141*U141/1000)</f>
        <v>0.47759955088223904</v>
      </c>
      <c r="AD141" s="217">
        <f>$AI$6*VLOOKUP(O141,Assumptions!$B$64:$C$93,2,FALSE)*(1-Z141)*Y141</f>
        <v>27.820800000000006</v>
      </c>
      <c r="AE141" s="217" t="e">
        <f>$AI$6*VLOOKUP(P141,Assumptions!$B$64:$C$93,2,FALSE)*(1-Z141)*Y141</f>
        <v>#REF!</v>
      </c>
      <c r="AF141" s="217">
        <f>$AI$6*VLOOKUP(Q141,Assumptions!$B$64:$C$93,2,FALSE)*(1-Z141)*Y141</f>
        <v>28.110600000000009</v>
      </c>
      <c r="AG141" s="65"/>
    </row>
    <row r="142" spans="8:33">
      <c r="H142" s="198">
        <v>2034</v>
      </c>
      <c r="I142" s="181">
        <v>49096</v>
      </c>
      <c r="J142" s="196">
        <f t="shared" si="23"/>
        <v>22.030165826350931</v>
      </c>
      <c r="K142" s="180">
        <v>19.420000000000002</v>
      </c>
      <c r="L142" s="179">
        <f>$L$29*(1+Assumptions!$B$57)^(H141-$H$29)</f>
        <v>2.6101658263509306</v>
      </c>
      <c r="M142">
        <f t="shared" si="29"/>
        <v>2035</v>
      </c>
      <c r="N142">
        <f>(1+Assumptions!$B$57)^(M142-2033)</f>
        <v>1.0404</v>
      </c>
      <c r="O142">
        <f>HLOOKUP(M142,'Monthly Value (1)'!$C$4:$NR$5,2,FALSE)</f>
        <v>9</v>
      </c>
      <c r="P142" t="e">
        <f>HLOOKUP(M142,#REF!,2,FALSE)</f>
        <v>#REF!</v>
      </c>
      <c r="Q142">
        <f>HLOOKUP(M142,'Monthly Value (3)'!$C$4:$NR$5,2,FALSE)</f>
        <v>8</v>
      </c>
      <c r="R142" s="68">
        <f t="shared" si="30"/>
        <v>11</v>
      </c>
      <c r="S142" s="197">
        <v>49614</v>
      </c>
      <c r="T142" s="200">
        <f t="shared" si="26"/>
        <v>69.838479430622158</v>
      </c>
      <c r="U142" s="200">
        <f t="shared" si="27"/>
        <v>61.018597019189158</v>
      </c>
      <c r="V142" s="190">
        <v>67.126566157845218</v>
      </c>
      <c r="W142" s="190">
        <v>58.649170529785813</v>
      </c>
      <c r="X142" s="65"/>
      <c r="Y142" s="55">
        <f t="shared" si="28"/>
        <v>8</v>
      </c>
      <c r="Z142" s="52">
        <f t="shared" si="31"/>
        <v>0.85</v>
      </c>
      <c r="AA142" s="65">
        <f>($AI$6*VLOOKUP(O142,Assumptions!$B$64:$C$93,2,FALSE)*Y142*T142/1000)-($AI$6*VLOOKUP(O142,Assumptions!$B$64:$C$93,2,FALSE)/Z142*Y142*U142/1000)</f>
        <v>-0.36131898580017818</v>
      </c>
      <c r="AB142" s="65" t="e">
        <f>($AI$6*VLOOKUP(P142,Assumptions!$B$64:$C$93,2,FALSE)*Y142*T142/1000)-($AI$6*VLOOKUP(P142,Assumptions!$B$64:$C$93,2,FALSE)/Z142*Y142*U142/1000)</f>
        <v>#REF!</v>
      </c>
      <c r="AC142" s="65">
        <f>($AI$6*VLOOKUP(Q142,Assumptions!$B$64:$C$93,2,FALSE)*Y142*T142/1000)-($AI$6*VLOOKUP(Q142,Assumptions!$B$64:$C$93,2,FALSE)/Z142*Y142*U142/1000)</f>
        <v>-0.36508272523559526</v>
      </c>
      <c r="AD142" s="217">
        <f>$AI$6*VLOOKUP(O142,Assumptions!$B$64:$C$93,2,FALSE)*(1-Z142)*Y142</f>
        <v>27.820800000000006</v>
      </c>
      <c r="AE142" s="217" t="e">
        <f>$AI$6*VLOOKUP(P142,Assumptions!$B$64:$C$93,2,FALSE)*(1-Z142)*Y142</f>
        <v>#REF!</v>
      </c>
      <c r="AF142" s="217">
        <f>$AI$6*VLOOKUP(Q142,Assumptions!$B$64:$C$93,2,FALSE)*(1-Z142)*Y142</f>
        <v>28.110600000000009</v>
      </c>
      <c r="AG142" s="65"/>
    </row>
    <row r="143" spans="8:33">
      <c r="H143" s="198">
        <v>2034</v>
      </c>
      <c r="I143" s="181">
        <v>49126</v>
      </c>
      <c r="J143" s="196">
        <f t="shared" si="23"/>
        <v>22.030165826350931</v>
      </c>
      <c r="K143" s="180">
        <v>19.420000000000002</v>
      </c>
      <c r="L143" s="179">
        <f>$L$29*(1+Assumptions!$B$57)^(H142-$H$29)</f>
        <v>2.6101658263509306</v>
      </c>
      <c r="M143">
        <f t="shared" si="29"/>
        <v>2035</v>
      </c>
      <c r="N143">
        <f>(1+Assumptions!$B$57)^(M143-2033)</f>
        <v>1.0404</v>
      </c>
      <c r="O143">
        <f>HLOOKUP(M143,'Monthly Value (1)'!$C$4:$NR$5,2,FALSE)</f>
        <v>9</v>
      </c>
      <c r="P143" t="e">
        <f>HLOOKUP(M143,#REF!,2,FALSE)</f>
        <v>#REF!</v>
      </c>
      <c r="Q143">
        <f>HLOOKUP(M143,'Monthly Value (3)'!$C$4:$NR$5,2,FALSE)</f>
        <v>8</v>
      </c>
      <c r="R143" s="68">
        <f t="shared" si="30"/>
        <v>12</v>
      </c>
      <c r="S143" s="197">
        <v>49644</v>
      </c>
      <c r="T143" s="200">
        <f t="shared" si="26"/>
        <v>124.25947690545894</v>
      </c>
      <c r="U143" s="200">
        <f t="shared" si="27"/>
        <v>103.61741580761756</v>
      </c>
      <c r="V143" s="190">
        <v>119.43432997448956</v>
      </c>
      <c r="W143" s="190">
        <v>99.593825266837328</v>
      </c>
      <c r="X143" s="65"/>
      <c r="Y143" s="55">
        <f t="shared" si="28"/>
        <v>8</v>
      </c>
      <c r="Z143" s="52">
        <f t="shared" si="31"/>
        <v>0.85</v>
      </c>
      <c r="AA143" s="65">
        <f>($AI$6*VLOOKUP(O143,Assumptions!$B$64:$C$93,2,FALSE)*Y143*T143/1000)-($AI$6*VLOOKUP(O143,Assumptions!$B$64:$C$93,2,FALSE)/Z143*Y143*U143/1000)</f>
        <v>0.43708976570287206</v>
      </c>
      <c r="AB143" s="65" t="e">
        <f>($AI$6*VLOOKUP(P143,Assumptions!$B$64:$C$93,2,FALSE)*Y143*T143/1000)-($AI$6*VLOOKUP(P143,Assumptions!$B$64:$C$93,2,FALSE)/Z143*Y143*U143/1000)</f>
        <v>#REF!</v>
      </c>
      <c r="AC143" s="65">
        <f>($AI$6*VLOOKUP(Q143,Assumptions!$B$64:$C$93,2,FALSE)*Y143*T143/1000)-($AI$6*VLOOKUP(Q143,Assumptions!$B$64:$C$93,2,FALSE)/Z143*Y143*U143/1000)</f>
        <v>0.44164278409561319</v>
      </c>
      <c r="AD143" s="217">
        <f>$AI$6*VLOOKUP(O143,Assumptions!$B$64:$C$93,2,FALSE)*(1-Z143)*Y143</f>
        <v>27.820800000000006</v>
      </c>
      <c r="AE143" s="217" t="e">
        <f>$AI$6*VLOOKUP(P143,Assumptions!$B$64:$C$93,2,FALSE)*(1-Z143)*Y143</f>
        <v>#REF!</v>
      </c>
      <c r="AF143" s="217">
        <f>$AI$6*VLOOKUP(Q143,Assumptions!$B$64:$C$93,2,FALSE)*(1-Z143)*Y143</f>
        <v>28.110600000000009</v>
      </c>
      <c r="AG143" s="65"/>
    </row>
    <row r="144" spans="8:33">
      <c r="H144" s="198">
        <v>2034</v>
      </c>
      <c r="I144" s="181">
        <v>49157</v>
      </c>
      <c r="J144" s="196">
        <f t="shared" si="23"/>
        <v>22.030165826350931</v>
      </c>
      <c r="K144" s="180">
        <v>19.420000000000002</v>
      </c>
      <c r="L144" s="179">
        <f>$L$29*(1+Assumptions!$B$57)^(H143-$H$29)</f>
        <v>2.6101658263509306</v>
      </c>
      <c r="M144">
        <f t="shared" si="29"/>
        <v>2036</v>
      </c>
      <c r="N144">
        <f>(1+Assumptions!$B$57)^(M144-2033)</f>
        <v>1.0612079999999999</v>
      </c>
      <c r="O144">
        <f>HLOOKUP(M144,'Monthly Value (1)'!$C$4:$NR$5,2,FALSE)</f>
        <v>10</v>
      </c>
      <c r="P144" t="e">
        <f>HLOOKUP(M144,#REF!,2,FALSE)</f>
        <v>#REF!</v>
      </c>
      <c r="Q144">
        <f>HLOOKUP(M144,'Monthly Value (3)'!$C$4:$NR$5,2,FALSE)</f>
        <v>9</v>
      </c>
      <c r="R144" s="68">
        <f t="shared" si="30"/>
        <v>1</v>
      </c>
      <c r="S144" s="197">
        <v>49675</v>
      </c>
      <c r="T144" s="200">
        <f t="shared" si="26"/>
        <v>164.02426755503976</v>
      </c>
      <c r="U144" s="200">
        <f t="shared" si="27"/>
        <v>130.29392306160511</v>
      </c>
      <c r="V144" s="190">
        <v>154.56373072483413</v>
      </c>
      <c r="W144" s="190">
        <v>122.77887375670474</v>
      </c>
      <c r="X144" s="66"/>
      <c r="Y144" s="55">
        <f t="shared" si="28"/>
        <v>8</v>
      </c>
      <c r="Z144" s="52">
        <f t="shared" si="31"/>
        <v>0.85</v>
      </c>
      <c r="AA144" s="65">
        <f>($AI$6*VLOOKUP(O144,Assumptions!$B$64:$C$93,2,FALSE)*Y144*T144/1000)-($AI$6*VLOOKUP(O144,Assumptions!$B$64:$C$93,2,FALSE)/Z144*Y144*U144/1000)</f>
        <v>1.9914683659894834</v>
      </c>
      <c r="AB144" s="65" t="e">
        <f>($AI$6*VLOOKUP(P144,Assumptions!$B$64:$C$93,2,FALSE)*Y144*T144/1000)-($AI$6*VLOOKUP(P144,Assumptions!$B$64:$C$93,2,FALSE)/Z144*Y144*U144/1000)</f>
        <v>#REF!</v>
      </c>
      <c r="AC144" s="65">
        <f>($AI$6*VLOOKUP(Q144,Assumptions!$B$64:$C$93,2,FALSE)*Y144*T144/1000)-($AI$6*VLOOKUP(Q144,Assumptions!$B$64:$C$93,2,FALSE)/Z144*Y144*U144/1000)</f>
        <v>1.9914683659894834</v>
      </c>
      <c r="AD144" s="217">
        <f>$AI$6*VLOOKUP(O144,Assumptions!$B$64:$C$93,2,FALSE)*(1-Z144)*Y144</f>
        <v>27.820800000000006</v>
      </c>
      <c r="AE144" s="217" t="e">
        <f>$AI$6*VLOOKUP(P144,Assumptions!$B$64:$C$93,2,FALSE)*(1-Z144)*Y144</f>
        <v>#REF!</v>
      </c>
      <c r="AF144" s="217">
        <f>$AI$6*VLOOKUP(Q144,Assumptions!$B$64:$C$93,2,FALSE)*(1-Z144)*Y144</f>
        <v>27.820800000000006</v>
      </c>
      <c r="AG144" s="65"/>
    </row>
    <row r="145" spans="8:33">
      <c r="H145" s="198">
        <v>2034</v>
      </c>
      <c r="I145" s="181">
        <v>49188</v>
      </c>
      <c r="J145" s="196">
        <f t="shared" si="23"/>
        <v>22.030165826350931</v>
      </c>
      <c r="K145" s="180">
        <v>19.420000000000002</v>
      </c>
      <c r="L145" s="179">
        <f>$L$29*(1+Assumptions!$B$57)^(H144-$H$29)</f>
        <v>2.6101658263509306</v>
      </c>
      <c r="M145">
        <f t="shared" si="29"/>
        <v>2036</v>
      </c>
      <c r="N145">
        <f>(1+Assumptions!$B$57)^(M145-2033)</f>
        <v>1.0612079999999999</v>
      </c>
      <c r="O145">
        <f>HLOOKUP(M145,'Monthly Value (1)'!$C$4:$NR$5,2,FALSE)</f>
        <v>10</v>
      </c>
      <c r="P145" t="e">
        <f>HLOOKUP(M145,#REF!,2,FALSE)</f>
        <v>#REF!</v>
      </c>
      <c r="Q145">
        <f>HLOOKUP(M145,'Monthly Value (3)'!$C$4:$NR$5,2,FALSE)</f>
        <v>9</v>
      </c>
      <c r="R145" s="68">
        <f t="shared" si="30"/>
        <v>2</v>
      </c>
      <c r="S145" s="197">
        <v>49706</v>
      </c>
      <c r="T145" s="200">
        <f t="shared" si="26"/>
        <v>152.86902470043611</v>
      </c>
      <c r="U145" s="200">
        <f t="shared" si="27"/>
        <v>122.37066232098256</v>
      </c>
      <c r="V145" s="190">
        <v>144.05189623564479</v>
      </c>
      <c r="W145" s="190">
        <v>115.31260819837635</v>
      </c>
      <c r="X145" s="66"/>
      <c r="Y145" s="55">
        <f t="shared" si="28"/>
        <v>8</v>
      </c>
      <c r="Z145" s="52">
        <f t="shared" si="31"/>
        <v>0.85</v>
      </c>
      <c r="AA145" s="65">
        <f>($AI$6*VLOOKUP(O145,Assumptions!$B$64:$C$93,2,FALSE)*Y145*T145/1000)-($AI$6*VLOOKUP(O145,Assumptions!$B$64:$C$93,2,FALSE)/Z145*Y145*U145/1000)</f>
        <v>1.6513572998307247</v>
      </c>
      <c r="AB145" s="65" t="e">
        <f>($AI$6*VLOOKUP(P145,Assumptions!$B$64:$C$93,2,FALSE)*Y145*T145/1000)-($AI$6*VLOOKUP(P145,Assumptions!$B$64:$C$93,2,FALSE)/Z145*Y145*U145/1000)</f>
        <v>#REF!</v>
      </c>
      <c r="AC145" s="65">
        <f>($AI$6*VLOOKUP(Q145,Assumptions!$B$64:$C$93,2,FALSE)*Y145*T145/1000)-($AI$6*VLOOKUP(Q145,Assumptions!$B$64:$C$93,2,FALSE)/Z145*Y145*U145/1000)</f>
        <v>1.6513572998307247</v>
      </c>
      <c r="AD145" s="217">
        <f>$AI$6*VLOOKUP(O145,Assumptions!$B$64:$C$93,2,FALSE)*(1-Z145)*Y145</f>
        <v>27.820800000000006</v>
      </c>
      <c r="AE145" s="217" t="e">
        <f>$AI$6*VLOOKUP(P145,Assumptions!$B$64:$C$93,2,FALSE)*(1-Z145)*Y145</f>
        <v>#REF!</v>
      </c>
      <c r="AF145" s="217">
        <f>$AI$6*VLOOKUP(Q145,Assumptions!$B$64:$C$93,2,FALSE)*(1-Z145)*Y145</f>
        <v>27.820800000000006</v>
      </c>
      <c r="AG145" s="65"/>
    </row>
    <row r="146" spans="8:33">
      <c r="H146" s="198">
        <v>2034</v>
      </c>
      <c r="I146" s="181">
        <v>49218</v>
      </c>
      <c r="J146" s="196">
        <f t="shared" si="23"/>
        <v>22.030165826350931</v>
      </c>
      <c r="K146" s="180">
        <v>19.420000000000002</v>
      </c>
      <c r="L146" s="179">
        <f>$L$29*(1+Assumptions!$B$57)^(H145-$H$29)</f>
        <v>2.6101658263509306</v>
      </c>
      <c r="M146">
        <f t="shared" si="29"/>
        <v>2036</v>
      </c>
      <c r="N146">
        <f>(1+Assumptions!$B$57)^(M146-2033)</f>
        <v>1.0612079999999999</v>
      </c>
      <c r="O146">
        <f>HLOOKUP(M146,'Monthly Value (1)'!$C$4:$NR$5,2,FALSE)</f>
        <v>10</v>
      </c>
      <c r="P146" t="e">
        <f>HLOOKUP(M146,#REF!,2,FALSE)</f>
        <v>#REF!</v>
      </c>
      <c r="Q146">
        <f>HLOOKUP(M146,'Monthly Value (3)'!$C$4:$NR$5,2,FALSE)</f>
        <v>9</v>
      </c>
      <c r="R146" s="68">
        <f t="shared" si="30"/>
        <v>3</v>
      </c>
      <c r="S146" s="197">
        <v>49735</v>
      </c>
      <c r="T146" s="200">
        <f t="shared" si="26"/>
        <v>63.417124689240751</v>
      </c>
      <c r="U146" s="200">
        <f t="shared" si="27"/>
        <v>55.184004049328301</v>
      </c>
      <c r="V146" s="190">
        <v>59.75937298742636</v>
      </c>
      <c r="W146" s="190">
        <v>52.001119525416605</v>
      </c>
      <c r="X146" s="66"/>
      <c r="Y146" s="55">
        <f t="shared" si="28"/>
        <v>8</v>
      </c>
      <c r="Z146" s="52">
        <f t="shared" si="31"/>
        <v>0.85</v>
      </c>
      <c r="AA146" s="65">
        <f>($AI$6*VLOOKUP(O146,Assumptions!$B$64:$C$93,2,FALSE)*Y146*T146/1000)-($AI$6*VLOOKUP(O146,Assumptions!$B$64:$C$93,2,FALSE)/Z146*Y146*U146/1000)</f>
        <v>-0.27917857791598522</v>
      </c>
      <c r="AB146" s="65" t="e">
        <f>($AI$6*VLOOKUP(P146,Assumptions!$B$64:$C$93,2,FALSE)*Y146*T146/1000)-($AI$6*VLOOKUP(P146,Assumptions!$B$64:$C$93,2,FALSE)/Z146*Y146*U146/1000)</f>
        <v>#REF!</v>
      </c>
      <c r="AC146" s="65">
        <f>($AI$6*VLOOKUP(Q146,Assumptions!$B$64:$C$93,2,FALSE)*Y146*T146/1000)-($AI$6*VLOOKUP(Q146,Assumptions!$B$64:$C$93,2,FALSE)/Z146*Y146*U146/1000)</f>
        <v>-0.27917857791598522</v>
      </c>
      <c r="AD146" s="217">
        <f>$AI$6*VLOOKUP(O146,Assumptions!$B$64:$C$93,2,FALSE)*(1-Z146)*Y146</f>
        <v>27.820800000000006</v>
      </c>
      <c r="AE146" s="217" t="e">
        <f>$AI$6*VLOOKUP(P146,Assumptions!$B$64:$C$93,2,FALSE)*(1-Z146)*Y146</f>
        <v>#REF!</v>
      </c>
      <c r="AF146" s="217">
        <f>$AI$6*VLOOKUP(Q146,Assumptions!$B$64:$C$93,2,FALSE)*(1-Z146)*Y146</f>
        <v>27.820800000000006</v>
      </c>
      <c r="AG146" s="65"/>
    </row>
    <row r="147" spans="8:33">
      <c r="H147" s="198">
        <v>2034</v>
      </c>
      <c r="I147" s="181">
        <v>49249</v>
      </c>
      <c r="J147" s="196">
        <f t="shared" si="23"/>
        <v>22.030165826350931</v>
      </c>
      <c r="K147" s="180">
        <v>19.420000000000002</v>
      </c>
      <c r="L147" s="179">
        <f>$L$29*(1+Assumptions!$B$57)^(H146-$H$29)</f>
        <v>2.6101658263509306</v>
      </c>
      <c r="M147">
        <f t="shared" si="29"/>
        <v>2036</v>
      </c>
      <c r="N147">
        <f>(1+Assumptions!$B$57)^(M147-2033)</f>
        <v>1.0612079999999999</v>
      </c>
      <c r="O147">
        <f>HLOOKUP(M147,'Monthly Value (1)'!$C$4:$NR$5,2,FALSE)</f>
        <v>10</v>
      </c>
      <c r="P147" t="e">
        <f>HLOOKUP(M147,#REF!,2,FALSE)</f>
        <v>#REF!</v>
      </c>
      <c r="Q147">
        <f>HLOOKUP(M147,'Monthly Value (3)'!$C$4:$NR$5,2,FALSE)</f>
        <v>9</v>
      </c>
      <c r="R147" s="68">
        <f t="shared" si="30"/>
        <v>4</v>
      </c>
      <c r="S147" s="197">
        <v>49766</v>
      </c>
      <c r="T147" s="200">
        <f t="shared" si="26"/>
        <v>42.28840644286057</v>
      </c>
      <c r="U147" s="200">
        <f t="shared" si="27"/>
        <v>35.673614298696265</v>
      </c>
      <c r="V147" s="190">
        <v>39.849309883510649</v>
      </c>
      <c r="W147" s="190">
        <v>33.616043507678292</v>
      </c>
      <c r="X147" s="66"/>
      <c r="Y147" s="55">
        <f t="shared" si="28"/>
        <v>8</v>
      </c>
      <c r="Z147" s="52">
        <f t="shared" si="31"/>
        <v>0.85</v>
      </c>
      <c r="AA147" s="65">
        <f>($AI$6*VLOOKUP(O147,Assumptions!$B$64:$C$93,2,FALSE)*Y147*T147/1000)-($AI$6*VLOOKUP(O147,Assumptions!$B$64:$C$93,2,FALSE)/Z147*Y147*U147/1000)</f>
        <v>5.9248741878713318E-2</v>
      </c>
      <c r="AB147" s="65" t="e">
        <f>($AI$6*VLOOKUP(P147,Assumptions!$B$64:$C$93,2,FALSE)*Y147*T147/1000)-($AI$6*VLOOKUP(P147,Assumptions!$B$64:$C$93,2,FALSE)/Z147*Y147*U147/1000)</f>
        <v>#REF!</v>
      </c>
      <c r="AC147" s="65">
        <f>($AI$6*VLOOKUP(Q147,Assumptions!$B$64:$C$93,2,FALSE)*Y147*T147/1000)-($AI$6*VLOOKUP(Q147,Assumptions!$B$64:$C$93,2,FALSE)/Z147*Y147*U147/1000)</f>
        <v>5.9248741878713318E-2</v>
      </c>
      <c r="AD147" s="217">
        <f>$AI$6*VLOOKUP(O147,Assumptions!$B$64:$C$93,2,FALSE)*(1-Z147)*Y147</f>
        <v>27.820800000000006</v>
      </c>
      <c r="AE147" s="217" t="e">
        <f>$AI$6*VLOOKUP(P147,Assumptions!$B$64:$C$93,2,FALSE)*(1-Z147)*Y147</f>
        <v>#REF!</v>
      </c>
      <c r="AF147" s="217">
        <f>$AI$6*VLOOKUP(Q147,Assumptions!$B$64:$C$93,2,FALSE)*(1-Z147)*Y147</f>
        <v>27.820800000000006</v>
      </c>
      <c r="AG147" s="65"/>
    </row>
    <row r="148" spans="8:33">
      <c r="H148" s="198">
        <v>2034</v>
      </c>
      <c r="I148" s="181">
        <v>49279</v>
      </c>
      <c r="J148" s="196">
        <f t="shared" si="23"/>
        <v>22.030165826350931</v>
      </c>
      <c r="K148" s="180">
        <v>19.420000000000002</v>
      </c>
      <c r="L148" s="179">
        <f>$L$29*(1+Assumptions!$B$57)^(H147-$H$29)</f>
        <v>2.6101658263509306</v>
      </c>
      <c r="M148">
        <f t="shared" si="29"/>
        <v>2036</v>
      </c>
      <c r="N148">
        <f>(1+Assumptions!$B$57)^(M148-2033)</f>
        <v>1.0612079999999999</v>
      </c>
      <c r="O148">
        <f>HLOOKUP(M148,'Monthly Value (1)'!$C$4:$NR$5,2,FALSE)</f>
        <v>10</v>
      </c>
      <c r="P148" t="e">
        <f>HLOOKUP(M148,#REF!,2,FALSE)</f>
        <v>#REF!</v>
      </c>
      <c r="Q148">
        <f>HLOOKUP(M148,'Monthly Value (3)'!$C$4:$NR$5,2,FALSE)</f>
        <v>9</v>
      </c>
      <c r="R148" s="68">
        <f t="shared" si="30"/>
        <v>5</v>
      </c>
      <c r="S148" s="197">
        <v>49796</v>
      </c>
      <c r="T148" s="200">
        <f t="shared" si="26"/>
        <v>34.492375022990899</v>
      </c>
      <c r="U148" s="200">
        <f t="shared" si="27"/>
        <v>29.421956865606141</v>
      </c>
      <c r="V148" s="190">
        <v>32.502935355736952</v>
      </c>
      <c r="W148" s="190">
        <v>27.724967080540424</v>
      </c>
      <c r="X148" s="66"/>
      <c r="Y148" s="55">
        <f t="shared" si="28"/>
        <v>8</v>
      </c>
      <c r="Z148" s="52">
        <f t="shared" si="31"/>
        <v>0.85</v>
      </c>
      <c r="AA148" s="65">
        <f>($AI$6*VLOOKUP(O148,Assumptions!$B$64:$C$93,2,FALSE)*Y148*T148/1000)-($AI$6*VLOOKUP(O148,Assumptions!$B$64:$C$93,2,FALSE)/Z148*Y148*U148/1000)</f>
        <v>-2.2570435944893497E-2</v>
      </c>
      <c r="AB148" s="65" t="e">
        <f>($AI$6*VLOOKUP(P148,Assumptions!$B$64:$C$93,2,FALSE)*Y148*T148/1000)-($AI$6*VLOOKUP(P148,Assumptions!$B$64:$C$93,2,FALSE)/Z148*Y148*U148/1000)</f>
        <v>#REF!</v>
      </c>
      <c r="AC148" s="65">
        <f>($AI$6*VLOOKUP(Q148,Assumptions!$B$64:$C$93,2,FALSE)*Y148*T148/1000)-($AI$6*VLOOKUP(Q148,Assumptions!$B$64:$C$93,2,FALSE)/Z148*Y148*U148/1000)</f>
        <v>-2.2570435944893497E-2</v>
      </c>
      <c r="AD148" s="217">
        <f>$AI$6*VLOOKUP(O148,Assumptions!$B$64:$C$93,2,FALSE)*(1-Z148)*Y148</f>
        <v>27.820800000000006</v>
      </c>
      <c r="AE148" s="217" t="e">
        <f>$AI$6*VLOOKUP(P148,Assumptions!$B$64:$C$93,2,FALSE)*(1-Z148)*Y148</f>
        <v>#REF!</v>
      </c>
      <c r="AF148" s="217">
        <f>$AI$6*VLOOKUP(Q148,Assumptions!$B$64:$C$93,2,FALSE)*(1-Z148)*Y148</f>
        <v>27.820800000000006</v>
      </c>
      <c r="AG148" s="65"/>
    </row>
    <row r="149" spans="8:33">
      <c r="H149" s="198">
        <v>2035</v>
      </c>
      <c r="I149" s="181">
        <v>49310</v>
      </c>
      <c r="J149" s="196">
        <f t="shared" si="23"/>
        <v>22.32016582635093</v>
      </c>
      <c r="K149" s="180">
        <v>19.71</v>
      </c>
      <c r="L149" s="179">
        <f>$L$29*(1+Assumptions!$B$57)^(H148-$H$29)</f>
        <v>2.6101658263509306</v>
      </c>
      <c r="M149">
        <f t="shared" si="29"/>
        <v>2036</v>
      </c>
      <c r="N149">
        <f>(1+Assumptions!$B$57)^(M149-2033)</f>
        <v>1.0612079999999999</v>
      </c>
      <c r="O149">
        <f>HLOOKUP(M149,'Monthly Value (1)'!$C$4:$NR$5,2,FALSE)</f>
        <v>10</v>
      </c>
      <c r="P149" t="e">
        <f>HLOOKUP(M149,#REF!,2,FALSE)</f>
        <v>#REF!</v>
      </c>
      <c r="Q149">
        <f>HLOOKUP(M149,'Monthly Value (3)'!$C$4:$NR$5,2,FALSE)</f>
        <v>9</v>
      </c>
      <c r="R149" s="68">
        <f t="shared" si="30"/>
        <v>6</v>
      </c>
      <c r="S149" s="197">
        <v>49827</v>
      </c>
      <c r="T149" s="200">
        <f t="shared" si="26"/>
        <v>42.190476608218077</v>
      </c>
      <c r="U149" s="200">
        <f t="shared" si="27"/>
        <v>35.44269054063988</v>
      </c>
      <c r="V149" s="190">
        <v>39.757028413108536</v>
      </c>
      <c r="W149" s="190">
        <v>33.398438892884222</v>
      </c>
      <c r="X149" s="66"/>
      <c r="Y149" s="55">
        <f t="shared" si="28"/>
        <v>8</v>
      </c>
      <c r="Z149" s="52">
        <f t="shared" si="31"/>
        <v>0.85</v>
      </c>
      <c r="AA149" s="65">
        <f>($AI$6*VLOOKUP(O149,Assumptions!$B$64:$C$93,2,FALSE)*Y149*T149/1000)-($AI$6*VLOOKUP(O149,Assumptions!$B$64:$C$93,2,FALSE)/Z149*Y149*U149/1000)</f>
        <v>9.1473606945823072E-2</v>
      </c>
      <c r="AB149" s="65" t="e">
        <f>($AI$6*VLOOKUP(P149,Assumptions!$B$64:$C$93,2,FALSE)*Y149*T149/1000)-($AI$6*VLOOKUP(P149,Assumptions!$B$64:$C$93,2,FALSE)/Z149*Y149*U149/1000)</f>
        <v>#REF!</v>
      </c>
      <c r="AC149" s="65">
        <f>($AI$6*VLOOKUP(Q149,Assumptions!$B$64:$C$93,2,FALSE)*Y149*T149/1000)-($AI$6*VLOOKUP(Q149,Assumptions!$B$64:$C$93,2,FALSE)/Z149*Y149*U149/1000)</f>
        <v>9.1473606945823072E-2</v>
      </c>
      <c r="AD149" s="217">
        <f>$AI$6*VLOOKUP(O149,Assumptions!$B$64:$C$93,2,FALSE)*(1-Z149)*Y149</f>
        <v>27.820800000000006</v>
      </c>
      <c r="AE149" s="217" t="e">
        <f>$AI$6*VLOOKUP(P149,Assumptions!$B$64:$C$93,2,FALSE)*(1-Z149)*Y149</f>
        <v>#REF!</v>
      </c>
      <c r="AF149" s="217">
        <f>$AI$6*VLOOKUP(Q149,Assumptions!$B$64:$C$93,2,FALSE)*(1-Z149)*Y149</f>
        <v>27.820800000000006</v>
      </c>
      <c r="AG149" s="65"/>
    </row>
    <row r="150" spans="8:33">
      <c r="H150" s="198">
        <v>2035</v>
      </c>
      <c r="I150" s="181">
        <v>49341</v>
      </c>
      <c r="J150" s="196">
        <f t="shared" si="23"/>
        <v>22.37236914287795</v>
      </c>
      <c r="K150" s="180">
        <v>19.71</v>
      </c>
      <c r="L150" s="179">
        <f>$L$29*(1+Assumptions!$B$57)^(H149-$H$29)</f>
        <v>2.6623691428779495</v>
      </c>
      <c r="M150">
        <f t="shared" si="29"/>
        <v>2036</v>
      </c>
      <c r="N150">
        <f>(1+Assumptions!$B$57)^(M150-2033)</f>
        <v>1.0612079999999999</v>
      </c>
      <c r="O150">
        <f>HLOOKUP(M150,'Monthly Value (1)'!$C$4:$NR$5,2,FALSE)</f>
        <v>10</v>
      </c>
      <c r="P150" t="e">
        <f>HLOOKUP(M150,#REF!,2,FALSE)</f>
        <v>#REF!</v>
      </c>
      <c r="Q150">
        <f>HLOOKUP(M150,'Monthly Value (3)'!$C$4:$NR$5,2,FALSE)</f>
        <v>9</v>
      </c>
      <c r="R150" s="68">
        <f t="shared" si="30"/>
        <v>7</v>
      </c>
      <c r="S150" s="197">
        <v>49857</v>
      </c>
      <c r="T150" s="200">
        <f t="shared" si="26"/>
        <v>51.232214756198566</v>
      </c>
      <c r="U150" s="200">
        <f t="shared" si="27"/>
        <v>40.624000315211084</v>
      </c>
      <c r="V150" s="190">
        <v>48.27726021307658</v>
      </c>
      <c r="W150" s="190">
        <v>38.280902815669585</v>
      </c>
      <c r="X150" s="66"/>
      <c r="Y150" s="55">
        <f t="shared" si="28"/>
        <v>8</v>
      </c>
      <c r="Z150" s="52">
        <f t="shared" si="31"/>
        <v>0.85</v>
      </c>
      <c r="AA150" s="65">
        <f>($AI$6*VLOOKUP(O150,Assumptions!$B$64:$C$93,2,FALSE)*Y150*T150/1000)-($AI$6*VLOOKUP(O150,Assumptions!$B$64:$C$93,2,FALSE)/Z150*Y150*U150/1000)</f>
        <v>0.63788888059950644</v>
      </c>
      <c r="AB150" s="65" t="e">
        <f>($AI$6*VLOOKUP(P150,Assumptions!$B$64:$C$93,2,FALSE)*Y150*T150/1000)-($AI$6*VLOOKUP(P150,Assumptions!$B$64:$C$93,2,FALSE)/Z150*Y150*U150/1000)</f>
        <v>#REF!</v>
      </c>
      <c r="AC150" s="65">
        <f>($AI$6*VLOOKUP(Q150,Assumptions!$B$64:$C$93,2,FALSE)*Y150*T150/1000)-($AI$6*VLOOKUP(Q150,Assumptions!$B$64:$C$93,2,FALSE)/Z150*Y150*U150/1000)</f>
        <v>0.63788888059950644</v>
      </c>
      <c r="AD150" s="217">
        <f>$AI$6*VLOOKUP(O150,Assumptions!$B$64:$C$93,2,FALSE)*(1-Z150)*Y150</f>
        <v>27.820800000000006</v>
      </c>
      <c r="AE150" s="217" t="e">
        <f>$AI$6*VLOOKUP(P150,Assumptions!$B$64:$C$93,2,FALSE)*(1-Z150)*Y150</f>
        <v>#REF!</v>
      </c>
      <c r="AF150" s="217">
        <f>$AI$6*VLOOKUP(Q150,Assumptions!$B$64:$C$93,2,FALSE)*(1-Z150)*Y150</f>
        <v>27.820800000000006</v>
      </c>
      <c r="AG150" s="65"/>
    </row>
    <row r="151" spans="8:33">
      <c r="H151" s="198">
        <v>2035</v>
      </c>
      <c r="I151" s="181">
        <v>49369</v>
      </c>
      <c r="J151" s="196">
        <f t="shared" si="23"/>
        <v>22.37236914287795</v>
      </c>
      <c r="K151" s="180">
        <v>19.71</v>
      </c>
      <c r="L151" s="179">
        <f>$L$29*(1+Assumptions!$B$57)^(H150-$H$29)</f>
        <v>2.6623691428779495</v>
      </c>
      <c r="M151">
        <f t="shared" si="29"/>
        <v>2036</v>
      </c>
      <c r="N151">
        <f>(1+Assumptions!$B$57)^(M151-2033)</f>
        <v>1.0612079999999999</v>
      </c>
      <c r="O151">
        <f>HLOOKUP(M151,'Monthly Value (1)'!$C$4:$NR$5,2,FALSE)</f>
        <v>10</v>
      </c>
      <c r="P151" t="e">
        <f>HLOOKUP(M151,#REF!,2,FALSE)</f>
        <v>#REF!</v>
      </c>
      <c r="Q151">
        <f>HLOOKUP(M151,'Monthly Value (3)'!$C$4:$NR$5,2,FALSE)</f>
        <v>9</v>
      </c>
      <c r="R151" s="68">
        <f t="shared" si="30"/>
        <v>8</v>
      </c>
      <c r="S151" s="197">
        <v>49888</v>
      </c>
      <c r="T151" s="200">
        <f t="shared" si="26"/>
        <v>51.699643431948871</v>
      </c>
      <c r="U151" s="200">
        <f t="shared" si="27"/>
        <v>41.023414515016064</v>
      </c>
      <c r="V151" s="190">
        <v>48.717728694043842</v>
      </c>
      <c r="W151" s="190">
        <v>38.657279736881051</v>
      </c>
      <c r="X151" s="66"/>
      <c r="Y151" s="55">
        <f t="shared" si="28"/>
        <v>8</v>
      </c>
      <c r="Z151" s="52">
        <f t="shared" si="31"/>
        <v>0.85</v>
      </c>
      <c r="AA151" s="65">
        <f>($AI$6*VLOOKUP(O151,Assumptions!$B$64:$C$93,2,FALSE)*Y151*T151/1000)-($AI$6*VLOOKUP(O151,Assumptions!$B$64:$C$93,2,FALSE)/Z151*Y151*U151/1000)</f>
        <v>0.63743069375270522</v>
      </c>
      <c r="AB151" s="65" t="e">
        <f>($AI$6*VLOOKUP(P151,Assumptions!$B$64:$C$93,2,FALSE)*Y151*T151/1000)-($AI$6*VLOOKUP(P151,Assumptions!$B$64:$C$93,2,FALSE)/Z151*Y151*U151/1000)</f>
        <v>#REF!</v>
      </c>
      <c r="AC151" s="65">
        <f>($AI$6*VLOOKUP(Q151,Assumptions!$B$64:$C$93,2,FALSE)*Y151*T151/1000)-($AI$6*VLOOKUP(Q151,Assumptions!$B$64:$C$93,2,FALSE)/Z151*Y151*U151/1000)</f>
        <v>0.63743069375270522</v>
      </c>
      <c r="AD151" s="217">
        <f>$AI$6*VLOOKUP(O151,Assumptions!$B$64:$C$93,2,FALSE)*(1-Z151)*Y151</f>
        <v>27.820800000000006</v>
      </c>
      <c r="AE151" s="217" t="e">
        <f>$AI$6*VLOOKUP(P151,Assumptions!$B$64:$C$93,2,FALSE)*(1-Z151)*Y151</f>
        <v>#REF!</v>
      </c>
      <c r="AF151" s="217">
        <f>$AI$6*VLOOKUP(Q151,Assumptions!$B$64:$C$93,2,FALSE)*(1-Z151)*Y151</f>
        <v>27.820800000000006</v>
      </c>
      <c r="AG151" s="65"/>
    </row>
    <row r="152" spans="8:33">
      <c r="H152" s="198">
        <v>2035</v>
      </c>
      <c r="I152" s="181">
        <v>49400</v>
      </c>
      <c r="J152" s="196">
        <f t="shared" si="23"/>
        <v>22.37236914287795</v>
      </c>
      <c r="K152" s="180">
        <v>19.71</v>
      </c>
      <c r="L152" s="179">
        <f>$L$29*(1+Assumptions!$B$57)^(H151-$H$29)</f>
        <v>2.6623691428779495</v>
      </c>
      <c r="M152">
        <f t="shared" si="29"/>
        <v>2036</v>
      </c>
      <c r="N152">
        <f>(1+Assumptions!$B$57)^(M152-2033)</f>
        <v>1.0612079999999999</v>
      </c>
      <c r="O152">
        <f>HLOOKUP(M152,'Monthly Value (1)'!$C$4:$NR$5,2,FALSE)</f>
        <v>10</v>
      </c>
      <c r="P152" t="e">
        <f>HLOOKUP(M152,#REF!,2,FALSE)</f>
        <v>#REF!</v>
      </c>
      <c r="Q152">
        <f>HLOOKUP(M152,'Monthly Value (3)'!$C$4:$NR$5,2,FALSE)</f>
        <v>9</v>
      </c>
      <c r="R152" s="68">
        <f t="shared" si="30"/>
        <v>9</v>
      </c>
      <c r="S152" s="197">
        <v>49919</v>
      </c>
      <c r="T152" s="200">
        <f t="shared" si="26"/>
        <v>41.913213766818387</v>
      </c>
      <c r="U152" s="200">
        <f t="shared" si="27"/>
        <v>36.099209572378641</v>
      </c>
      <c r="V152" s="190">
        <v>39.495757445117633</v>
      </c>
      <c r="W152" s="190">
        <v>34.01709143954686</v>
      </c>
      <c r="X152" s="66"/>
      <c r="Y152" s="55">
        <f t="shared" si="28"/>
        <v>8</v>
      </c>
      <c r="Z152" s="52">
        <f t="shared" si="31"/>
        <v>0.85</v>
      </c>
      <c r="AA152" s="65">
        <f>($AI$6*VLOOKUP(O152,Assumptions!$B$64:$C$93,2,FALSE)*Y152*T152/1000)-($AI$6*VLOOKUP(O152,Assumptions!$B$64:$C$93,2,FALSE)/Z152*Y152*U152/1000)</f>
        <v>-0.10320488425031993</v>
      </c>
      <c r="AB152" s="65" t="e">
        <f>($AI$6*VLOOKUP(P152,Assumptions!$B$64:$C$93,2,FALSE)*Y152*T152/1000)-($AI$6*VLOOKUP(P152,Assumptions!$B$64:$C$93,2,FALSE)/Z152*Y152*U152/1000)</f>
        <v>#REF!</v>
      </c>
      <c r="AC152" s="65">
        <f>($AI$6*VLOOKUP(Q152,Assumptions!$B$64:$C$93,2,FALSE)*Y152*T152/1000)-($AI$6*VLOOKUP(Q152,Assumptions!$B$64:$C$93,2,FALSE)/Z152*Y152*U152/1000)</f>
        <v>-0.10320488425031993</v>
      </c>
      <c r="AD152" s="217">
        <f>$AI$6*VLOOKUP(O152,Assumptions!$B$64:$C$93,2,FALSE)*(1-Z152)*Y152</f>
        <v>27.820800000000006</v>
      </c>
      <c r="AE152" s="217" t="e">
        <f>$AI$6*VLOOKUP(P152,Assumptions!$B$64:$C$93,2,FALSE)*(1-Z152)*Y152</f>
        <v>#REF!</v>
      </c>
      <c r="AF152" s="217">
        <f>$AI$6*VLOOKUP(Q152,Assumptions!$B$64:$C$93,2,FALSE)*(1-Z152)*Y152</f>
        <v>27.820800000000006</v>
      </c>
      <c r="AG152" s="65"/>
    </row>
    <row r="153" spans="8:33">
      <c r="H153" s="198">
        <v>2035</v>
      </c>
      <c r="I153" s="181">
        <v>49430</v>
      </c>
      <c r="J153" s="196">
        <f t="shared" si="23"/>
        <v>22.37236914287795</v>
      </c>
      <c r="K153" s="180">
        <v>19.71</v>
      </c>
      <c r="L153" s="179">
        <f>$L$29*(1+Assumptions!$B$57)^(H152-$H$29)</f>
        <v>2.6623691428779495</v>
      </c>
      <c r="M153">
        <f t="shared" si="29"/>
        <v>2036</v>
      </c>
      <c r="N153">
        <f>(1+Assumptions!$B$57)^(M153-2033)</f>
        <v>1.0612079999999999</v>
      </c>
      <c r="O153">
        <f>HLOOKUP(M153,'Monthly Value (1)'!$C$4:$NR$5,2,FALSE)</f>
        <v>10</v>
      </c>
      <c r="P153" t="e">
        <f>HLOOKUP(M153,#REF!,2,FALSE)</f>
        <v>#REF!</v>
      </c>
      <c r="Q153">
        <f>HLOOKUP(M153,'Monthly Value (3)'!$C$4:$NR$5,2,FALSE)</f>
        <v>9</v>
      </c>
      <c r="R153" s="68">
        <f t="shared" si="30"/>
        <v>10</v>
      </c>
      <c r="S153" s="197">
        <v>49949</v>
      </c>
      <c r="T153" s="200">
        <f t="shared" si="26"/>
        <v>45.759357029873314</v>
      </c>
      <c r="U153" s="200">
        <f t="shared" si="27"/>
        <v>36.685901861686631</v>
      </c>
      <c r="V153" s="190">
        <v>43.120064143761937</v>
      </c>
      <c r="W153" s="190">
        <v>34.569944687268311</v>
      </c>
      <c r="X153" s="66"/>
      <c r="Y153" s="55">
        <f t="shared" si="28"/>
        <v>8</v>
      </c>
      <c r="Z153" s="52">
        <f t="shared" si="31"/>
        <v>0.85</v>
      </c>
      <c r="AA153" s="65">
        <f>($AI$6*VLOOKUP(O153,Assumptions!$B$64:$C$93,2,FALSE)*Y153*T153/1000)-($AI$6*VLOOKUP(O153,Assumptions!$B$64:$C$93,2,FALSE)/Z153*Y153*U153/1000)</f>
        <v>0.48212936105555393</v>
      </c>
      <c r="AB153" s="65" t="e">
        <f>($AI$6*VLOOKUP(P153,Assumptions!$B$64:$C$93,2,FALSE)*Y153*T153/1000)-($AI$6*VLOOKUP(P153,Assumptions!$B$64:$C$93,2,FALSE)/Z153*Y153*U153/1000)</f>
        <v>#REF!</v>
      </c>
      <c r="AC153" s="65">
        <f>($AI$6*VLOOKUP(Q153,Assumptions!$B$64:$C$93,2,FALSE)*Y153*T153/1000)-($AI$6*VLOOKUP(Q153,Assumptions!$B$64:$C$93,2,FALSE)/Z153*Y153*U153/1000)</f>
        <v>0.48212936105555393</v>
      </c>
      <c r="AD153" s="217">
        <f>$AI$6*VLOOKUP(O153,Assumptions!$B$64:$C$93,2,FALSE)*(1-Z153)*Y153</f>
        <v>27.820800000000006</v>
      </c>
      <c r="AE153" s="217" t="e">
        <f>$AI$6*VLOOKUP(P153,Assumptions!$B$64:$C$93,2,FALSE)*(1-Z153)*Y153</f>
        <v>#REF!</v>
      </c>
      <c r="AF153" s="217">
        <f>$AI$6*VLOOKUP(Q153,Assumptions!$B$64:$C$93,2,FALSE)*(1-Z153)*Y153</f>
        <v>27.820800000000006</v>
      </c>
      <c r="AG153" s="65"/>
    </row>
    <row r="154" spans="8:33">
      <c r="H154" s="198">
        <v>2035</v>
      </c>
      <c r="I154" s="181">
        <v>49461</v>
      </c>
      <c r="J154" s="196">
        <f t="shared" si="23"/>
        <v>22.37236914287795</v>
      </c>
      <c r="K154" s="180">
        <v>19.71</v>
      </c>
      <c r="L154" s="179">
        <f>$L$29*(1+Assumptions!$B$57)^(H153-$H$29)</f>
        <v>2.6623691428779495</v>
      </c>
      <c r="M154">
        <f t="shared" si="29"/>
        <v>2036</v>
      </c>
      <c r="N154">
        <f>(1+Assumptions!$B$57)^(M154-2033)</f>
        <v>1.0612079999999999</v>
      </c>
      <c r="O154">
        <f>HLOOKUP(M154,'Monthly Value (1)'!$C$4:$NR$5,2,FALSE)</f>
        <v>10</v>
      </c>
      <c r="P154" t="e">
        <f>HLOOKUP(M154,#REF!,2,FALSE)</f>
        <v>#REF!</v>
      </c>
      <c r="Q154">
        <f>HLOOKUP(M154,'Monthly Value (3)'!$C$4:$NR$5,2,FALSE)</f>
        <v>9</v>
      </c>
      <c r="R154" s="68">
        <f t="shared" si="30"/>
        <v>11</v>
      </c>
      <c r="S154" s="197">
        <v>49980</v>
      </c>
      <c r="T154" s="200">
        <f t="shared" si="26"/>
        <v>71.235249019234601</v>
      </c>
      <c r="U154" s="200">
        <f t="shared" si="27"/>
        <v>62.238968959572937</v>
      </c>
      <c r="V154" s="190">
        <v>67.126566157845218</v>
      </c>
      <c r="W154" s="190">
        <v>58.649170529785813</v>
      </c>
      <c r="X154" s="66"/>
      <c r="Y154" s="55">
        <f t="shared" si="28"/>
        <v>8</v>
      </c>
      <c r="Z154" s="52">
        <f t="shared" si="31"/>
        <v>0.85</v>
      </c>
      <c r="AA154" s="65">
        <f>($AI$6*VLOOKUP(O154,Assumptions!$B$64:$C$93,2,FALSE)*Y154*T154/1000)-($AI$6*VLOOKUP(O154,Assumptions!$B$64:$C$93,2,FALSE)/Z154*Y154*U154/1000)</f>
        <v>-0.36854536551618011</v>
      </c>
      <c r="AB154" s="65" t="e">
        <f>($AI$6*VLOOKUP(P154,Assumptions!$B$64:$C$93,2,FALSE)*Y154*T154/1000)-($AI$6*VLOOKUP(P154,Assumptions!$B$64:$C$93,2,FALSE)/Z154*Y154*U154/1000)</f>
        <v>#REF!</v>
      </c>
      <c r="AC154" s="65">
        <f>($AI$6*VLOOKUP(Q154,Assumptions!$B$64:$C$93,2,FALSE)*Y154*T154/1000)-($AI$6*VLOOKUP(Q154,Assumptions!$B$64:$C$93,2,FALSE)/Z154*Y154*U154/1000)</f>
        <v>-0.36854536551618011</v>
      </c>
      <c r="AD154" s="217">
        <f>$AI$6*VLOOKUP(O154,Assumptions!$B$64:$C$93,2,FALSE)*(1-Z154)*Y154</f>
        <v>27.820800000000006</v>
      </c>
      <c r="AE154" s="217" t="e">
        <f>$AI$6*VLOOKUP(P154,Assumptions!$B$64:$C$93,2,FALSE)*(1-Z154)*Y154</f>
        <v>#REF!</v>
      </c>
      <c r="AF154" s="217">
        <f>$AI$6*VLOOKUP(Q154,Assumptions!$B$64:$C$93,2,FALSE)*(1-Z154)*Y154</f>
        <v>27.820800000000006</v>
      </c>
      <c r="AG154" s="65"/>
    </row>
    <row r="155" spans="8:33">
      <c r="H155" s="198">
        <v>2035</v>
      </c>
      <c r="I155" s="181">
        <v>49491</v>
      </c>
      <c r="J155" s="196">
        <f t="shared" si="23"/>
        <v>22.37236914287795</v>
      </c>
      <c r="K155" s="180">
        <v>19.71</v>
      </c>
      <c r="L155" s="179">
        <f>$L$29*(1+Assumptions!$B$57)^(H154-$H$29)</f>
        <v>2.6623691428779495</v>
      </c>
      <c r="M155">
        <f t="shared" si="29"/>
        <v>2036</v>
      </c>
      <c r="N155">
        <f>(1+Assumptions!$B$57)^(M155-2033)</f>
        <v>1.0612079999999999</v>
      </c>
      <c r="O155">
        <f>HLOOKUP(M155,'Monthly Value (1)'!$C$4:$NR$5,2,FALSE)</f>
        <v>10</v>
      </c>
      <c r="P155" t="e">
        <f>HLOOKUP(M155,#REF!,2,FALSE)</f>
        <v>#REF!</v>
      </c>
      <c r="Q155">
        <f>HLOOKUP(M155,'Monthly Value (3)'!$C$4:$NR$5,2,FALSE)</f>
        <v>9</v>
      </c>
      <c r="R155" s="68">
        <f t="shared" si="30"/>
        <v>12</v>
      </c>
      <c r="S155" s="197">
        <v>50010</v>
      </c>
      <c r="T155" s="200">
        <f t="shared" si="26"/>
        <v>126.74466644356811</v>
      </c>
      <c r="U155" s="200">
        <f t="shared" si="27"/>
        <v>105.6897641237699</v>
      </c>
      <c r="V155" s="190">
        <v>119.43432997448956</v>
      </c>
      <c r="W155" s="190">
        <v>99.593825266837328</v>
      </c>
      <c r="X155" s="66"/>
      <c r="Y155" s="55">
        <f t="shared" si="28"/>
        <v>8</v>
      </c>
      <c r="Z155" s="52">
        <f t="shared" si="31"/>
        <v>0.85</v>
      </c>
      <c r="AA155" s="65">
        <f>($AI$6*VLOOKUP(O155,Assumptions!$B$64:$C$93,2,FALSE)*Y155*T155/1000)-($AI$6*VLOOKUP(O155,Assumptions!$B$64:$C$93,2,FALSE)/Z155*Y155*U155/1000)</f>
        <v>0.44583156101693078</v>
      </c>
      <c r="AB155" s="65" t="e">
        <f>($AI$6*VLOOKUP(P155,Assumptions!$B$64:$C$93,2,FALSE)*Y155*T155/1000)-($AI$6*VLOOKUP(P155,Assumptions!$B$64:$C$93,2,FALSE)/Z155*Y155*U155/1000)</f>
        <v>#REF!</v>
      </c>
      <c r="AC155" s="65">
        <f>($AI$6*VLOOKUP(Q155,Assumptions!$B$64:$C$93,2,FALSE)*Y155*T155/1000)-($AI$6*VLOOKUP(Q155,Assumptions!$B$64:$C$93,2,FALSE)/Z155*Y155*U155/1000)</f>
        <v>0.44583156101693078</v>
      </c>
      <c r="AD155" s="217">
        <f>$AI$6*VLOOKUP(O155,Assumptions!$B$64:$C$93,2,FALSE)*(1-Z155)*Y155</f>
        <v>27.820800000000006</v>
      </c>
      <c r="AE155" s="217" t="e">
        <f>$AI$6*VLOOKUP(P155,Assumptions!$B$64:$C$93,2,FALSE)*(1-Z155)*Y155</f>
        <v>#REF!</v>
      </c>
      <c r="AF155" s="217">
        <f>$AI$6*VLOOKUP(Q155,Assumptions!$B$64:$C$93,2,FALSE)*(1-Z155)*Y155</f>
        <v>27.820800000000006</v>
      </c>
      <c r="AG155" s="65"/>
    </row>
    <row r="156" spans="8:33">
      <c r="H156" s="198">
        <v>2035</v>
      </c>
      <c r="I156" s="181">
        <v>49522</v>
      </c>
      <c r="J156" s="196">
        <f t="shared" si="23"/>
        <v>22.37236914287795</v>
      </c>
      <c r="K156" s="180">
        <v>19.71</v>
      </c>
      <c r="L156" s="179">
        <f>$L$29*(1+Assumptions!$B$57)^(H155-$H$29)</f>
        <v>2.6623691428779495</v>
      </c>
      <c r="M156">
        <f t="shared" si="29"/>
        <v>2037</v>
      </c>
      <c r="N156">
        <f>(1+Assumptions!$B$57)^(M156-2033)</f>
        <v>1.08243216</v>
      </c>
      <c r="O156">
        <f>HLOOKUP(M156,'Monthly Value (1)'!$C$4:$NR$5,2,FALSE)</f>
        <v>11</v>
      </c>
      <c r="P156" t="e">
        <f>HLOOKUP(M156,#REF!,2,FALSE)</f>
        <v>#REF!</v>
      </c>
      <c r="Q156">
        <f>HLOOKUP(M156,'Monthly Value (3)'!$C$4:$NR$5,2,FALSE)</f>
        <v>10</v>
      </c>
      <c r="R156" s="68">
        <f t="shared" si="30"/>
        <v>1</v>
      </c>
      <c r="S156" s="197">
        <v>50041</v>
      </c>
      <c r="T156" s="200">
        <f t="shared" si="26"/>
        <v>167.30475290614058</v>
      </c>
      <c r="U156" s="200">
        <f t="shared" si="27"/>
        <v>132.89980152283724</v>
      </c>
      <c r="V156" s="190">
        <v>154.56373072483413</v>
      </c>
      <c r="W156" s="190">
        <v>122.77887375670474</v>
      </c>
      <c r="X156" s="66"/>
      <c r="Y156" s="55">
        <f t="shared" si="28"/>
        <v>8</v>
      </c>
      <c r="Z156" s="52">
        <f t="shared" si="31"/>
        <v>0.85</v>
      </c>
      <c r="AA156" s="65">
        <f>($AI$6*VLOOKUP(O156,Assumptions!$B$64:$C$93,2,FALSE)*Y156*T156/1000)-($AI$6*VLOOKUP(O156,Assumptions!$B$64:$C$93,2,FALSE)/Z156*Y156*U156/1000)</f>
        <v>2.0101383819206333</v>
      </c>
      <c r="AB156" s="65" t="e">
        <f>($AI$6*VLOOKUP(P156,Assumptions!$B$64:$C$93,2,FALSE)*Y156*T156/1000)-($AI$6*VLOOKUP(P156,Assumptions!$B$64:$C$93,2,FALSE)/Z156*Y156*U156/1000)</f>
        <v>#REF!</v>
      </c>
      <c r="AC156" s="65">
        <f>($AI$6*VLOOKUP(Q156,Assumptions!$B$64:$C$93,2,FALSE)*Y156*T156/1000)-($AI$6*VLOOKUP(Q156,Assumptions!$B$64:$C$93,2,FALSE)/Z156*Y156*U156/1000)</f>
        <v>2.0312977333092732</v>
      </c>
      <c r="AD156" s="217">
        <f>$AI$6*VLOOKUP(O156,Assumptions!$B$64:$C$93,2,FALSE)*(1-Z156)*Y156</f>
        <v>27.531000000000006</v>
      </c>
      <c r="AE156" s="217" t="e">
        <f>$AI$6*VLOOKUP(P156,Assumptions!$B$64:$C$93,2,FALSE)*(1-Z156)*Y156</f>
        <v>#REF!</v>
      </c>
      <c r="AF156" s="217">
        <f>$AI$6*VLOOKUP(Q156,Assumptions!$B$64:$C$93,2,FALSE)*(1-Z156)*Y156</f>
        <v>27.820800000000006</v>
      </c>
      <c r="AG156" s="65"/>
    </row>
    <row r="157" spans="8:33">
      <c r="H157" s="198">
        <v>2035</v>
      </c>
      <c r="I157" s="181">
        <v>49553</v>
      </c>
      <c r="J157" s="196">
        <f t="shared" si="23"/>
        <v>22.37236914287795</v>
      </c>
      <c r="K157" s="180">
        <v>19.71</v>
      </c>
      <c r="L157" s="179">
        <f>$L$29*(1+Assumptions!$B$57)^(H156-$H$29)</f>
        <v>2.6623691428779495</v>
      </c>
      <c r="M157">
        <f t="shared" si="29"/>
        <v>2037</v>
      </c>
      <c r="N157">
        <f>(1+Assumptions!$B$57)^(M157-2033)</f>
        <v>1.08243216</v>
      </c>
      <c r="O157">
        <f>HLOOKUP(M157,'Monthly Value (1)'!$C$4:$NR$5,2,FALSE)</f>
        <v>11</v>
      </c>
      <c r="P157" t="e">
        <f>HLOOKUP(M157,#REF!,2,FALSE)</f>
        <v>#REF!</v>
      </c>
      <c r="Q157">
        <f>HLOOKUP(M157,'Monthly Value (3)'!$C$4:$NR$5,2,FALSE)</f>
        <v>10</v>
      </c>
      <c r="R157" s="68">
        <f t="shared" si="30"/>
        <v>2</v>
      </c>
      <c r="S157" s="197">
        <v>50072</v>
      </c>
      <c r="T157" s="200">
        <f t="shared" si="26"/>
        <v>155.92640519444487</v>
      </c>
      <c r="U157" s="200">
        <f t="shared" si="27"/>
        <v>124.81807556740222</v>
      </c>
      <c r="V157" s="190">
        <v>144.05189623564479</v>
      </c>
      <c r="W157" s="190">
        <v>115.31260819837635</v>
      </c>
      <c r="X157" s="66"/>
      <c r="Y157" s="55">
        <f t="shared" si="28"/>
        <v>8</v>
      </c>
      <c r="Z157" s="52">
        <f t="shared" si="31"/>
        <v>0.85</v>
      </c>
      <c r="AA157" s="65">
        <f>($AI$6*VLOOKUP(O157,Assumptions!$B$64:$C$93,2,FALSE)*Y157*T157/1000)-($AI$6*VLOOKUP(O157,Assumptions!$B$64:$C$93,2,FALSE)/Z157*Y157*U157/1000)</f>
        <v>1.6668387745166413</v>
      </c>
      <c r="AB157" s="65" t="e">
        <f>($AI$6*VLOOKUP(P157,Assumptions!$B$64:$C$93,2,FALSE)*Y157*T157/1000)-($AI$6*VLOOKUP(P157,Assumptions!$B$64:$C$93,2,FALSE)/Z157*Y157*U157/1000)</f>
        <v>#REF!</v>
      </c>
      <c r="AC157" s="65">
        <f>($AI$6*VLOOKUP(Q157,Assumptions!$B$64:$C$93,2,FALSE)*Y157*T157/1000)-($AI$6*VLOOKUP(Q157,Assumptions!$B$64:$C$93,2,FALSE)/Z157*Y157*U157/1000)</f>
        <v>1.684384445827348</v>
      </c>
      <c r="AD157" s="217">
        <f>$AI$6*VLOOKUP(O157,Assumptions!$B$64:$C$93,2,FALSE)*(1-Z157)*Y157</f>
        <v>27.531000000000006</v>
      </c>
      <c r="AE157" s="217" t="e">
        <f>$AI$6*VLOOKUP(P157,Assumptions!$B$64:$C$93,2,FALSE)*(1-Z157)*Y157</f>
        <v>#REF!</v>
      </c>
      <c r="AF157" s="217">
        <f>$AI$6*VLOOKUP(Q157,Assumptions!$B$64:$C$93,2,FALSE)*(1-Z157)*Y157</f>
        <v>27.820800000000006</v>
      </c>
      <c r="AG157" s="65"/>
    </row>
    <row r="158" spans="8:33">
      <c r="H158" s="198">
        <v>2035</v>
      </c>
      <c r="I158" s="181">
        <v>49583</v>
      </c>
      <c r="J158" s="196">
        <f t="shared" si="23"/>
        <v>22.37236914287795</v>
      </c>
      <c r="K158" s="180">
        <v>19.71</v>
      </c>
      <c r="L158" s="179">
        <f>$L$29*(1+Assumptions!$B$57)^(H157-$H$29)</f>
        <v>2.6623691428779495</v>
      </c>
      <c r="M158">
        <f t="shared" si="29"/>
        <v>2037</v>
      </c>
      <c r="N158">
        <f>(1+Assumptions!$B$57)^(M158-2033)</f>
        <v>1.08243216</v>
      </c>
      <c r="O158">
        <f>HLOOKUP(M158,'Monthly Value (1)'!$C$4:$NR$5,2,FALSE)</f>
        <v>11</v>
      </c>
      <c r="P158" t="e">
        <f>HLOOKUP(M158,#REF!,2,FALSE)</f>
        <v>#REF!</v>
      </c>
      <c r="Q158">
        <f>HLOOKUP(M158,'Monthly Value (3)'!$C$4:$NR$5,2,FALSE)</f>
        <v>10</v>
      </c>
      <c r="R158" s="68">
        <f t="shared" si="30"/>
        <v>3</v>
      </c>
      <c r="S158" s="197">
        <v>50100</v>
      </c>
      <c r="T158" s="200">
        <f t="shared" si="26"/>
        <v>64.685467183025565</v>
      </c>
      <c r="U158" s="200">
        <f t="shared" si="27"/>
        <v>56.287684130314872</v>
      </c>
      <c r="V158" s="190">
        <v>59.75937298742636</v>
      </c>
      <c r="W158" s="190">
        <v>52.001119525416605</v>
      </c>
      <c r="X158" s="66"/>
      <c r="Y158" s="55">
        <f t="shared" si="28"/>
        <v>8</v>
      </c>
      <c r="Z158" s="52">
        <f t="shared" si="31"/>
        <v>0.85</v>
      </c>
      <c r="AA158" s="65">
        <f>($AI$6*VLOOKUP(O158,Assumptions!$B$64:$C$93,2,FALSE)*Y158*T158/1000)-($AI$6*VLOOKUP(O158,Assumptions!$B$64:$C$93,2,FALSE)/Z158*Y158*U158/1000)</f>
        <v>-0.28179587708394926</v>
      </c>
      <c r="AB158" s="65" t="e">
        <f>($AI$6*VLOOKUP(P158,Assumptions!$B$64:$C$93,2,FALSE)*Y158*T158/1000)-($AI$6*VLOOKUP(P158,Assumptions!$B$64:$C$93,2,FALSE)/Z158*Y158*U158/1000)</f>
        <v>#REF!</v>
      </c>
      <c r="AC158" s="65">
        <f>($AI$6*VLOOKUP(Q158,Assumptions!$B$64:$C$93,2,FALSE)*Y158*T158/1000)-($AI$6*VLOOKUP(Q158,Assumptions!$B$64:$C$93,2,FALSE)/Z158*Y158*U158/1000)</f>
        <v>-0.28476214947430556</v>
      </c>
      <c r="AD158" s="217">
        <f>$AI$6*VLOOKUP(O158,Assumptions!$B$64:$C$93,2,FALSE)*(1-Z158)*Y158</f>
        <v>27.531000000000006</v>
      </c>
      <c r="AE158" s="217" t="e">
        <f>$AI$6*VLOOKUP(P158,Assumptions!$B$64:$C$93,2,FALSE)*(1-Z158)*Y158</f>
        <v>#REF!</v>
      </c>
      <c r="AF158" s="217">
        <f>$AI$6*VLOOKUP(Q158,Assumptions!$B$64:$C$93,2,FALSE)*(1-Z158)*Y158</f>
        <v>27.820800000000006</v>
      </c>
      <c r="AG158" s="65"/>
    </row>
    <row r="159" spans="8:33">
      <c r="H159" s="198">
        <v>2035</v>
      </c>
      <c r="I159" s="181">
        <v>49614</v>
      </c>
      <c r="J159" s="196">
        <f t="shared" ref="J159:J222" si="32">K159+L159</f>
        <v>22.37236914287795</v>
      </c>
      <c r="K159" s="180">
        <v>19.71</v>
      </c>
      <c r="L159" s="179">
        <f>$L$29*(1+Assumptions!$B$57)^(H158-$H$29)</f>
        <v>2.6623691428779495</v>
      </c>
      <c r="M159">
        <f t="shared" si="29"/>
        <v>2037</v>
      </c>
      <c r="N159">
        <f>(1+Assumptions!$B$57)^(M159-2033)</f>
        <v>1.08243216</v>
      </c>
      <c r="O159">
        <f>HLOOKUP(M159,'Monthly Value (1)'!$C$4:$NR$5,2,FALSE)</f>
        <v>11</v>
      </c>
      <c r="P159" t="e">
        <f>HLOOKUP(M159,#REF!,2,FALSE)</f>
        <v>#REF!</v>
      </c>
      <c r="Q159">
        <f>HLOOKUP(M159,'Monthly Value (3)'!$C$4:$NR$5,2,FALSE)</f>
        <v>10</v>
      </c>
      <c r="R159" s="68">
        <f t="shared" si="30"/>
        <v>4</v>
      </c>
      <c r="S159" s="197">
        <v>50131</v>
      </c>
      <c r="T159" s="200">
        <f t="shared" si="26"/>
        <v>43.134174571717779</v>
      </c>
      <c r="U159" s="200">
        <f t="shared" si="27"/>
        <v>36.387086584670186</v>
      </c>
      <c r="V159" s="190">
        <v>39.849309883510649</v>
      </c>
      <c r="W159" s="190">
        <v>33.616043507678292</v>
      </c>
      <c r="X159" s="66"/>
      <c r="Y159" s="55">
        <f t="shared" si="28"/>
        <v>8</v>
      </c>
      <c r="Z159" s="52">
        <f t="shared" si="31"/>
        <v>0.85</v>
      </c>
      <c r="AA159" s="65">
        <f>($AI$6*VLOOKUP(O159,Assumptions!$B$64:$C$93,2,FALSE)*Y159*T159/1000)-($AI$6*VLOOKUP(O159,Assumptions!$B$64:$C$93,2,FALSE)/Z159*Y159*U159/1000)</f>
        <v>5.9804198833826483E-2</v>
      </c>
      <c r="AB159" s="65" t="e">
        <f>($AI$6*VLOOKUP(P159,Assumptions!$B$64:$C$93,2,FALSE)*Y159*T159/1000)-($AI$6*VLOOKUP(P159,Assumptions!$B$64:$C$93,2,FALSE)/Z159*Y159*U159/1000)</f>
        <v>#REF!</v>
      </c>
      <c r="AC159" s="65">
        <f>($AI$6*VLOOKUP(Q159,Assumptions!$B$64:$C$93,2,FALSE)*Y159*T159/1000)-($AI$6*VLOOKUP(Q159,Assumptions!$B$64:$C$93,2,FALSE)/Z159*Y159*U159/1000)</f>
        <v>6.0433716716287833E-2</v>
      </c>
      <c r="AD159" s="217">
        <f>$AI$6*VLOOKUP(O159,Assumptions!$B$64:$C$93,2,FALSE)*(1-Z159)*Y159</f>
        <v>27.531000000000006</v>
      </c>
      <c r="AE159" s="217" t="e">
        <f>$AI$6*VLOOKUP(P159,Assumptions!$B$64:$C$93,2,FALSE)*(1-Z159)*Y159</f>
        <v>#REF!</v>
      </c>
      <c r="AF159" s="217">
        <f>$AI$6*VLOOKUP(Q159,Assumptions!$B$64:$C$93,2,FALSE)*(1-Z159)*Y159</f>
        <v>27.820800000000006</v>
      </c>
      <c r="AG159" s="65"/>
    </row>
    <row r="160" spans="8:33">
      <c r="H160" s="198">
        <v>2035</v>
      </c>
      <c r="I160" s="181">
        <v>49644</v>
      </c>
      <c r="J160" s="196">
        <f t="shared" si="32"/>
        <v>22.37236914287795</v>
      </c>
      <c r="K160" s="180">
        <v>19.71</v>
      </c>
      <c r="L160" s="179">
        <f>$L$29*(1+Assumptions!$B$57)^(H159-$H$29)</f>
        <v>2.6623691428779495</v>
      </c>
      <c r="M160">
        <f t="shared" si="29"/>
        <v>2037</v>
      </c>
      <c r="N160">
        <f>(1+Assumptions!$B$57)^(M160-2033)</f>
        <v>1.08243216</v>
      </c>
      <c r="O160">
        <f>HLOOKUP(M160,'Monthly Value (1)'!$C$4:$NR$5,2,FALSE)</f>
        <v>11</v>
      </c>
      <c r="P160" t="e">
        <f>HLOOKUP(M160,#REF!,2,FALSE)</f>
        <v>#REF!</v>
      </c>
      <c r="Q160">
        <f>HLOOKUP(M160,'Monthly Value (3)'!$C$4:$NR$5,2,FALSE)</f>
        <v>10</v>
      </c>
      <c r="R160" s="68">
        <f t="shared" si="30"/>
        <v>5</v>
      </c>
      <c r="S160" s="197">
        <v>50161</v>
      </c>
      <c r="T160" s="200">
        <f t="shared" si="26"/>
        <v>35.182222523450719</v>
      </c>
      <c r="U160" s="200">
        <f t="shared" si="27"/>
        <v>30.010396002918263</v>
      </c>
      <c r="V160" s="190">
        <v>32.502935355736952</v>
      </c>
      <c r="W160" s="190">
        <v>27.724967080540424</v>
      </c>
      <c r="X160" s="66"/>
      <c r="Y160" s="55">
        <f t="shared" si="28"/>
        <v>8</v>
      </c>
      <c r="Z160" s="52">
        <f t="shared" si="31"/>
        <v>0.85</v>
      </c>
      <c r="AA160" s="65">
        <f>($AI$6*VLOOKUP(O160,Assumptions!$B$64:$C$93,2,FALSE)*Y160*T160/1000)-($AI$6*VLOOKUP(O160,Assumptions!$B$64:$C$93,2,FALSE)/Z160*Y160*U160/1000)</f>
        <v>-2.2782033781877153E-2</v>
      </c>
      <c r="AB160" s="65" t="e">
        <f>($AI$6*VLOOKUP(P160,Assumptions!$B$64:$C$93,2,FALSE)*Y160*T160/1000)-($AI$6*VLOOKUP(P160,Assumptions!$B$64:$C$93,2,FALSE)/Z160*Y160*U160/1000)</f>
        <v>#REF!</v>
      </c>
      <c r="AC160" s="65">
        <f>($AI$6*VLOOKUP(Q160,Assumptions!$B$64:$C$93,2,FALSE)*Y160*T160/1000)-($AI$6*VLOOKUP(Q160,Assumptions!$B$64:$C$93,2,FALSE)/Z160*Y160*U160/1000)</f>
        <v>-2.3021844663790425E-2</v>
      </c>
      <c r="AD160" s="217">
        <f>$AI$6*VLOOKUP(O160,Assumptions!$B$64:$C$93,2,FALSE)*(1-Z160)*Y160</f>
        <v>27.531000000000006</v>
      </c>
      <c r="AE160" s="217" t="e">
        <f>$AI$6*VLOOKUP(P160,Assumptions!$B$64:$C$93,2,FALSE)*(1-Z160)*Y160</f>
        <v>#REF!</v>
      </c>
      <c r="AF160" s="217">
        <f>$AI$6*VLOOKUP(Q160,Assumptions!$B$64:$C$93,2,FALSE)*(1-Z160)*Y160</f>
        <v>27.820800000000006</v>
      </c>
      <c r="AG160" s="65"/>
    </row>
    <row r="161" spans="8:33">
      <c r="H161" s="198">
        <v>2036</v>
      </c>
      <c r="I161" s="181">
        <v>49675</v>
      </c>
      <c r="J161" s="196">
        <f t="shared" si="32"/>
        <v>22.672369142877951</v>
      </c>
      <c r="K161" s="180">
        <v>20.010000000000002</v>
      </c>
      <c r="L161" s="179">
        <f>$L$29*(1+Assumptions!$B$57)^(H160-$H$29)</f>
        <v>2.6623691428779495</v>
      </c>
      <c r="M161">
        <f t="shared" si="29"/>
        <v>2037</v>
      </c>
      <c r="N161">
        <f>(1+Assumptions!$B$57)^(M161-2033)</f>
        <v>1.08243216</v>
      </c>
      <c r="O161">
        <f>HLOOKUP(M161,'Monthly Value (1)'!$C$4:$NR$5,2,FALSE)</f>
        <v>11</v>
      </c>
      <c r="P161" t="e">
        <f>HLOOKUP(M161,#REF!,2,FALSE)</f>
        <v>#REF!</v>
      </c>
      <c r="Q161">
        <f>HLOOKUP(M161,'Monthly Value (3)'!$C$4:$NR$5,2,FALSE)</f>
        <v>10</v>
      </c>
      <c r="R161" s="68">
        <f t="shared" si="30"/>
        <v>6</v>
      </c>
      <c r="S161" s="197">
        <v>50192</v>
      </c>
      <c r="T161" s="200">
        <f t="shared" si="26"/>
        <v>43.034286140382441</v>
      </c>
      <c r="U161" s="200">
        <f t="shared" si="27"/>
        <v>36.151544351452678</v>
      </c>
      <c r="V161" s="190">
        <v>39.757028413108536</v>
      </c>
      <c r="W161" s="190">
        <v>33.398438892884222</v>
      </c>
      <c r="X161" s="66"/>
      <c r="Y161" s="55">
        <f t="shared" si="28"/>
        <v>8</v>
      </c>
      <c r="Z161" s="52">
        <f t="shared" si="31"/>
        <v>0.85</v>
      </c>
      <c r="AA161" s="65">
        <f>($AI$6*VLOOKUP(O161,Assumptions!$B$64:$C$93,2,FALSE)*Y161*T161/1000)-($AI$6*VLOOKUP(O161,Assumptions!$B$64:$C$93,2,FALSE)/Z161*Y161*U161/1000)</f>
        <v>9.2331172010940321E-2</v>
      </c>
      <c r="AB161" s="65" t="e">
        <f>($AI$6*VLOOKUP(P161,Assumptions!$B$64:$C$93,2,FALSE)*Y161*T161/1000)-($AI$6*VLOOKUP(P161,Assumptions!$B$64:$C$93,2,FALSE)/Z161*Y161*U161/1000)</f>
        <v>#REF!</v>
      </c>
      <c r="AC161" s="65">
        <f>($AI$6*VLOOKUP(Q161,Assumptions!$B$64:$C$93,2,FALSE)*Y161*T161/1000)-($AI$6*VLOOKUP(Q161,Assumptions!$B$64:$C$93,2,FALSE)/Z161*Y161*U161/1000)</f>
        <v>9.3303079084741114E-2</v>
      </c>
      <c r="AD161" s="217">
        <f>$AI$6*VLOOKUP(O161,Assumptions!$B$64:$C$93,2,FALSE)*(1-Z161)*Y161</f>
        <v>27.531000000000006</v>
      </c>
      <c r="AE161" s="217" t="e">
        <f>$AI$6*VLOOKUP(P161,Assumptions!$B$64:$C$93,2,FALSE)*(1-Z161)*Y161</f>
        <v>#REF!</v>
      </c>
      <c r="AF161" s="217">
        <f>$AI$6*VLOOKUP(Q161,Assumptions!$B$64:$C$93,2,FALSE)*(1-Z161)*Y161</f>
        <v>27.820800000000006</v>
      </c>
      <c r="AG161" s="65"/>
    </row>
    <row r="162" spans="8:33">
      <c r="H162" s="198">
        <v>2036</v>
      </c>
      <c r="I162" s="181">
        <v>49706</v>
      </c>
      <c r="J162" s="196">
        <f t="shared" si="32"/>
        <v>22.725616525735511</v>
      </c>
      <c r="K162" s="180">
        <v>20.010000000000002</v>
      </c>
      <c r="L162" s="179">
        <f>$L$29*(1+Assumptions!$B$57)^(H161-$H$29)</f>
        <v>2.7156165257355078</v>
      </c>
      <c r="M162">
        <f t="shared" si="29"/>
        <v>2037</v>
      </c>
      <c r="N162">
        <f>(1+Assumptions!$B$57)^(M162-2033)</f>
        <v>1.08243216</v>
      </c>
      <c r="O162">
        <f>HLOOKUP(M162,'Monthly Value (1)'!$C$4:$NR$5,2,FALSE)</f>
        <v>11</v>
      </c>
      <c r="P162" t="e">
        <f>HLOOKUP(M162,#REF!,2,FALSE)</f>
        <v>#REF!</v>
      </c>
      <c r="Q162">
        <f>HLOOKUP(M162,'Monthly Value (3)'!$C$4:$NR$5,2,FALSE)</f>
        <v>10</v>
      </c>
      <c r="R162" s="68">
        <f t="shared" si="30"/>
        <v>7</v>
      </c>
      <c r="S162" s="197">
        <v>50222</v>
      </c>
      <c r="T162" s="200">
        <f t="shared" si="26"/>
        <v>52.256859051322543</v>
      </c>
      <c r="U162" s="200">
        <f t="shared" si="27"/>
        <v>41.436480321515312</v>
      </c>
      <c r="V162" s="190">
        <v>48.27726021307658</v>
      </c>
      <c r="W162" s="190">
        <v>38.280902815669585</v>
      </c>
      <c r="X162" s="66"/>
      <c r="Y162" s="55">
        <f t="shared" si="28"/>
        <v>8</v>
      </c>
      <c r="Z162" s="52">
        <f t="shared" si="31"/>
        <v>0.85</v>
      </c>
      <c r="AA162" s="65">
        <f>($AI$6*VLOOKUP(O162,Assumptions!$B$64:$C$93,2,FALSE)*Y162*T162/1000)-($AI$6*VLOOKUP(O162,Assumptions!$B$64:$C$93,2,FALSE)/Z162*Y162*U162/1000)</f>
        <v>0.64386908885512817</v>
      </c>
      <c r="AB162" s="65" t="e">
        <f>($AI$6*VLOOKUP(P162,Assumptions!$B$64:$C$93,2,FALSE)*Y162*T162/1000)-($AI$6*VLOOKUP(P162,Assumptions!$B$64:$C$93,2,FALSE)/Z162*Y162*U162/1000)</f>
        <v>#REF!</v>
      </c>
      <c r="AC162" s="65">
        <f>($AI$6*VLOOKUP(Q162,Assumptions!$B$64:$C$93,2,FALSE)*Y162*T162/1000)-($AI$6*VLOOKUP(Q162,Assumptions!$B$64:$C$93,2,FALSE)/Z162*Y162*U162/1000)</f>
        <v>0.65064665821149781</v>
      </c>
      <c r="AD162" s="217">
        <f>$AI$6*VLOOKUP(O162,Assumptions!$B$64:$C$93,2,FALSE)*(1-Z162)*Y162</f>
        <v>27.531000000000006</v>
      </c>
      <c r="AE162" s="217" t="e">
        <f>$AI$6*VLOOKUP(P162,Assumptions!$B$64:$C$93,2,FALSE)*(1-Z162)*Y162</f>
        <v>#REF!</v>
      </c>
      <c r="AF162" s="217">
        <f>$AI$6*VLOOKUP(Q162,Assumptions!$B$64:$C$93,2,FALSE)*(1-Z162)*Y162</f>
        <v>27.820800000000006</v>
      </c>
      <c r="AG162" s="65"/>
    </row>
    <row r="163" spans="8:33">
      <c r="H163" s="198">
        <v>2036</v>
      </c>
      <c r="I163" s="181">
        <v>49735</v>
      </c>
      <c r="J163" s="196">
        <f t="shared" si="32"/>
        <v>22.725616525735511</v>
      </c>
      <c r="K163" s="180">
        <v>20.010000000000002</v>
      </c>
      <c r="L163" s="179">
        <f>$L$29*(1+Assumptions!$B$57)^(H162-$H$29)</f>
        <v>2.7156165257355078</v>
      </c>
      <c r="M163">
        <f t="shared" si="29"/>
        <v>2037</v>
      </c>
      <c r="N163">
        <f>(1+Assumptions!$B$57)^(M163-2033)</f>
        <v>1.08243216</v>
      </c>
      <c r="O163">
        <f>HLOOKUP(M163,'Monthly Value (1)'!$C$4:$NR$5,2,FALSE)</f>
        <v>11</v>
      </c>
      <c r="P163" t="e">
        <f>HLOOKUP(M163,#REF!,2,FALSE)</f>
        <v>#REF!</v>
      </c>
      <c r="Q163">
        <f>HLOOKUP(M163,'Monthly Value (3)'!$C$4:$NR$5,2,FALSE)</f>
        <v>10</v>
      </c>
      <c r="R163" s="68">
        <f t="shared" si="30"/>
        <v>8</v>
      </c>
      <c r="S163" s="197">
        <v>50253</v>
      </c>
      <c r="T163" s="200">
        <f t="shared" si="26"/>
        <v>52.733636300587854</v>
      </c>
      <c r="U163" s="200">
        <f t="shared" si="27"/>
        <v>41.84388280531639</v>
      </c>
      <c r="V163" s="190">
        <v>48.717728694043842</v>
      </c>
      <c r="W163" s="190">
        <v>38.657279736881051</v>
      </c>
      <c r="X163" s="66"/>
      <c r="Y163" s="55">
        <f t="shared" si="28"/>
        <v>8</v>
      </c>
      <c r="Z163" s="52">
        <f t="shared" si="31"/>
        <v>0.85</v>
      </c>
      <c r="AA163" s="65">
        <f>($AI$6*VLOOKUP(O163,Assumptions!$B$64:$C$93,2,FALSE)*Y163*T163/1000)-($AI$6*VLOOKUP(O163,Assumptions!$B$64:$C$93,2,FALSE)/Z163*Y163*U163/1000)</f>
        <v>0.64340660650663395</v>
      </c>
      <c r="AB163" s="65" t="e">
        <f>($AI$6*VLOOKUP(P163,Assumptions!$B$64:$C$93,2,FALSE)*Y163*T163/1000)-($AI$6*VLOOKUP(P163,Assumptions!$B$64:$C$93,2,FALSE)/Z163*Y163*U163/1000)</f>
        <v>#REF!</v>
      </c>
      <c r="AC163" s="65">
        <f>($AI$6*VLOOKUP(Q163,Assumptions!$B$64:$C$93,2,FALSE)*Y163*T163/1000)-($AI$6*VLOOKUP(Q163,Assumptions!$B$64:$C$93,2,FALSE)/Z163*Y163*U163/1000)</f>
        <v>0.65017930762775933</v>
      </c>
      <c r="AD163" s="217">
        <f>$AI$6*VLOOKUP(O163,Assumptions!$B$64:$C$93,2,FALSE)*(1-Z163)*Y163</f>
        <v>27.531000000000006</v>
      </c>
      <c r="AE163" s="217" t="e">
        <f>$AI$6*VLOOKUP(P163,Assumptions!$B$64:$C$93,2,FALSE)*(1-Z163)*Y163</f>
        <v>#REF!</v>
      </c>
      <c r="AF163" s="217">
        <f>$AI$6*VLOOKUP(Q163,Assumptions!$B$64:$C$93,2,FALSE)*(1-Z163)*Y163</f>
        <v>27.820800000000006</v>
      </c>
      <c r="AG163" s="65"/>
    </row>
    <row r="164" spans="8:33">
      <c r="H164" s="198">
        <v>2036</v>
      </c>
      <c r="I164" s="181">
        <v>49766</v>
      </c>
      <c r="J164" s="196">
        <f t="shared" si="32"/>
        <v>22.725616525735511</v>
      </c>
      <c r="K164" s="180">
        <v>20.010000000000002</v>
      </c>
      <c r="L164" s="179">
        <f>$L$29*(1+Assumptions!$B$57)^(H163-$H$29)</f>
        <v>2.7156165257355078</v>
      </c>
      <c r="M164">
        <f t="shared" si="29"/>
        <v>2037</v>
      </c>
      <c r="N164">
        <f>(1+Assumptions!$B$57)^(M164-2033)</f>
        <v>1.08243216</v>
      </c>
      <c r="O164">
        <f>HLOOKUP(M164,'Monthly Value (1)'!$C$4:$NR$5,2,FALSE)</f>
        <v>11</v>
      </c>
      <c r="P164" t="e">
        <f>HLOOKUP(M164,#REF!,2,FALSE)</f>
        <v>#REF!</v>
      </c>
      <c r="Q164">
        <f>HLOOKUP(M164,'Monthly Value (3)'!$C$4:$NR$5,2,FALSE)</f>
        <v>10</v>
      </c>
      <c r="R164" s="68">
        <f t="shared" si="30"/>
        <v>9</v>
      </c>
      <c r="S164" s="197">
        <v>50284</v>
      </c>
      <c r="T164" s="200">
        <f t="shared" si="26"/>
        <v>42.751478042154758</v>
      </c>
      <c r="U164" s="200">
        <f t="shared" si="27"/>
        <v>36.821193763826216</v>
      </c>
      <c r="V164" s="190">
        <v>39.495757445117633</v>
      </c>
      <c r="W164" s="190">
        <v>34.01709143954686</v>
      </c>
      <c r="X164" s="66"/>
      <c r="Y164" s="55">
        <f t="shared" si="28"/>
        <v>8</v>
      </c>
      <c r="Z164" s="52">
        <f t="shared" si="31"/>
        <v>0.85</v>
      </c>
      <c r="AA164" s="65">
        <f>($AI$6*VLOOKUP(O164,Assumptions!$B$64:$C$93,2,FALSE)*Y164*T164/1000)-($AI$6*VLOOKUP(O164,Assumptions!$B$64:$C$93,2,FALSE)/Z164*Y164*U164/1000)</f>
        <v>-0.10417243004016719</v>
      </c>
      <c r="AB164" s="65" t="e">
        <f>($AI$6*VLOOKUP(P164,Assumptions!$B$64:$C$93,2,FALSE)*Y164*T164/1000)-($AI$6*VLOOKUP(P164,Assumptions!$B$64:$C$93,2,FALSE)/Z164*Y164*U164/1000)</f>
        <v>#REF!</v>
      </c>
      <c r="AC164" s="65">
        <f>($AI$6*VLOOKUP(Q164,Assumptions!$B$64:$C$93,2,FALSE)*Y164*T164/1000)-($AI$6*VLOOKUP(Q164,Assumptions!$B$64:$C$93,2,FALSE)/Z164*Y164*U164/1000)</f>
        <v>-0.10526898193532652</v>
      </c>
      <c r="AD164" s="217">
        <f>$AI$6*VLOOKUP(O164,Assumptions!$B$64:$C$93,2,FALSE)*(1-Z164)*Y164</f>
        <v>27.531000000000006</v>
      </c>
      <c r="AE164" s="217" t="e">
        <f>$AI$6*VLOOKUP(P164,Assumptions!$B$64:$C$93,2,FALSE)*(1-Z164)*Y164</f>
        <v>#REF!</v>
      </c>
      <c r="AF164" s="217">
        <f>$AI$6*VLOOKUP(Q164,Assumptions!$B$64:$C$93,2,FALSE)*(1-Z164)*Y164</f>
        <v>27.820800000000006</v>
      </c>
      <c r="AG164" s="65"/>
    </row>
    <row r="165" spans="8:33">
      <c r="H165" s="198">
        <v>2036</v>
      </c>
      <c r="I165" s="181">
        <v>49796</v>
      </c>
      <c r="J165" s="196">
        <f t="shared" si="32"/>
        <v>22.725616525735511</v>
      </c>
      <c r="K165" s="180">
        <v>20.010000000000002</v>
      </c>
      <c r="L165" s="179">
        <f>$L$29*(1+Assumptions!$B$57)^(H164-$H$29)</f>
        <v>2.7156165257355078</v>
      </c>
      <c r="M165">
        <f t="shared" si="29"/>
        <v>2037</v>
      </c>
      <c r="N165">
        <f>(1+Assumptions!$B$57)^(M165-2033)</f>
        <v>1.08243216</v>
      </c>
      <c r="O165">
        <f>HLOOKUP(M165,'Monthly Value (1)'!$C$4:$NR$5,2,FALSE)</f>
        <v>11</v>
      </c>
      <c r="P165" t="e">
        <f>HLOOKUP(M165,#REF!,2,FALSE)</f>
        <v>#REF!</v>
      </c>
      <c r="Q165">
        <f>HLOOKUP(M165,'Monthly Value (3)'!$C$4:$NR$5,2,FALSE)</f>
        <v>10</v>
      </c>
      <c r="R165" s="68">
        <f t="shared" si="30"/>
        <v>10</v>
      </c>
      <c r="S165" s="197">
        <v>50314</v>
      </c>
      <c r="T165" s="200">
        <f t="shared" si="26"/>
        <v>46.674544170470782</v>
      </c>
      <c r="U165" s="200">
        <f t="shared" si="27"/>
        <v>37.419619898920359</v>
      </c>
      <c r="V165" s="190">
        <v>43.120064143761937</v>
      </c>
      <c r="W165" s="190">
        <v>34.569944687268311</v>
      </c>
      <c r="X165" s="66"/>
      <c r="Y165" s="55">
        <f t="shared" si="28"/>
        <v>8</v>
      </c>
      <c r="Z165" s="52">
        <f t="shared" si="31"/>
        <v>0.85</v>
      </c>
      <c r="AA165" s="65">
        <f>($AI$6*VLOOKUP(O165,Assumptions!$B$64:$C$93,2,FALSE)*Y165*T165/1000)-($AI$6*VLOOKUP(O165,Assumptions!$B$64:$C$93,2,FALSE)/Z165*Y165*U165/1000)</f>
        <v>0.48664932381545078</v>
      </c>
      <c r="AB165" s="65" t="e">
        <f>($AI$6*VLOOKUP(P165,Assumptions!$B$64:$C$93,2,FALSE)*Y165*T165/1000)-($AI$6*VLOOKUP(P165,Assumptions!$B$64:$C$93,2,FALSE)/Z165*Y165*U165/1000)</f>
        <v>#REF!</v>
      </c>
      <c r="AC165" s="65">
        <f>($AI$6*VLOOKUP(Q165,Assumptions!$B$64:$C$93,2,FALSE)*Y165*T165/1000)-($AI$6*VLOOKUP(Q165,Assumptions!$B$64:$C$93,2,FALSE)/Z165*Y165*U165/1000)</f>
        <v>0.49177194827666604</v>
      </c>
      <c r="AD165" s="217">
        <f>$AI$6*VLOOKUP(O165,Assumptions!$B$64:$C$93,2,FALSE)*(1-Z165)*Y165</f>
        <v>27.531000000000006</v>
      </c>
      <c r="AE165" s="217" t="e">
        <f>$AI$6*VLOOKUP(P165,Assumptions!$B$64:$C$93,2,FALSE)*(1-Z165)*Y165</f>
        <v>#REF!</v>
      </c>
      <c r="AF165" s="217">
        <f>$AI$6*VLOOKUP(Q165,Assumptions!$B$64:$C$93,2,FALSE)*(1-Z165)*Y165</f>
        <v>27.820800000000006</v>
      </c>
      <c r="AG165" s="65"/>
    </row>
    <row r="166" spans="8:33">
      <c r="H166" s="198">
        <v>2036</v>
      </c>
      <c r="I166" s="181">
        <v>49827</v>
      </c>
      <c r="J166" s="196">
        <f t="shared" si="32"/>
        <v>22.725616525735511</v>
      </c>
      <c r="K166" s="180">
        <v>20.010000000000002</v>
      </c>
      <c r="L166" s="179">
        <f>$L$29*(1+Assumptions!$B$57)^(H165-$H$29)</f>
        <v>2.7156165257355078</v>
      </c>
      <c r="M166">
        <f t="shared" si="29"/>
        <v>2037</v>
      </c>
      <c r="N166">
        <f>(1+Assumptions!$B$57)^(M166-2033)</f>
        <v>1.08243216</v>
      </c>
      <c r="O166">
        <f>HLOOKUP(M166,'Monthly Value (1)'!$C$4:$NR$5,2,FALSE)</f>
        <v>11</v>
      </c>
      <c r="P166" t="e">
        <f>HLOOKUP(M166,#REF!,2,FALSE)</f>
        <v>#REF!</v>
      </c>
      <c r="Q166">
        <f>HLOOKUP(M166,'Monthly Value (3)'!$C$4:$NR$5,2,FALSE)</f>
        <v>10</v>
      </c>
      <c r="R166" s="68">
        <f t="shared" si="30"/>
        <v>11</v>
      </c>
      <c r="S166" s="197">
        <v>50345</v>
      </c>
      <c r="T166" s="200">
        <f t="shared" si="26"/>
        <v>72.659953999619304</v>
      </c>
      <c r="U166" s="200">
        <f t="shared" si="27"/>
        <v>63.4837483387644</v>
      </c>
      <c r="V166" s="190">
        <v>67.126566157845218</v>
      </c>
      <c r="W166" s="190">
        <v>58.649170529785813</v>
      </c>
      <c r="X166" s="66"/>
      <c r="Y166" s="55">
        <f t="shared" si="28"/>
        <v>8</v>
      </c>
      <c r="Z166" s="52">
        <f t="shared" si="31"/>
        <v>0.85</v>
      </c>
      <c r="AA166" s="65">
        <f>($AI$6*VLOOKUP(O166,Assumptions!$B$64:$C$93,2,FALSE)*Y166*T166/1000)-($AI$6*VLOOKUP(O166,Assumptions!$B$64:$C$93,2,FALSE)/Z166*Y166*U166/1000)</f>
        <v>-0.37200047831789362</v>
      </c>
      <c r="AB166" s="65" t="e">
        <f>($AI$6*VLOOKUP(P166,Assumptions!$B$64:$C$93,2,FALSE)*Y166*T166/1000)-($AI$6*VLOOKUP(P166,Assumptions!$B$64:$C$93,2,FALSE)/Z166*Y166*U166/1000)</f>
        <v>#REF!</v>
      </c>
      <c r="AC166" s="65">
        <f>($AI$6*VLOOKUP(Q166,Assumptions!$B$64:$C$93,2,FALSE)*Y166*T166/1000)-($AI$6*VLOOKUP(Q166,Assumptions!$B$64:$C$93,2,FALSE)/Z166*Y166*U166/1000)</f>
        <v>-0.37591627282650286</v>
      </c>
      <c r="AD166" s="217">
        <f>$AI$6*VLOOKUP(O166,Assumptions!$B$64:$C$93,2,FALSE)*(1-Z166)*Y166</f>
        <v>27.531000000000006</v>
      </c>
      <c r="AE166" s="217" t="e">
        <f>$AI$6*VLOOKUP(P166,Assumptions!$B$64:$C$93,2,FALSE)*(1-Z166)*Y166</f>
        <v>#REF!</v>
      </c>
      <c r="AF166" s="217">
        <f>$AI$6*VLOOKUP(Q166,Assumptions!$B$64:$C$93,2,FALSE)*(1-Z166)*Y166</f>
        <v>27.820800000000006</v>
      </c>
      <c r="AG166" s="65"/>
    </row>
    <row r="167" spans="8:33">
      <c r="H167" s="198">
        <v>2036</v>
      </c>
      <c r="I167" s="181">
        <v>49857</v>
      </c>
      <c r="J167" s="196">
        <f t="shared" si="32"/>
        <v>22.725616525735511</v>
      </c>
      <c r="K167" s="180">
        <v>20.010000000000002</v>
      </c>
      <c r="L167" s="179">
        <f>$L$29*(1+Assumptions!$B$57)^(H166-$H$29)</f>
        <v>2.7156165257355078</v>
      </c>
      <c r="M167">
        <f t="shared" si="29"/>
        <v>2037</v>
      </c>
      <c r="N167">
        <f>(1+Assumptions!$B$57)^(M167-2033)</f>
        <v>1.08243216</v>
      </c>
      <c r="O167">
        <f>HLOOKUP(M167,'Monthly Value (1)'!$C$4:$NR$5,2,FALSE)</f>
        <v>11</v>
      </c>
      <c r="P167" t="e">
        <f>HLOOKUP(M167,#REF!,2,FALSE)</f>
        <v>#REF!</v>
      </c>
      <c r="Q167">
        <f>HLOOKUP(M167,'Monthly Value (3)'!$C$4:$NR$5,2,FALSE)</f>
        <v>10</v>
      </c>
      <c r="R167" s="68">
        <f t="shared" si="30"/>
        <v>12</v>
      </c>
      <c r="S167" s="197">
        <v>50375</v>
      </c>
      <c r="T167" s="200">
        <f t="shared" si="26"/>
        <v>129.27955977243948</v>
      </c>
      <c r="U167" s="200">
        <f t="shared" si="27"/>
        <v>107.8035594062453</v>
      </c>
      <c r="V167" s="190">
        <v>119.43432997448956</v>
      </c>
      <c r="W167" s="190">
        <v>99.593825266837328</v>
      </c>
      <c r="X167" s="66"/>
      <c r="Y167" s="55">
        <f t="shared" si="28"/>
        <v>8</v>
      </c>
      <c r="Z167" s="52">
        <f t="shared" si="31"/>
        <v>0.85</v>
      </c>
      <c r="AA167" s="65">
        <f>($AI$6*VLOOKUP(O167,Assumptions!$B$64:$C$93,2,FALSE)*Y167*T167/1000)-($AI$6*VLOOKUP(O167,Assumptions!$B$64:$C$93,2,FALSE)/Z167*Y167*U167/1000)</f>
        <v>0.45001123190147041</v>
      </c>
      <c r="AB167" s="65" t="e">
        <f>($AI$6*VLOOKUP(P167,Assumptions!$B$64:$C$93,2,FALSE)*Y167*T167/1000)-($AI$6*VLOOKUP(P167,Assumptions!$B$64:$C$93,2,FALSE)/Z167*Y167*U167/1000)</f>
        <v>#REF!</v>
      </c>
      <c r="AC167" s="65">
        <f>($AI$6*VLOOKUP(Q167,Assumptions!$B$64:$C$93,2,FALSE)*Y167*T167/1000)-($AI$6*VLOOKUP(Q167,Assumptions!$B$64:$C$93,2,FALSE)/Z167*Y167*U167/1000)</f>
        <v>0.45474819223727536</v>
      </c>
      <c r="AD167" s="217">
        <f>$AI$6*VLOOKUP(O167,Assumptions!$B$64:$C$93,2,FALSE)*(1-Z167)*Y167</f>
        <v>27.531000000000006</v>
      </c>
      <c r="AE167" s="217" t="e">
        <f>$AI$6*VLOOKUP(P167,Assumptions!$B$64:$C$93,2,FALSE)*(1-Z167)*Y167</f>
        <v>#REF!</v>
      </c>
      <c r="AF167" s="217">
        <f>$AI$6*VLOOKUP(Q167,Assumptions!$B$64:$C$93,2,FALSE)*(1-Z167)*Y167</f>
        <v>27.820800000000006</v>
      </c>
      <c r="AG167" s="65"/>
    </row>
    <row r="168" spans="8:33">
      <c r="H168" s="198">
        <v>2036</v>
      </c>
      <c r="I168" s="181">
        <v>49888</v>
      </c>
      <c r="J168" s="196">
        <f t="shared" si="32"/>
        <v>22.725616525735511</v>
      </c>
      <c r="K168" s="180">
        <v>20.010000000000002</v>
      </c>
      <c r="L168" s="179">
        <f>$L$29*(1+Assumptions!$B$57)^(H167-$H$29)</f>
        <v>2.7156165257355078</v>
      </c>
      <c r="M168">
        <f t="shared" si="29"/>
        <v>2038</v>
      </c>
      <c r="N168">
        <f>(1+Assumptions!$B$57)^(M168-2033)</f>
        <v>1.1040808032</v>
      </c>
      <c r="O168">
        <f>HLOOKUP(M168,'Monthly Value (1)'!$C$4:$NR$5,2,FALSE)</f>
        <v>12</v>
      </c>
      <c r="P168" t="e">
        <f>HLOOKUP(M168,#REF!,2,FALSE)</f>
        <v>#REF!</v>
      </c>
      <c r="Q168">
        <f>HLOOKUP(M168,'Monthly Value (3)'!$C$4:$NR$5,2,FALSE)</f>
        <v>11</v>
      </c>
      <c r="R168" s="68">
        <f t="shared" si="30"/>
        <v>1</v>
      </c>
      <c r="S168" s="197">
        <v>50406</v>
      </c>
      <c r="T168" s="200">
        <f t="shared" si="26"/>
        <v>170.65084796426339</v>
      </c>
      <c r="U168" s="200">
        <f t="shared" si="27"/>
        <v>135.55779755329397</v>
      </c>
      <c r="V168" s="190">
        <v>154.56373072483413</v>
      </c>
      <c r="W168" s="190">
        <v>122.77887375670474</v>
      </c>
      <c r="X168" s="66"/>
      <c r="Y168" s="55">
        <f t="shared" si="28"/>
        <v>8</v>
      </c>
      <c r="Z168" s="52">
        <f t="shared" si="31"/>
        <v>0.85</v>
      </c>
      <c r="AA168" s="65">
        <f>($AI$6*VLOOKUP(O168,Assumptions!$B$64:$C$93,2,FALSE)*Y168*T168/1000)-($AI$6*VLOOKUP(O168,Assumptions!$B$64:$C$93,2,FALSE)/Z168*Y168*U168/1000)</f>
        <v>2.0503411495590527</v>
      </c>
      <c r="AB168" s="65" t="e">
        <f>($AI$6*VLOOKUP(P168,Assumptions!$B$64:$C$93,2,FALSE)*Y168*T168/1000)-($AI$6*VLOOKUP(P168,Assumptions!$B$64:$C$93,2,FALSE)/Z168*Y168*U168/1000)</f>
        <v>#REF!</v>
      </c>
      <c r="AC168" s="65">
        <f>($AI$6*VLOOKUP(Q168,Assumptions!$B$64:$C$93,2,FALSE)*Y168*T168/1000)-($AI$6*VLOOKUP(Q168,Assumptions!$B$64:$C$93,2,FALSE)/Z168*Y168*U168/1000)</f>
        <v>2.0503411495590527</v>
      </c>
      <c r="AD168" s="217">
        <f>$AI$6*VLOOKUP(O168,Assumptions!$B$64:$C$93,2,FALSE)*(1-Z168)*Y168</f>
        <v>27.531000000000006</v>
      </c>
      <c r="AE168" s="217" t="e">
        <f>$AI$6*VLOOKUP(P168,Assumptions!$B$64:$C$93,2,FALSE)*(1-Z168)*Y168</f>
        <v>#REF!</v>
      </c>
      <c r="AF168" s="217">
        <f>$AI$6*VLOOKUP(Q168,Assumptions!$B$64:$C$93,2,FALSE)*(1-Z168)*Y168</f>
        <v>27.531000000000006</v>
      </c>
      <c r="AG168" s="65"/>
    </row>
    <row r="169" spans="8:33">
      <c r="H169" s="198">
        <v>2036</v>
      </c>
      <c r="I169" s="181">
        <v>49919</v>
      </c>
      <c r="J169" s="196">
        <f t="shared" si="32"/>
        <v>22.725616525735511</v>
      </c>
      <c r="K169" s="180">
        <v>20.010000000000002</v>
      </c>
      <c r="L169" s="179">
        <f>$L$29*(1+Assumptions!$B$57)^(H168-$H$29)</f>
        <v>2.7156165257355078</v>
      </c>
      <c r="M169">
        <f t="shared" si="29"/>
        <v>2038</v>
      </c>
      <c r="N169">
        <f>(1+Assumptions!$B$57)^(M169-2033)</f>
        <v>1.1040808032</v>
      </c>
      <c r="O169">
        <f>HLOOKUP(M169,'Monthly Value (1)'!$C$4:$NR$5,2,FALSE)</f>
        <v>12</v>
      </c>
      <c r="P169" t="e">
        <f>HLOOKUP(M169,#REF!,2,FALSE)</f>
        <v>#REF!</v>
      </c>
      <c r="Q169">
        <f>HLOOKUP(M169,'Monthly Value (3)'!$C$4:$NR$5,2,FALSE)</f>
        <v>11</v>
      </c>
      <c r="R169" s="68">
        <f t="shared" si="30"/>
        <v>2</v>
      </c>
      <c r="S169" s="197">
        <v>50437</v>
      </c>
      <c r="T169" s="200">
        <f t="shared" si="26"/>
        <v>159.04493329833375</v>
      </c>
      <c r="U169" s="200">
        <f t="shared" si="27"/>
        <v>127.31443707875027</v>
      </c>
      <c r="V169" s="190">
        <v>144.05189623564479</v>
      </c>
      <c r="W169" s="190">
        <v>115.31260819837635</v>
      </c>
      <c r="X169" s="66"/>
      <c r="Y169" s="55">
        <f t="shared" si="28"/>
        <v>8</v>
      </c>
      <c r="Z169" s="52">
        <f t="shared" si="31"/>
        <v>0.85</v>
      </c>
      <c r="AA169" s="65">
        <f>($AI$6*VLOOKUP(O169,Assumptions!$B$64:$C$93,2,FALSE)*Y169*T169/1000)-($AI$6*VLOOKUP(O169,Assumptions!$B$64:$C$93,2,FALSE)/Z169*Y169*U169/1000)</f>
        <v>1.7001755500069677</v>
      </c>
      <c r="AB169" s="65" t="e">
        <f>($AI$6*VLOOKUP(P169,Assumptions!$B$64:$C$93,2,FALSE)*Y169*T169/1000)-($AI$6*VLOOKUP(P169,Assumptions!$B$64:$C$93,2,FALSE)/Z169*Y169*U169/1000)</f>
        <v>#REF!</v>
      </c>
      <c r="AC169" s="65">
        <f>($AI$6*VLOOKUP(Q169,Assumptions!$B$64:$C$93,2,FALSE)*Y169*T169/1000)-($AI$6*VLOOKUP(Q169,Assumptions!$B$64:$C$93,2,FALSE)/Z169*Y169*U169/1000)</f>
        <v>1.7001755500069677</v>
      </c>
      <c r="AD169" s="217">
        <f>$AI$6*VLOOKUP(O169,Assumptions!$B$64:$C$93,2,FALSE)*(1-Z169)*Y169</f>
        <v>27.531000000000006</v>
      </c>
      <c r="AE169" s="217" t="e">
        <f>$AI$6*VLOOKUP(P169,Assumptions!$B$64:$C$93,2,FALSE)*(1-Z169)*Y169</f>
        <v>#REF!</v>
      </c>
      <c r="AF169" s="217">
        <f>$AI$6*VLOOKUP(Q169,Assumptions!$B$64:$C$93,2,FALSE)*(1-Z169)*Y169</f>
        <v>27.531000000000006</v>
      </c>
      <c r="AG169" s="65"/>
    </row>
    <row r="170" spans="8:33">
      <c r="H170" s="198">
        <v>2036</v>
      </c>
      <c r="I170" s="181">
        <v>49949</v>
      </c>
      <c r="J170" s="196">
        <f t="shared" si="32"/>
        <v>22.725616525735511</v>
      </c>
      <c r="K170" s="180">
        <v>20.010000000000002</v>
      </c>
      <c r="L170" s="179">
        <f>$L$29*(1+Assumptions!$B$57)^(H169-$H$29)</f>
        <v>2.7156165257355078</v>
      </c>
      <c r="M170">
        <f t="shared" si="29"/>
        <v>2038</v>
      </c>
      <c r="N170">
        <f>(1+Assumptions!$B$57)^(M170-2033)</f>
        <v>1.1040808032</v>
      </c>
      <c r="O170">
        <f>HLOOKUP(M170,'Monthly Value (1)'!$C$4:$NR$5,2,FALSE)</f>
        <v>12</v>
      </c>
      <c r="P170" t="e">
        <f>HLOOKUP(M170,#REF!,2,FALSE)</f>
        <v>#REF!</v>
      </c>
      <c r="Q170">
        <f>HLOOKUP(M170,'Monthly Value (3)'!$C$4:$NR$5,2,FALSE)</f>
        <v>11</v>
      </c>
      <c r="R170" s="68">
        <f t="shared" si="30"/>
        <v>3</v>
      </c>
      <c r="S170" s="197">
        <v>50465</v>
      </c>
      <c r="T170" s="200">
        <f t="shared" si="26"/>
        <v>65.979176526686075</v>
      </c>
      <c r="U170" s="200">
        <f t="shared" si="27"/>
        <v>57.413437812921167</v>
      </c>
      <c r="V170" s="190">
        <v>59.75937298742636</v>
      </c>
      <c r="W170" s="190">
        <v>52.001119525416605</v>
      </c>
      <c r="X170" s="66"/>
      <c r="Y170" s="55">
        <f t="shared" si="28"/>
        <v>8</v>
      </c>
      <c r="Z170" s="52">
        <f t="shared" si="31"/>
        <v>0.85</v>
      </c>
      <c r="AA170" s="65">
        <f>($AI$6*VLOOKUP(O170,Assumptions!$B$64:$C$93,2,FALSE)*Y170*T170/1000)-($AI$6*VLOOKUP(O170,Assumptions!$B$64:$C$93,2,FALSE)/Z170*Y170*U170/1000)</f>
        <v>-0.28743179462562907</v>
      </c>
      <c r="AB170" s="65" t="e">
        <f>($AI$6*VLOOKUP(P170,Assumptions!$B$64:$C$93,2,FALSE)*Y170*T170/1000)-($AI$6*VLOOKUP(P170,Assumptions!$B$64:$C$93,2,FALSE)/Z170*Y170*U170/1000)</f>
        <v>#REF!</v>
      </c>
      <c r="AC170" s="65">
        <f>($AI$6*VLOOKUP(Q170,Assumptions!$B$64:$C$93,2,FALSE)*Y170*T170/1000)-($AI$6*VLOOKUP(Q170,Assumptions!$B$64:$C$93,2,FALSE)/Z170*Y170*U170/1000)</f>
        <v>-0.28743179462562907</v>
      </c>
      <c r="AD170" s="217">
        <f>$AI$6*VLOOKUP(O170,Assumptions!$B$64:$C$93,2,FALSE)*(1-Z170)*Y170</f>
        <v>27.531000000000006</v>
      </c>
      <c r="AE170" s="217" t="e">
        <f>$AI$6*VLOOKUP(P170,Assumptions!$B$64:$C$93,2,FALSE)*(1-Z170)*Y170</f>
        <v>#REF!</v>
      </c>
      <c r="AF170" s="217">
        <f>$AI$6*VLOOKUP(Q170,Assumptions!$B$64:$C$93,2,FALSE)*(1-Z170)*Y170</f>
        <v>27.531000000000006</v>
      </c>
      <c r="AG170" s="65"/>
    </row>
    <row r="171" spans="8:33">
      <c r="H171" s="198">
        <v>2036</v>
      </c>
      <c r="I171" s="181">
        <v>49980</v>
      </c>
      <c r="J171" s="196">
        <f t="shared" si="32"/>
        <v>22.725616525735511</v>
      </c>
      <c r="K171" s="180">
        <v>20.010000000000002</v>
      </c>
      <c r="L171" s="179">
        <f>$L$29*(1+Assumptions!$B$57)^(H170-$H$29)</f>
        <v>2.7156165257355078</v>
      </c>
      <c r="M171">
        <f t="shared" si="29"/>
        <v>2038</v>
      </c>
      <c r="N171">
        <f>(1+Assumptions!$B$57)^(M171-2033)</f>
        <v>1.1040808032</v>
      </c>
      <c r="O171">
        <f>HLOOKUP(M171,'Monthly Value (1)'!$C$4:$NR$5,2,FALSE)</f>
        <v>12</v>
      </c>
      <c r="P171" t="e">
        <f>HLOOKUP(M171,#REF!,2,FALSE)</f>
        <v>#REF!</v>
      </c>
      <c r="Q171">
        <f>HLOOKUP(M171,'Monthly Value (3)'!$C$4:$NR$5,2,FALSE)</f>
        <v>11</v>
      </c>
      <c r="R171" s="68">
        <f t="shared" si="30"/>
        <v>4</v>
      </c>
      <c r="S171" s="197">
        <v>50496</v>
      </c>
      <c r="T171" s="200">
        <f t="shared" si="26"/>
        <v>43.996858063152139</v>
      </c>
      <c r="U171" s="200">
        <f t="shared" si="27"/>
        <v>37.114828316363592</v>
      </c>
      <c r="V171" s="190">
        <v>39.849309883510649</v>
      </c>
      <c r="W171" s="190">
        <v>33.616043507678292</v>
      </c>
      <c r="X171" s="66"/>
      <c r="Y171" s="55">
        <f t="shared" si="28"/>
        <v>8</v>
      </c>
      <c r="Z171" s="52">
        <f t="shared" si="31"/>
        <v>0.85</v>
      </c>
      <c r="AA171" s="65">
        <f>($AI$6*VLOOKUP(O171,Assumptions!$B$64:$C$93,2,FALSE)*Y171*T171/1000)-($AI$6*VLOOKUP(O171,Assumptions!$B$64:$C$93,2,FALSE)/Z171*Y171*U171/1000)</f>
        <v>6.1000282810502071E-2</v>
      </c>
      <c r="AB171" s="65" t="e">
        <f>($AI$6*VLOOKUP(P171,Assumptions!$B$64:$C$93,2,FALSE)*Y171*T171/1000)-($AI$6*VLOOKUP(P171,Assumptions!$B$64:$C$93,2,FALSE)/Z171*Y171*U171/1000)</f>
        <v>#REF!</v>
      </c>
      <c r="AC171" s="65">
        <f>($AI$6*VLOOKUP(Q171,Assumptions!$B$64:$C$93,2,FALSE)*Y171*T171/1000)-($AI$6*VLOOKUP(Q171,Assumptions!$B$64:$C$93,2,FALSE)/Z171*Y171*U171/1000)</f>
        <v>6.1000282810502071E-2</v>
      </c>
      <c r="AD171" s="217">
        <f>$AI$6*VLOOKUP(O171,Assumptions!$B$64:$C$93,2,FALSE)*(1-Z171)*Y171</f>
        <v>27.531000000000006</v>
      </c>
      <c r="AE171" s="217" t="e">
        <f>$AI$6*VLOOKUP(P171,Assumptions!$B$64:$C$93,2,FALSE)*(1-Z171)*Y171</f>
        <v>#REF!</v>
      </c>
      <c r="AF171" s="217">
        <f>$AI$6*VLOOKUP(Q171,Assumptions!$B$64:$C$93,2,FALSE)*(1-Z171)*Y171</f>
        <v>27.531000000000006</v>
      </c>
      <c r="AG171" s="65"/>
    </row>
    <row r="172" spans="8:33">
      <c r="H172" s="198">
        <v>2036</v>
      </c>
      <c r="I172" s="181">
        <v>50010</v>
      </c>
      <c r="J172" s="196">
        <f t="shared" si="32"/>
        <v>22.725616525735511</v>
      </c>
      <c r="K172" s="180">
        <v>20.010000000000002</v>
      </c>
      <c r="L172" s="179">
        <f>$L$29*(1+Assumptions!$B$57)^(H171-$H$29)</f>
        <v>2.7156165257355078</v>
      </c>
      <c r="M172">
        <f t="shared" si="29"/>
        <v>2038</v>
      </c>
      <c r="N172">
        <f>(1+Assumptions!$B$57)^(M172-2033)</f>
        <v>1.1040808032</v>
      </c>
      <c r="O172">
        <f>HLOOKUP(M172,'Monthly Value (1)'!$C$4:$NR$5,2,FALSE)</f>
        <v>12</v>
      </c>
      <c r="P172" t="e">
        <f>HLOOKUP(M172,#REF!,2,FALSE)</f>
        <v>#REF!</v>
      </c>
      <c r="Q172">
        <f>HLOOKUP(M172,'Monthly Value (3)'!$C$4:$NR$5,2,FALSE)</f>
        <v>11</v>
      </c>
      <c r="R172" s="68">
        <f t="shared" si="30"/>
        <v>5</v>
      </c>
      <c r="S172" s="197">
        <v>50526</v>
      </c>
      <c r="T172" s="200">
        <f t="shared" si="26"/>
        <v>35.885866973919732</v>
      </c>
      <c r="U172" s="200">
        <f t="shared" si="27"/>
        <v>30.61060392297663</v>
      </c>
      <c r="V172" s="190">
        <v>32.502935355736952</v>
      </c>
      <c r="W172" s="190">
        <v>27.724967080540424</v>
      </c>
      <c r="X172" s="66"/>
      <c r="Y172" s="55">
        <f t="shared" si="28"/>
        <v>8</v>
      </c>
      <c r="Z172" s="52">
        <f t="shared" si="31"/>
        <v>0.85</v>
      </c>
      <c r="AA172" s="65">
        <f>($AI$6*VLOOKUP(O172,Assumptions!$B$64:$C$93,2,FALSE)*Y172*T172/1000)-($AI$6*VLOOKUP(O172,Assumptions!$B$64:$C$93,2,FALSE)/Z172*Y172*U172/1000)</f>
        <v>-2.3237674457514679E-2</v>
      </c>
      <c r="AB172" s="65" t="e">
        <f>($AI$6*VLOOKUP(P172,Assumptions!$B$64:$C$93,2,FALSE)*Y172*T172/1000)-($AI$6*VLOOKUP(P172,Assumptions!$B$64:$C$93,2,FALSE)/Z172*Y172*U172/1000)</f>
        <v>#REF!</v>
      </c>
      <c r="AC172" s="65">
        <f>($AI$6*VLOOKUP(Q172,Assumptions!$B$64:$C$93,2,FALSE)*Y172*T172/1000)-($AI$6*VLOOKUP(Q172,Assumptions!$B$64:$C$93,2,FALSE)/Z172*Y172*U172/1000)</f>
        <v>-2.3237674457514679E-2</v>
      </c>
      <c r="AD172" s="217">
        <f>$AI$6*VLOOKUP(O172,Assumptions!$B$64:$C$93,2,FALSE)*(1-Z172)*Y172</f>
        <v>27.531000000000006</v>
      </c>
      <c r="AE172" s="217" t="e">
        <f>$AI$6*VLOOKUP(P172,Assumptions!$B$64:$C$93,2,FALSE)*(1-Z172)*Y172</f>
        <v>#REF!</v>
      </c>
      <c r="AF172" s="217">
        <f>$AI$6*VLOOKUP(Q172,Assumptions!$B$64:$C$93,2,FALSE)*(1-Z172)*Y172</f>
        <v>27.531000000000006</v>
      </c>
      <c r="AG172" s="65"/>
    </row>
    <row r="173" spans="8:33">
      <c r="H173" s="198">
        <v>2037</v>
      </c>
      <c r="I173" s="181">
        <v>50041</v>
      </c>
      <c r="J173" s="196">
        <f t="shared" si="32"/>
        <v>23.025616525735508</v>
      </c>
      <c r="K173" s="180">
        <v>20.309999999999999</v>
      </c>
      <c r="L173" s="179">
        <f>$L$29*(1+Assumptions!$B$57)^(H172-$H$29)</f>
        <v>2.7156165257355078</v>
      </c>
      <c r="M173">
        <f t="shared" si="29"/>
        <v>2038</v>
      </c>
      <c r="N173">
        <f>(1+Assumptions!$B$57)^(M173-2033)</f>
        <v>1.1040808032</v>
      </c>
      <c r="O173">
        <f>HLOOKUP(M173,'Monthly Value (1)'!$C$4:$NR$5,2,FALSE)</f>
        <v>12</v>
      </c>
      <c r="P173" t="e">
        <f>HLOOKUP(M173,#REF!,2,FALSE)</f>
        <v>#REF!</v>
      </c>
      <c r="Q173">
        <f>HLOOKUP(M173,'Monthly Value (3)'!$C$4:$NR$5,2,FALSE)</f>
        <v>11</v>
      </c>
      <c r="R173" s="68">
        <f t="shared" si="30"/>
        <v>6</v>
      </c>
      <c r="S173" s="197">
        <v>50557</v>
      </c>
      <c r="T173" s="200">
        <f t="shared" si="26"/>
        <v>43.894971863190094</v>
      </c>
      <c r="U173" s="200">
        <f t="shared" si="27"/>
        <v>36.874575238481732</v>
      </c>
      <c r="V173" s="190">
        <v>39.757028413108536</v>
      </c>
      <c r="W173" s="190">
        <v>33.398438892884222</v>
      </c>
      <c r="X173" s="66"/>
      <c r="Y173" s="55">
        <f t="shared" si="28"/>
        <v>8</v>
      </c>
      <c r="Z173" s="52">
        <f t="shared" si="31"/>
        <v>0.85</v>
      </c>
      <c r="AA173" s="65">
        <f>($AI$6*VLOOKUP(O173,Assumptions!$B$64:$C$93,2,FALSE)*Y173*T173/1000)-($AI$6*VLOOKUP(O173,Assumptions!$B$64:$C$93,2,FALSE)/Z173*Y173*U173/1000)</f>
        <v>9.4177795451160229E-2</v>
      </c>
      <c r="AB173" s="65" t="e">
        <f>($AI$6*VLOOKUP(P173,Assumptions!$B$64:$C$93,2,FALSE)*Y173*T173/1000)-($AI$6*VLOOKUP(P173,Assumptions!$B$64:$C$93,2,FALSE)/Z173*Y173*U173/1000)</f>
        <v>#REF!</v>
      </c>
      <c r="AC173" s="65">
        <f>($AI$6*VLOOKUP(Q173,Assumptions!$B$64:$C$93,2,FALSE)*Y173*T173/1000)-($AI$6*VLOOKUP(Q173,Assumptions!$B$64:$C$93,2,FALSE)/Z173*Y173*U173/1000)</f>
        <v>9.4177795451160229E-2</v>
      </c>
      <c r="AD173" s="217">
        <f>$AI$6*VLOOKUP(O173,Assumptions!$B$64:$C$93,2,FALSE)*(1-Z173)*Y173</f>
        <v>27.531000000000006</v>
      </c>
      <c r="AE173" s="217" t="e">
        <f>$AI$6*VLOOKUP(P173,Assumptions!$B$64:$C$93,2,FALSE)*(1-Z173)*Y173</f>
        <v>#REF!</v>
      </c>
      <c r="AF173" s="217">
        <f>$AI$6*VLOOKUP(Q173,Assumptions!$B$64:$C$93,2,FALSE)*(1-Z173)*Y173</f>
        <v>27.531000000000006</v>
      </c>
      <c r="AG173" s="65"/>
    </row>
    <row r="174" spans="8:33">
      <c r="H174" s="198">
        <v>2037</v>
      </c>
      <c r="I174" s="181">
        <v>50072</v>
      </c>
      <c r="J174" s="196">
        <f t="shared" si="32"/>
        <v>23.079928856250216</v>
      </c>
      <c r="K174" s="180">
        <v>20.309999999999999</v>
      </c>
      <c r="L174" s="179">
        <f>$L$29*(1+Assumptions!$B$57)^(H173-$H$29)</f>
        <v>2.7699288562502185</v>
      </c>
      <c r="M174">
        <f t="shared" si="29"/>
        <v>2038</v>
      </c>
      <c r="N174">
        <f>(1+Assumptions!$B$57)^(M174-2033)</f>
        <v>1.1040808032</v>
      </c>
      <c r="O174">
        <f>HLOOKUP(M174,'Monthly Value (1)'!$C$4:$NR$5,2,FALSE)</f>
        <v>12</v>
      </c>
      <c r="P174" t="e">
        <f>HLOOKUP(M174,#REF!,2,FALSE)</f>
        <v>#REF!</v>
      </c>
      <c r="Q174">
        <f>HLOOKUP(M174,'Monthly Value (3)'!$C$4:$NR$5,2,FALSE)</f>
        <v>11</v>
      </c>
      <c r="R174" s="68">
        <f t="shared" si="30"/>
        <v>7</v>
      </c>
      <c r="S174" s="197">
        <v>50587</v>
      </c>
      <c r="T174" s="200">
        <f t="shared" si="26"/>
        <v>53.301996232348998</v>
      </c>
      <c r="U174" s="200">
        <f t="shared" si="27"/>
        <v>42.265209927945619</v>
      </c>
      <c r="V174" s="190">
        <v>48.27726021307658</v>
      </c>
      <c r="W174" s="190">
        <v>38.280902815669585</v>
      </c>
      <c r="X174" s="66"/>
      <c r="Y174" s="55">
        <f t="shared" si="28"/>
        <v>8</v>
      </c>
      <c r="Z174" s="52">
        <f t="shared" si="31"/>
        <v>0.85</v>
      </c>
      <c r="AA174" s="65">
        <f>($AI$6*VLOOKUP(O174,Assumptions!$B$64:$C$93,2,FALSE)*Y174*T174/1000)-($AI$6*VLOOKUP(O174,Assumptions!$B$64:$C$93,2,FALSE)/Z174*Y174*U174/1000)</f>
        <v>0.65674647063223013</v>
      </c>
      <c r="AB174" s="65" t="e">
        <f>($AI$6*VLOOKUP(P174,Assumptions!$B$64:$C$93,2,FALSE)*Y174*T174/1000)-($AI$6*VLOOKUP(P174,Assumptions!$B$64:$C$93,2,FALSE)/Z174*Y174*U174/1000)</f>
        <v>#REF!</v>
      </c>
      <c r="AC174" s="65">
        <f>($AI$6*VLOOKUP(Q174,Assumptions!$B$64:$C$93,2,FALSE)*Y174*T174/1000)-($AI$6*VLOOKUP(Q174,Assumptions!$B$64:$C$93,2,FALSE)/Z174*Y174*U174/1000)</f>
        <v>0.65674647063223013</v>
      </c>
      <c r="AD174" s="217">
        <f>$AI$6*VLOOKUP(O174,Assumptions!$B$64:$C$93,2,FALSE)*(1-Z174)*Y174</f>
        <v>27.531000000000006</v>
      </c>
      <c r="AE174" s="217" t="e">
        <f>$AI$6*VLOOKUP(P174,Assumptions!$B$64:$C$93,2,FALSE)*(1-Z174)*Y174</f>
        <v>#REF!</v>
      </c>
      <c r="AF174" s="217">
        <f>$AI$6*VLOOKUP(Q174,Assumptions!$B$64:$C$93,2,FALSE)*(1-Z174)*Y174</f>
        <v>27.531000000000006</v>
      </c>
      <c r="AG174" s="65"/>
    </row>
    <row r="175" spans="8:33">
      <c r="H175" s="198">
        <v>2037</v>
      </c>
      <c r="I175" s="181">
        <v>50100</v>
      </c>
      <c r="J175" s="196">
        <f t="shared" si="32"/>
        <v>23.079928856250216</v>
      </c>
      <c r="K175" s="180">
        <v>20.309999999999999</v>
      </c>
      <c r="L175" s="179">
        <f>$L$29*(1+Assumptions!$B$57)^(H174-$H$29)</f>
        <v>2.7699288562502185</v>
      </c>
      <c r="M175">
        <f t="shared" si="29"/>
        <v>2038</v>
      </c>
      <c r="N175">
        <f>(1+Assumptions!$B$57)^(M175-2033)</f>
        <v>1.1040808032</v>
      </c>
      <c r="O175">
        <f>HLOOKUP(M175,'Monthly Value (1)'!$C$4:$NR$5,2,FALSE)</f>
        <v>12</v>
      </c>
      <c r="P175" t="e">
        <f>HLOOKUP(M175,#REF!,2,FALSE)</f>
        <v>#REF!</v>
      </c>
      <c r="Q175">
        <f>HLOOKUP(M175,'Monthly Value (3)'!$C$4:$NR$5,2,FALSE)</f>
        <v>11</v>
      </c>
      <c r="R175" s="68">
        <f t="shared" si="30"/>
        <v>8</v>
      </c>
      <c r="S175" s="197">
        <v>50618</v>
      </c>
      <c r="T175" s="200">
        <f t="shared" si="26"/>
        <v>53.788309026599613</v>
      </c>
      <c r="U175" s="200">
        <f t="shared" si="27"/>
        <v>42.680760461422715</v>
      </c>
      <c r="V175" s="190">
        <v>48.717728694043842</v>
      </c>
      <c r="W175" s="190">
        <v>38.657279736881051</v>
      </c>
      <c r="X175" s="66"/>
      <c r="Y175" s="55">
        <f t="shared" si="28"/>
        <v>8</v>
      </c>
      <c r="Z175" s="52">
        <f t="shared" si="31"/>
        <v>0.85</v>
      </c>
      <c r="AA175" s="65">
        <f>($AI$6*VLOOKUP(O175,Assumptions!$B$64:$C$93,2,FALSE)*Y175*T175/1000)-($AI$6*VLOOKUP(O175,Assumptions!$B$64:$C$93,2,FALSE)/Z175*Y175*U175/1000)</f>
        <v>0.65627473863676933</v>
      </c>
      <c r="AB175" s="65" t="e">
        <f>($AI$6*VLOOKUP(P175,Assumptions!$B$64:$C$93,2,FALSE)*Y175*T175/1000)-($AI$6*VLOOKUP(P175,Assumptions!$B$64:$C$93,2,FALSE)/Z175*Y175*U175/1000)</f>
        <v>#REF!</v>
      </c>
      <c r="AC175" s="65">
        <f>($AI$6*VLOOKUP(Q175,Assumptions!$B$64:$C$93,2,FALSE)*Y175*T175/1000)-($AI$6*VLOOKUP(Q175,Assumptions!$B$64:$C$93,2,FALSE)/Z175*Y175*U175/1000)</f>
        <v>0.65627473863676933</v>
      </c>
      <c r="AD175" s="217">
        <f>$AI$6*VLOOKUP(O175,Assumptions!$B$64:$C$93,2,FALSE)*(1-Z175)*Y175</f>
        <v>27.531000000000006</v>
      </c>
      <c r="AE175" s="217" t="e">
        <f>$AI$6*VLOOKUP(P175,Assumptions!$B$64:$C$93,2,FALSE)*(1-Z175)*Y175</f>
        <v>#REF!</v>
      </c>
      <c r="AF175" s="217">
        <f>$AI$6*VLOOKUP(Q175,Assumptions!$B$64:$C$93,2,FALSE)*(1-Z175)*Y175</f>
        <v>27.531000000000006</v>
      </c>
      <c r="AG175" s="65"/>
    </row>
    <row r="176" spans="8:33">
      <c r="H176" s="198">
        <v>2037</v>
      </c>
      <c r="I176" s="181">
        <v>50131</v>
      </c>
      <c r="J176" s="196">
        <f t="shared" si="32"/>
        <v>23.079928856250216</v>
      </c>
      <c r="K176" s="180">
        <v>20.309999999999999</v>
      </c>
      <c r="L176" s="179">
        <f>$L$29*(1+Assumptions!$B$57)^(H175-$H$29)</f>
        <v>2.7699288562502185</v>
      </c>
      <c r="M176">
        <f t="shared" si="29"/>
        <v>2038</v>
      </c>
      <c r="N176">
        <f>(1+Assumptions!$B$57)^(M176-2033)</f>
        <v>1.1040808032</v>
      </c>
      <c r="O176">
        <f>HLOOKUP(M176,'Monthly Value (1)'!$C$4:$NR$5,2,FALSE)</f>
        <v>12</v>
      </c>
      <c r="P176" t="e">
        <f>HLOOKUP(M176,#REF!,2,FALSE)</f>
        <v>#REF!</v>
      </c>
      <c r="Q176">
        <f>HLOOKUP(M176,'Monthly Value (3)'!$C$4:$NR$5,2,FALSE)</f>
        <v>11</v>
      </c>
      <c r="R176" s="68">
        <f t="shared" si="30"/>
        <v>9</v>
      </c>
      <c r="S176" s="197">
        <v>50649</v>
      </c>
      <c r="T176" s="200">
        <f t="shared" si="26"/>
        <v>43.606507602997858</v>
      </c>
      <c r="U176" s="200">
        <f t="shared" si="27"/>
        <v>37.557617639102745</v>
      </c>
      <c r="V176" s="190">
        <v>39.495757445117633</v>
      </c>
      <c r="W176" s="190">
        <v>34.01709143954686</v>
      </c>
      <c r="X176" s="66"/>
      <c r="Y176" s="55">
        <f t="shared" si="28"/>
        <v>8</v>
      </c>
      <c r="Z176" s="52">
        <f t="shared" si="31"/>
        <v>0.85</v>
      </c>
      <c r="AA176" s="65">
        <f>($AI$6*VLOOKUP(O176,Assumptions!$B$64:$C$93,2,FALSE)*Y176*T176/1000)-($AI$6*VLOOKUP(O176,Assumptions!$B$64:$C$93,2,FALSE)/Z176*Y176*U176/1000)</f>
        <v>-0.10625587864096886</v>
      </c>
      <c r="AB176" s="65" t="e">
        <f>($AI$6*VLOOKUP(P176,Assumptions!$B$64:$C$93,2,FALSE)*Y176*T176/1000)-($AI$6*VLOOKUP(P176,Assumptions!$B$64:$C$93,2,FALSE)/Z176*Y176*U176/1000)</f>
        <v>#REF!</v>
      </c>
      <c r="AC176" s="65">
        <f>($AI$6*VLOOKUP(Q176,Assumptions!$B$64:$C$93,2,FALSE)*Y176*T176/1000)-($AI$6*VLOOKUP(Q176,Assumptions!$B$64:$C$93,2,FALSE)/Z176*Y176*U176/1000)</f>
        <v>-0.10625587864096886</v>
      </c>
      <c r="AD176" s="217">
        <f>$AI$6*VLOOKUP(O176,Assumptions!$B$64:$C$93,2,FALSE)*(1-Z176)*Y176</f>
        <v>27.531000000000006</v>
      </c>
      <c r="AE176" s="217" t="e">
        <f>$AI$6*VLOOKUP(P176,Assumptions!$B$64:$C$93,2,FALSE)*(1-Z176)*Y176</f>
        <v>#REF!</v>
      </c>
      <c r="AF176" s="217">
        <f>$AI$6*VLOOKUP(Q176,Assumptions!$B$64:$C$93,2,FALSE)*(1-Z176)*Y176</f>
        <v>27.531000000000006</v>
      </c>
      <c r="AG176" s="65"/>
    </row>
    <row r="177" spans="8:33">
      <c r="H177" s="198">
        <v>2037</v>
      </c>
      <c r="I177" s="181">
        <v>50161</v>
      </c>
      <c r="J177" s="196">
        <f t="shared" si="32"/>
        <v>23.079928856250216</v>
      </c>
      <c r="K177" s="180">
        <v>20.309999999999999</v>
      </c>
      <c r="L177" s="179">
        <f>$L$29*(1+Assumptions!$B$57)^(H176-$H$29)</f>
        <v>2.7699288562502185</v>
      </c>
      <c r="M177">
        <f t="shared" si="29"/>
        <v>2038</v>
      </c>
      <c r="N177">
        <f>(1+Assumptions!$B$57)^(M177-2033)</f>
        <v>1.1040808032</v>
      </c>
      <c r="O177">
        <f>HLOOKUP(M177,'Monthly Value (1)'!$C$4:$NR$5,2,FALSE)</f>
        <v>12</v>
      </c>
      <c r="P177" t="e">
        <f>HLOOKUP(M177,#REF!,2,FALSE)</f>
        <v>#REF!</v>
      </c>
      <c r="Q177">
        <f>HLOOKUP(M177,'Monthly Value (3)'!$C$4:$NR$5,2,FALSE)</f>
        <v>11</v>
      </c>
      <c r="R177" s="68">
        <f t="shared" si="30"/>
        <v>10</v>
      </c>
      <c r="S177" s="197">
        <v>50679</v>
      </c>
      <c r="T177" s="200">
        <f t="shared" si="26"/>
        <v>47.608035053880201</v>
      </c>
      <c r="U177" s="200">
        <f t="shared" si="27"/>
        <v>38.168012296898773</v>
      </c>
      <c r="V177" s="190">
        <v>43.120064143761937</v>
      </c>
      <c r="W177" s="190">
        <v>34.569944687268311</v>
      </c>
      <c r="X177" s="66"/>
      <c r="Y177" s="55">
        <f t="shared" si="28"/>
        <v>8</v>
      </c>
      <c r="Z177" s="52">
        <f t="shared" si="31"/>
        <v>0.85</v>
      </c>
      <c r="AA177" s="65">
        <f>($AI$6*VLOOKUP(O177,Assumptions!$B$64:$C$93,2,FALSE)*Y177*T177/1000)-($AI$6*VLOOKUP(O177,Assumptions!$B$64:$C$93,2,FALSE)/Z177*Y177*U177/1000)</f>
        <v>0.49638231029175905</v>
      </c>
      <c r="AB177" s="65" t="e">
        <f>($AI$6*VLOOKUP(P177,Assumptions!$B$64:$C$93,2,FALSE)*Y177*T177/1000)-($AI$6*VLOOKUP(P177,Assumptions!$B$64:$C$93,2,FALSE)/Z177*Y177*U177/1000)</f>
        <v>#REF!</v>
      </c>
      <c r="AC177" s="65">
        <f>($AI$6*VLOOKUP(Q177,Assumptions!$B$64:$C$93,2,FALSE)*Y177*T177/1000)-($AI$6*VLOOKUP(Q177,Assumptions!$B$64:$C$93,2,FALSE)/Z177*Y177*U177/1000)</f>
        <v>0.49638231029175905</v>
      </c>
      <c r="AD177" s="217">
        <f>$AI$6*VLOOKUP(O177,Assumptions!$B$64:$C$93,2,FALSE)*(1-Z177)*Y177</f>
        <v>27.531000000000006</v>
      </c>
      <c r="AE177" s="217" t="e">
        <f>$AI$6*VLOOKUP(P177,Assumptions!$B$64:$C$93,2,FALSE)*(1-Z177)*Y177</f>
        <v>#REF!</v>
      </c>
      <c r="AF177" s="217">
        <f>$AI$6*VLOOKUP(Q177,Assumptions!$B$64:$C$93,2,FALSE)*(1-Z177)*Y177</f>
        <v>27.531000000000006</v>
      </c>
      <c r="AG177" s="65"/>
    </row>
    <row r="178" spans="8:33">
      <c r="H178" s="198">
        <v>2037</v>
      </c>
      <c r="I178" s="181">
        <v>50192</v>
      </c>
      <c r="J178" s="196">
        <f t="shared" si="32"/>
        <v>23.079928856250216</v>
      </c>
      <c r="K178" s="180">
        <v>20.309999999999999</v>
      </c>
      <c r="L178" s="179">
        <f>$L$29*(1+Assumptions!$B$57)^(H177-$H$29)</f>
        <v>2.7699288562502185</v>
      </c>
      <c r="M178">
        <f t="shared" si="29"/>
        <v>2038</v>
      </c>
      <c r="N178">
        <f>(1+Assumptions!$B$57)^(M178-2033)</f>
        <v>1.1040808032</v>
      </c>
      <c r="O178">
        <f>HLOOKUP(M178,'Monthly Value (1)'!$C$4:$NR$5,2,FALSE)</f>
        <v>12</v>
      </c>
      <c r="P178" t="e">
        <f>HLOOKUP(M178,#REF!,2,FALSE)</f>
        <v>#REF!</v>
      </c>
      <c r="Q178">
        <f>HLOOKUP(M178,'Monthly Value (3)'!$C$4:$NR$5,2,FALSE)</f>
        <v>11</v>
      </c>
      <c r="R178" s="68">
        <f t="shared" si="30"/>
        <v>11</v>
      </c>
      <c r="S178" s="197">
        <v>50710</v>
      </c>
      <c r="T178" s="200">
        <f t="shared" si="26"/>
        <v>74.113153079611692</v>
      </c>
      <c r="U178" s="200">
        <f t="shared" si="27"/>
        <v>64.753423305539698</v>
      </c>
      <c r="V178" s="190">
        <v>67.126566157845218</v>
      </c>
      <c r="W178" s="190">
        <v>58.649170529785813</v>
      </c>
      <c r="X178" s="66"/>
      <c r="Y178" s="55">
        <f t="shared" si="28"/>
        <v>8</v>
      </c>
      <c r="Z178" s="52">
        <f t="shared" si="31"/>
        <v>0.85</v>
      </c>
      <c r="AA178" s="65">
        <f>($AI$6*VLOOKUP(O178,Assumptions!$B$64:$C$93,2,FALSE)*Y178*T178/1000)-($AI$6*VLOOKUP(O178,Assumptions!$B$64:$C$93,2,FALSE)/Z178*Y178*U178/1000)</f>
        <v>-0.37944048788425455</v>
      </c>
      <c r="AB178" s="65" t="e">
        <f>($AI$6*VLOOKUP(P178,Assumptions!$B$64:$C$93,2,FALSE)*Y178*T178/1000)-($AI$6*VLOOKUP(P178,Assumptions!$B$64:$C$93,2,FALSE)/Z178*Y178*U178/1000)</f>
        <v>#REF!</v>
      </c>
      <c r="AC178" s="65">
        <f>($AI$6*VLOOKUP(Q178,Assumptions!$B$64:$C$93,2,FALSE)*Y178*T178/1000)-($AI$6*VLOOKUP(Q178,Assumptions!$B$64:$C$93,2,FALSE)/Z178*Y178*U178/1000)</f>
        <v>-0.37944048788425455</v>
      </c>
      <c r="AD178" s="217">
        <f>$AI$6*VLOOKUP(O178,Assumptions!$B$64:$C$93,2,FALSE)*(1-Z178)*Y178</f>
        <v>27.531000000000006</v>
      </c>
      <c r="AE178" s="217" t="e">
        <f>$AI$6*VLOOKUP(P178,Assumptions!$B$64:$C$93,2,FALSE)*(1-Z178)*Y178</f>
        <v>#REF!</v>
      </c>
      <c r="AF178" s="217">
        <f>$AI$6*VLOOKUP(Q178,Assumptions!$B$64:$C$93,2,FALSE)*(1-Z178)*Y178</f>
        <v>27.531000000000006</v>
      </c>
      <c r="AG178" s="65"/>
    </row>
    <row r="179" spans="8:33">
      <c r="H179" s="198">
        <v>2037</v>
      </c>
      <c r="I179" s="181">
        <v>50222</v>
      </c>
      <c r="J179" s="196">
        <f t="shared" si="32"/>
        <v>23.079928856250216</v>
      </c>
      <c r="K179" s="180">
        <v>20.309999999999999</v>
      </c>
      <c r="L179" s="179">
        <f>$L$29*(1+Assumptions!$B$57)^(H178-$H$29)</f>
        <v>2.7699288562502185</v>
      </c>
      <c r="M179">
        <f t="shared" si="29"/>
        <v>2038</v>
      </c>
      <c r="N179">
        <f>(1+Assumptions!$B$57)^(M179-2033)</f>
        <v>1.1040808032</v>
      </c>
      <c r="O179">
        <f>HLOOKUP(M179,'Monthly Value (1)'!$C$4:$NR$5,2,FALSE)</f>
        <v>12</v>
      </c>
      <c r="P179" t="e">
        <f>HLOOKUP(M179,#REF!,2,FALSE)</f>
        <v>#REF!</v>
      </c>
      <c r="Q179">
        <f>HLOOKUP(M179,'Monthly Value (3)'!$C$4:$NR$5,2,FALSE)</f>
        <v>11</v>
      </c>
      <c r="R179" s="68">
        <f t="shared" si="30"/>
        <v>12</v>
      </c>
      <c r="S179" s="197">
        <v>50740</v>
      </c>
      <c r="T179" s="200">
        <f t="shared" si="26"/>
        <v>131.86515096788827</v>
      </c>
      <c r="U179" s="200">
        <f t="shared" si="27"/>
        <v>109.95963059437021</v>
      </c>
      <c r="V179" s="190">
        <v>119.43432997448956</v>
      </c>
      <c r="W179" s="190">
        <v>99.593825266837328</v>
      </c>
      <c r="X179" s="66"/>
      <c r="Y179" s="55">
        <f t="shared" si="28"/>
        <v>8</v>
      </c>
      <c r="Z179" s="52">
        <f t="shared" si="31"/>
        <v>0.85</v>
      </c>
      <c r="AA179" s="65">
        <f>($AI$6*VLOOKUP(O179,Assumptions!$B$64:$C$93,2,FALSE)*Y179*T179/1000)-($AI$6*VLOOKUP(O179,Assumptions!$B$64:$C$93,2,FALSE)/Z179*Y179*U179/1000)</f>
        <v>0.45901145653949982</v>
      </c>
      <c r="AB179" s="65" t="e">
        <f>($AI$6*VLOOKUP(P179,Assumptions!$B$64:$C$93,2,FALSE)*Y179*T179/1000)-($AI$6*VLOOKUP(P179,Assumptions!$B$64:$C$93,2,FALSE)/Z179*Y179*U179/1000)</f>
        <v>#REF!</v>
      </c>
      <c r="AC179" s="65">
        <f>($AI$6*VLOOKUP(Q179,Assumptions!$B$64:$C$93,2,FALSE)*Y179*T179/1000)-($AI$6*VLOOKUP(Q179,Assumptions!$B$64:$C$93,2,FALSE)/Z179*Y179*U179/1000)</f>
        <v>0.45901145653949982</v>
      </c>
      <c r="AD179" s="217">
        <f>$AI$6*VLOOKUP(O179,Assumptions!$B$64:$C$93,2,FALSE)*(1-Z179)*Y179</f>
        <v>27.531000000000006</v>
      </c>
      <c r="AE179" s="217" t="e">
        <f>$AI$6*VLOOKUP(P179,Assumptions!$B$64:$C$93,2,FALSE)*(1-Z179)*Y179</f>
        <v>#REF!</v>
      </c>
      <c r="AF179" s="217">
        <f>$AI$6*VLOOKUP(Q179,Assumptions!$B$64:$C$93,2,FALSE)*(1-Z179)*Y179</f>
        <v>27.531000000000006</v>
      </c>
      <c r="AG179" s="65"/>
    </row>
    <row r="180" spans="8:33">
      <c r="H180" s="198">
        <v>2037</v>
      </c>
      <c r="I180" s="181">
        <v>50253</v>
      </c>
      <c r="J180" s="196">
        <f t="shared" si="32"/>
        <v>23.079928856250216</v>
      </c>
      <c r="K180" s="180">
        <v>20.309999999999999</v>
      </c>
      <c r="L180" s="179">
        <f>$L$29*(1+Assumptions!$B$57)^(H179-$H$29)</f>
        <v>2.7699288562502185</v>
      </c>
      <c r="M180">
        <f t="shared" si="29"/>
        <v>2039</v>
      </c>
      <c r="N180">
        <f>(1+Assumptions!$B$57)^(M180-2033)</f>
        <v>1.1261624192640001</v>
      </c>
      <c r="O180">
        <f>HLOOKUP(M180,'Monthly Value (1)'!$C$4:$NR$5,2,FALSE)</f>
        <v>13</v>
      </c>
      <c r="P180" t="e">
        <f>HLOOKUP(M180,#REF!,2,FALSE)</f>
        <v>#REF!</v>
      </c>
      <c r="Q180">
        <f>HLOOKUP(M180,'Monthly Value (3)'!$C$4:$NR$5,2,FALSE)</f>
        <v>12</v>
      </c>
      <c r="R180" s="68">
        <f t="shared" si="30"/>
        <v>1</v>
      </c>
      <c r="S180" s="197">
        <v>50771</v>
      </c>
      <c r="T180" s="200">
        <f t="shared" si="26"/>
        <v>174.06386492354866</v>
      </c>
      <c r="U180" s="200">
        <f t="shared" si="27"/>
        <v>138.26895350435987</v>
      </c>
      <c r="V180" s="190">
        <v>154.56373072483413</v>
      </c>
      <c r="W180" s="190">
        <v>122.77887375670474</v>
      </c>
      <c r="X180" s="66"/>
      <c r="Y180" s="55">
        <f t="shared" si="28"/>
        <v>8</v>
      </c>
      <c r="Z180" s="52">
        <f t="shared" si="31"/>
        <v>0.85</v>
      </c>
      <c r="AA180" s="65">
        <f>($AI$6*VLOOKUP(O180,Assumptions!$B$64:$C$93,2,FALSE)*Y180*T180/1000)-($AI$6*VLOOKUP(O180,Assumptions!$B$64:$C$93,2,FALSE)/Z180*Y180*U180/1000)</f>
        <v>2.0913479725502242</v>
      </c>
      <c r="AB180" s="65" t="e">
        <f>($AI$6*VLOOKUP(P180,Assumptions!$B$64:$C$93,2,FALSE)*Y180*T180/1000)-($AI$6*VLOOKUP(P180,Assumptions!$B$64:$C$93,2,FALSE)/Z180*Y180*U180/1000)</f>
        <v>#REF!</v>
      </c>
      <c r="AC180" s="65">
        <f>($AI$6*VLOOKUP(Q180,Assumptions!$B$64:$C$93,2,FALSE)*Y180*T180/1000)-($AI$6*VLOOKUP(Q180,Assumptions!$B$64:$C$93,2,FALSE)/Z180*Y180*U180/1000)</f>
        <v>2.0913479725502242</v>
      </c>
      <c r="AD180" s="217">
        <f>$AI$6*VLOOKUP(O180,Assumptions!$B$64:$C$93,2,FALSE)*(1-Z180)*Y180</f>
        <v>27.531000000000006</v>
      </c>
      <c r="AE180" s="217" t="e">
        <f>$AI$6*VLOOKUP(P180,Assumptions!$B$64:$C$93,2,FALSE)*(1-Z180)*Y180</f>
        <v>#REF!</v>
      </c>
      <c r="AF180" s="217">
        <f>$AI$6*VLOOKUP(Q180,Assumptions!$B$64:$C$93,2,FALSE)*(1-Z180)*Y180</f>
        <v>27.531000000000006</v>
      </c>
      <c r="AG180" s="65"/>
    </row>
    <row r="181" spans="8:33">
      <c r="H181" s="198">
        <v>2037</v>
      </c>
      <c r="I181" s="181">
        <v>50284</v>
      </c>
      <c r="J181" s="196">
        <f t="shared" si="32"/>
        <v>23.079928856250216</v>
      </c>
      <c r="K181" s="180">
        <v>20.309999999999999</v>
      </c>
      <c r="L181" s="179">
        <f>$L$29*(1+Assumptions!$B$57)^(H180-$H$29)</f>
        <v>2.7699288562502185</v>
      </c>
      <c r="M181">
        <f t="shared" si="29"/>
        <v>2039</v>
      </c>
      <c r="N181">
        <f>(1+Assumptions!$B$57)^(M181-2033)</f>
        <v>1.1261624192640001</v>
      </c>
      <c r="O181">
        <f>HLOOKUP(M181,'Monthly Value (1)'!$C$4:$NR$5,2,FALSE)</f>
        <v>13</v>
      </c>
      <c r="P181" t="e">
        <f>HLOOKUP(M181,#REF!,2,FALSE)</f>
        <v>#REF!</v>
      </c>
      <c r="Q181">
        <f>HLOOKUP(M181,'Monthly Value (3)'!$C$4:$NR$5,2,FALSE)</f>
        <v>12</v>
      </c>
      <c r="R181" s="68">
        <f t="shared" si="30"/>
        <v>2</v>
      </c>
      <c r="S181" s="197">
        <v>50802</v>
      </c>
      <c r="T181" s="200">
        <f t="shared" si="26"/>
        <v>162.22583196430045</v>
      </c>
      <c r="U181" s="200">
        <f t="shared" si="27"/>
        <v>129.86072582032529</v>
      </c>
      <c r="V181" s="190">
        <v>144.05189623564479</v>
      </c>
      <c r="W181" s="190">
        <v>115.31260819837635</v>
      </c>
      <c r="X181" s="66"/>
      <c r="Y181" s="55">
        <f t="shared" si="28"/>
        <v>8</v>
      </c>
      <c r="Z181" s="52">
        <f t="shared" si="31"/>
        <v>0.85</v>
      </c>
      <c r="AA181" s="65">
        <f>($AI$6*VLOOKUP(O181,Assumptions!$B$64:$C$93,2,FALSE)*Y181*T181/1000)-($AI$6*VLOOKUP(O181,Assumptions!$B$64:$C$93,2,FALSE)/Z181*Y181*U181/1000)</f>
        <v>1.7341790610071151</v>
      </c>
      <c r="AB181" s="65" t="e">
        <f>($AI$6*VLOOKUP(P181,Assumptions!$B$64:$C$93,2,FALSE)*Y181*T181/1000)-($AI$6*VLOOKUP(P181,Assumptions!$B$64:$C$93,2,FALSE)/Z181*Y181*U181/1000)</f>
        <v>#REF!</v>
      </c>
      <c r="AC181" s="65">
        <f>($AI$6*VLOOKUP(Q181,Assumptions!$B$64:$C$93,2,FALSE)*Y181*T181/1000)-($AI$6*VLOOKUP(Q181,Assumptions!$B$64:$C$93,2,FALSE)/Z181*Y181*U181/1000)</f>
        <v>1.7341790610071151</v>
      </c>
      <c r="AD181" s="217">
        <f>$AI$6*VLOOKUP(O181,Assumptions!$B$64:$C$93,2,FALSE)*(1-Z181)*Y181</f>
        <v>27.531000000000006</v>
      </c>
      <c r="AE181" s="217" t="e">
        <f>$AI$6*VLOOKUP(P181,Assumptions!$B$64:$C$93,2,FALSE)*(1-Z181)*Y181</f>
        <v>#REF!</v>
      </c>
      <c r="AF181" s="217">
        <f>$AI$6*VLOOKUP(Q181,Assumptions!$B$64:$C$93,2,FALSE)*(1-Z181)*Y181</f>
        <v>27.531000000000006</v>
      </c>
      <c r="AG181" s="65"/>
    </row>
    <row r="182" spans="8:33">
      <c r="H182" s="198">
        <v>2037</v>
      </c>
      <c r="I182" s="181">
        <v>50314</v>
      </c>
      <c r="J182" s="196">
        <f t="shared" si="32"/>
        <v>23.079928856250216</v>
      </c>
      <c r="K182" s="180">
        <v>20.309999999999999</v>
      </c>
      <c r="L182" s="179">
        <f>$L$29*(1+Assumptions!$B$57)^(H181-$H$29)</f>
        <v>2.7699288562502185</v>
      </c>
      <c r="M182">
        <f t="shared" si="29"/>
        <v>2039</v>
      </c>
      <c r="N182">
        <f>(1+Assumptions!$B$57)^(M182-2033)</f>
        <v>1.1261624192640001</v>
      </c>
      <c r="O182">
        <f>HLOOKUP(M182,'Monthly Value (1)'!$C$4:$NR$5,2,FALSE)</f>
        <v>13</v>
      </c>
      <c r="P182" t="e">
        <f>HLOOKUP(M182,#REF!,2,FALSE)</f>
        <v>#REF!</v>
      </c>
      <c r="Q182">
        <f>HLOOKUP(M182,'Monthly Value (3)'!$C$4:$NR$5,2,FALSE)</f>
        <v>12</v>
      </c>
      <c r="R182" s="68">
        <f t="shared" si="30"/>
        <v>3</v>
      </c>
      <c r="S182" s="197">
        <v>50830</v>
      </c>
      <c r="T182" s="200">
        <f t="shared" si="26"/>
        <v>67.298760057219809</v>
      </c>
      <c r="U182" s="200">
        <f t="shared" si="27"/>
        <v>58.561706569179599</v>
      </c>
      <c r="V182" s="190">
        <v>59.75937298742636</v>
      </c>
      <c r="W182" s="190">
        <v>52.001119525416605</v>
      </c>
      <c r="X182" s="66"/>
      <c r="Y182" s="55">
        <f t="shared" si="28"/>
        <v>8</v>
      </c>
      <c r="Z182" s="52">
        <f t="shared" si="31"/>
        <v>0.85</v>
      </c>
      <c r="AA182" s="65">
        <f>($AI$6*VLOOKUP(O182,Assumptions!$B$64:$C$93,2,FALSE)*Y182*T182/1000)-($AI$6*VLOOKUP(O182,Assumptions!$B$64:$C$93,2,FALSE)/Z182*Y182*U182/1000)</f>
        <v>-0.29318043051813802</v>
      </c>
      <c r="AB182" s="65" t="e">
        <f>($AI$6*VLOOKUP(P182,Assumptions!$B$64:$C$93,2,FALSE)*Y182*T182/1000)-($AI$6*VLOOKUP(P182,Assumptions!$B$64:$C$93,2,FALSE)/Z182*Y182*U182/1000)</f>
        <v>#REF!</v>
      </c>
      <c r="AC182" s="65">
        <f>($AI$6*VLOOKUP(Q182,Assumptions!$B$64:$C$93,2,FALSE)*Y182*T182/1000)-($AI$6*VLOOKUP(Q182,Assumptions!$B$64:$C$93,2,FALSE)/Z182*Y182*U182/1000)</f>
        <v>-0.29318043051813802</v>
      </c>
      <c r="AD182" s="217">
        <f>$AI$6*VLOOKUP(O182,Assumptions!$B$64:$C$93,2,FALSE)*(1-Z182)*Y182</f>
        <v>27.531000000000006</v>
      </c>
      <c r="AE182" s="217" t="e">
        <f>$AI$6*VLOOKUP(P182,Assumptions!$B$64:$C$93,2,FALSE)*(1-Z182)*Y182</f>
        <v>#REF!</v>
      </c>
      <c r="AF182" s="217">
        <f>$AI$6*VLOOKUP(Q182,Assumptions!$B$64:$C$93,2,FALSE)*(1-Z182)*Y182</f>
        <v>27.531000000000006</v>
      </c>
      <c r="AG182" s="65"/>
    </row>
    <row r="183" spans="8:33">
      <c r="H183" s="198">
        <v>2037</v>
      </c>
      <c r="I183" s="181">
        <v>50345</v>
      </c>
      <c r="J183" s="196">
        <f t="shared" si="32"/>
        <v>23.079928856250216</v>
      </c>
      <c r="K183" s="180">
        <v>20.309999999999999</v>
      </c>
      <c r="L183" s="179">
        <f>$L$29*(1+Assumptions!$B$57)^(H182-$H$29)</f>
        <v>2.7699288562502185</v>
      </c>
      <c r="M183">
        <f t="shared" si="29"/>
        <v>2039</v>
      </c>
      <c r="N183">
        <f>(1+Assumptions!$B$57)^(M183-2033)</f>
        <v>1.1261624192640001</v>
      </c>
      <c r="O183">
        <f>HLOOKUP(M183,'Monthly Value (1)'!$C$4:$NR$5,2,FALSE)</f>
        <v>13</v>
      </c>
      <c r="P183" t="e">
        <f>HLOOKUP(M183,#REF!,2,FALSE)</f>
        <v>#REF!</v>
      </c>
      <c r="Q183">
        <f>HLOOKUP(M183,'Monthly Value (3)'!$C$4:$NR$5,2,FALSE)</f>
        <v>12</v>
      </c>
      <c r="R183" s="68">
        <f t="shared" si="30"/>
        <v>4</v>
      </c>
      <c r="S183" s="197">
        <v>50861</v>
      </c>
      <c r="T183" s="200">
        <f t="shared" si="26"/>
        <v>44.876795224415183</v>
      </c>
      <c r="U183" s="200">
        <f t="shared" si="27"/>
        <v>37.857124882690869</v>
      </c>
      <c r="V183" s="190">
        <v>39.849309883510649</v>
      </c>
      <c r="W183" s="190">
        <v>33.616043507678292</v>
      </c>
      <c r="X183" s="66"/>
      <c r="Y183" s="55">
        <f t="shared" si="28"/>
        <v>8</v>
      </c>
      <c r="Z183" s="52">
        <f t="shared" si="31"/>
        <v>0.85</v>
      </c>
      <c r="AA183" s="65">
        <f>($AI$6*VLOOKUP(O183,Assumptions!$B$64:$C$93,2,FALSE)*Y183*T183/1000)-($AI$6*VLOOKUP(O183,Assumptions!$B$64:$C$93,2,FALSE)/Z183*Y183*U183/1000)</f>
        <v>6.2220288466713569E-2</v>
      </c>
      <c r="AB183" s="65" t="e">
        <f>($AI$6*VLOOKUP(P183,Assumptions!$B$64:$C$93,2,FALSE)*Y183*T183/1000)-($AI$6*VLOOKUP(P183,Assumptions!$B$64:$C$93,2,FALSE)/Z183*Y183*U183/1000)</f>
        <v>#REF!</v>
      </c>
      <c r="AC183" s="65">
        <f>($AI$6*VLOOKUP(Q183,Assumptions!$B$64:$C$93,2,FALSE)*Y183*T183/1000)-($AI$6*VLOOKUP(Q183,Assumptions!$B$64:$C$93,2,FALSE)/Z183*Y183*U183/1000)</f>
        <v>6.2220288466713569E-2</v>
      </c>
      <c r="AD183" s="217">
        <f>$AI$6*VLOOKUP(O183,Assumptions!$B$64:$C$93,2,FALSE)*(1-Z183)*Y183</f>
        <v>27.531000000000006</v>
      </c>
      <c r="AE183" s="217" t="e">
        <f>$AI$6*VLOOKUP(P183,Assumptions!$B$64:$C$93,2,FALSE)*(1-Z183)*Y183</f>
        <v>#REF!</v>
      </c>
      <c r="AF183" s="217">
        <f>$AI$6*VLOOKUP(Q183,Assumptions!$B$64:$C$93,2,FALSE)*(1-Z183)*Y183</f>
        <v>27.531000000000006</v>
      </c>
      <c r="AG183" s="65"/>
    </row>
    <row r="184" spans="8:33">
      <c r="H184" s="198">
        <v>2037</v>
      </c>
      <c r="I184" s="181">
        <v>50375</v>
      </c>
      <c r="J184" s="196">
        <f t="shared" si="32"/>
        <v>23.079928856250216</v>
      </c>
      <c r="K184" s="180">
        <v>20.309999999999999</v>
      </c>
      <c r="L184" s="179">
        <f>$L$29*(1+Assumptions!$B$57)^(H183-$H$29)</f>
        <v>2.7699288562502185</v>
      </c>
      <c r="M184">
        <f t="shared" si="29"/>
        <v>2039</v>
      </c>
      <c r="N184">
        <f>(1+Assumptions!$B$57)^(M184-2033)</f>
        <v>1.1261624192640001</v>
      </c>
      <c r="O184">
        <f>HLOOKUP(M184,'Monthly Value (1)'!$C$4:$NR$5,2,FALSE)</f>
        <v>13</v>
      </c>
      <c r="P184" t="e">
        <f>HLOOKUP(M184,#REF!,2,FALSE)</f>
        <v>#REF!</v>
      </c>
      <c r="Q184">
        <f>HLOOKUP(M184,'Monthly Value (3)'!$C$4:$NR$5,2,FALSE)</f>
        <v>12</v>
      </c>
      <c r="R184" s="68">
        <f t="shared" si="30"/>
        <v>5</v>
      </c>
      <c r="S184" s="197">
        <v>50891</v>
      </c>
      <c r="T184" s="200">
        <f t="shared" si="26"/>
        <v>36.60358431339813</v>
      </c>
      <c r="U184" s="200">
        <f t="shared" si="27"/>
        <v>31.222816001436165</v>
      </c>
      <c r="V184" s="190">
        <v>32.502935355736952</v>
      </c>
      <c r="W184" s="190">
        <v>27.724967080540424</v>
      </c>
      <c r="X184" s="66"/>
      <c r="Y184" s="55">
        <f t="shared" si="28"/>
        <v>8</v>
      </c>
      <c r="Z184" s="52">
        <f t="shared" si="31"/>
        <v>0.85</v>
      </c>
      <c r="AA184" s="65">
        <f>($AI$6*VLOOKUP(O184,Assumptions!$B$64:$C$93,2,FALSE)*Y184*T184/1000)-($AI$6*VLOOKUP(O184,Assumptions!$B$64:$C$93,2,FALSE)/Z184*Y184*U184/1000)</f>
        <v>-2.3702427946664884E-2</v>
      </c>
      <c r="AB184" s="65" t="e">
        <f>($AI$6*VLOOKUP(P184,Assumptions!$B$64:$C$93,2,FALSE)*Y184*T184/1000)-($AI$6*VLOOKUP(P184,Assumptions!$B$64:$C$93,2,FALSE)/Z184*Y184*U184/1000)</f>
        <v>#REF!</v>
      </c>
      <c r="AC184" s="65">
        <f>($AI$6*VLOOKUP(Q184,Assumptions!$B$64:$C$93,2,FALSE)*Y184*T184/1000)-($AI$6*VLOOKUP(Q184,Assumptions!$B$64:$C$93,2,FALSE)/Z184*Y184*U184/1000)</f>
        <v>-2.3702427946664884E-2</v>
      </c>
      <c r="AD184" s="217">
        <f>$AI$6*VLOOKUP(O184,Assumptions!$B$64:$C$93,2,FALSE)*(1-Z184)*Y184</f>
        <v>27.531000000000006</v>
      </c>
      <c r="AE184" s="217" t="e">
        <f>$AI$6*VLOOKUP(P184,Assumptions!$B$64:$C$93,2,FALSE)*(1-Z184)*Y184</f>
        <v>#REF!</v>
      </c>
      <c r="AF184" s="217">
        <f>$AI$6*VLOOKUP(Q184,Assumptions!$B$64:$C$93,2,FALSE)*(1-Z184)*Y184</f>
        <v>27.531000000000006</v>
      </c>
      <c r="AG184" s="65"/>
    </row>
    <row r="185" spans="8:33">
      <c r="H185" s="198">
        <v>2038</v>
      </c>
      <c r="I185" s="181">
        <v>50406</v>
      </c>
      <c r="J185" s="196">
        <f t="shared" si="32"/>
        <v>23.379928856250217</v>
      </c>
      <c r="K185" s="180">
        <v>20.61</v>
      </c>
      <c r="L185" s="179">
        <f>$L$29*(1+Assumptions!$B$57)^(H184-$H$29)</f>
        <v>2.7699288562502185</v>
      </c>
      <c r="M185">
        <f t="shared" si="29"/>
        <v>2039</v>
      </c>
      <c r="N185">
        <f>(1+Assumptions!$B$57)^(M185-2033)</f>
        <v>1.1261624192640001</v>
      </c>
      <c r="O185">
        <f>HLOOKUP(M185,'Monthly Value (1)'!$C$4:$NR$5,2,FALSE)</f>
        <v>13</v>
      </c>
      <c r="P185" t="e">
        <f>HLOOKUP(M185,#REF!,2,FALSE)</f>
        <v>#REF!</v>
      </c>
      <c r="Q185">
        <f>HLOOKUP(M185,'Monthly Value (3)'!$C$4:$NR$5,2,FALSE)</f>
        <v>12</v>
      </c>
      <c r="R185" s="68">
        <f t="shared" si="30"/>
        <v>6</v>
      </c>
      <c r="S185" s="197">
        <v>50922</v>
      </c>
      <c r="T185" s="200">
        <f t="shared" si="26"/>
        <v>44.7728713004539</v>
      </c>
      <c r="U185" s="200">
        <f t="shared" si="27"/>
        <v>37.612066743251368</v>
      </c>
      <c r="V185" s="190">
        <v>39.757028413108536</v>
      </c>
      <c r="W185" s="190">
        <v>33.398438892884222</v>
      </c>
      <c r="X185" s="66"/>
      <c r="Y185" s="55">
        <f t="shared" si="28"/>
        <v>8</v>
      </c>
      <c r="Z185" s="52">
        <f t="shared" si="31"/>
        <v>0.85</v>
      </c>
      <c r="AA185" s="65">
        <f>($AI$6*VLOOKUP(O185,Assumptions!$B$64:$C$93,2,FALSE)*Y185*T185/1000)-($AI$6*VLOOKUP(O185,Assumptions!$B$64:$C$93,2,FALSE)/Z185*Y185*U185/1000)</f>
        <v>9.6061351360184233E-2</v>
      </c>
      <c r="AB185" s="65" t="e">
        <f>($AI$6*VLOOKUP(P185,Assumptions!$B$64:$C$93,2,FALSE)*Y185*T185/1000)-($AI$6*VLOOKUP(P185,Assumptions!$B$64:$C$93,2,FALSE)/Z185*Y185*U185/1000)</f>
        <v>#REF!</v>
      </c>
      <c r="AC185" s="65">
        <f>($AI$6*VLOOKUP(Q185,Assumptions!$B$64:$C$93,2,FALSE)*Y185*T185/1000)-($AI$6*VLOOKUP(Q185,Assumptions!$B$64:$C$93,2,FALSE)/Z185*Y185*U185/1000)</f>
        <v>9.6061351360184233E-2</v>
      </c>
      <c r="AD185" s="217">
        <f>$AI$6*VLOOKUP(O185,Assumptions!$B$64:$C$93,2,FALSE)*(1-Z185)*Y185</f>
        <v>27.531000000000006</v>
      </c>
      <c r="AE185" s="217" t="e">
        <f>$AI$6*VLOOKUP(P185,Assumptions!$B$64:$C$93,2,FALSE)*(1-Z185)*Y185</f>
        <v>#REF!</v>
      </c>
      <c r="AF185" s="217">
        <f>$AI$6*VLOOKUP(Q185,Assumptions!$B$64:$C$93,2,FALSE)*(1-Z185)*Y185</f>
        <v>27.531000000000006</v>
      </c>
      <c r="AG185" s="65"/>
    </row>
    <row r="186" spans="8:33">
      <c r="H186" s="198">
        <v>2038</v>
      </c>
      <c r="I186" s="181">
        <v>50437</v>
      </c>
      <c r="J186" s="196">
        <f t="shared" si="32"/>
        <v>23.435327433375221</v>
      </c>
      <c r="K186" s="180">
        <v>20.61</v>
      </c>
      <c r="L186" s="179">
        <f>$L$29*(1+Assumptions!$B$57)^(H185-$H$29)</f>
        <v>2.8253274333752225</v>
      </c>
      <c r="M186">
        <f t="shared" si="29"/>
        <v>2039</v>
      </c>
      <c r="N186">
        <f>(1+Assumptions!$B$57)^(M186-2033)</f>
        <v>1.1261624192640001</v>
      </c>
      <c r="O186">
        <f>HLOOKUP(M186,'Monthly Value (1)'!$C$4:$NR$5,2,FALSE)</f>
        <v>13</v>
      </c>
      <c r="P186" t="e">
        <f>HLOOKUP(M186,#REF!,2,FALSE)</f>
        <v>#REF!</v>
      </c>
      <c r="Q186">
        <f>HLOOKUP(M186,'Monthly Value (3)'!$C$4:$NR$5,2,FALSE)</f>
        <v>12</v>
      </c>
      <c r="R186" s="68">
        <f t="shared" si="30"/>
        <v>7</v>
      </c>
      <c r="S186" s="197">
        <v>50952</v>
      </c>
      <c r="T186" s="200">
        <f t="shared" si="26"/>
        <v>54.368036156995977</v>
      </c>
      <c r="U186" s="200">
        <f t="shared" si="27"/>
        <v>43.110514126504533</v>
      </c>
      <c r="V186" s="190">
        <v>48.27726021307658</v>
      </c>
      <c r="W186" s="190">
        <v>38.280902815669585</v>
      </c>
      <c r="X186" s="66"/>
      <c r="Y186" s="55">
        <f t="shared" si="28"/>
        <v>8</v>
      </c>
      <c r="Z186" s="52">
        <f t="shared" si="31"/>
        <v>0.85</v>
      </c>
      <c r="AA186" s="65">
        <f>($AI$6*VLOOKUP(O186,Assumptions!$B$64:$C$93,2,FALSE)*Y186*T186/1000)-($AI$6*VLOOKUP(O186,Assumptions!$B$64:$C$93,2,FALSE)/Z186*Y186*U186/1000)</f>
        <v>0.66988140004487384</v>
      </c>
      <c r="AB186" s="65" t="e">
        <f>($AI$6*VLOOKUP(P186,Assumptions!$B$64:$C$93,2,FALSE)*Y186*T186/1000)-($AI$6*VLOOKUP(P186,Assumptions!$B$64:$C$93,2,FALSE)/Z186*Y186*U186/1000)</f>
        <v>#REF!</v>
      </c>
      <c r="AC186" s="65">
        <f>($AI$6*VLOOKUP(Q186,Assumptions!$B$64:$C$93,2,FALSE)*Y186*T186/1000)-($AI$6*VLOOKUP(Q186,Assumptions!$B$64:$C$93,2,FALSE)/Z186*Y186*U186/1000)</f>
        <v>0.66988140004487384</v>
      </c>
      <c r="AD186" s="217">
        <f>$AI$6*VLOOKUP(O186,Assumptions!$B$64:$C$93,2,FALSE)*(1-Z186)*Y186</f>
        <v>27.531000000000006</v>
      </c>
      <c r="AE186" s="217" t="e">
        <f>$AI$6*VLOOKUP(P186,Assumptions!$B$64:$C$93,2,FALSE)*(1-Z186)*Y186</f>
        <v>#REF!</v>
      </c>
      <c r="AF186" s="217">
        <f>$AI$6*VLOOKUP(Q186,Assumptions!$B$64:$C$93,2,FALSE)*(1-Z186)*Y186</f>
        <v>27.531000000000006</v>
      </c>
      <c r="AG186" s="65"/>
    </row>
    <row r="187" spans="8:33">
      <c r="H187" s="198">
        <v>2038</v>
      </c>
      <c r="I187" s="181">
        <v>50465</v>
      </c>
      <c r="J187" s="196">
        <f t="shared" si="32"/>
        <v>23.435327433375221</v>
      </c>
      <c r="K187" s="180">
        <v>20.61</v>
      </c>
      <c r="L187" s="179">
        <f>$L$29*(1+Assumptions!$B$57)^(H186-$H$29)</f>
        <v>2.8253274333752225</v>
      </c>
      <c r="M187">
        <f t="shared" si="29"/>
        <v>2039</v>
      </c>
      <c r="N187">
        <f>(1+Assumptions!$B$57)^(M187-2033)</f>
        <v>1.1261624192640001</v>
      </c>
      <c r="O187">
        <f>HLOOKUP(M187,'Monthly Value (1)'!$C$4:$NR$5,2,FALSE)</f>
        <v>13</v>
      </c>
      <c r="P187" t="e">
        <f>HLOOKUP(M187,#REF!,2,FALSE)</f>
        <v>#REF!</v>
      </c>
      <c r="Q187">
        <f>HLOOKUP(M187,'Monthly Value (3)'!$C$4:$NR$5,2,FALSE)</f>
        <v>12</v>
      </c>
      <c r="R187" s="68">
        <f t="shared" si="30"/>
        <v>8</v>
      </c>
      <c r="S187" s="197">
        <v>50983</v>
      </c>
      <c r="T187" s="200">
        <f t="shared" si="26"/>
        <v>54.864075207131606</v>
      </c>
      <c r="U187" s="200">
        <f t="shared" si="27"/>
        <v>43.534375670651173</v>
      </c>
      <c r="V187" s="190">
        <v>48.717728694043842</v>
      </c>
      <c r="W187" s="190">
        <v>38.657279736881051</v>
      </c>
      <c r="X187" s="66"/>
      <c r="Y187" s="55">
        <f t="shared" si="28"/>
        <v>8</v>
      </c>
      <c r="Z187" s="52">
        <f t="shared" si="31"/>
        <v>0.85</v>
      </c>
      <c r="AA187" s="65">
        <f>($AI$6*VLOOKUP(O187,Assumptions!$B$64:$C$93,2,FALSE)*Y187*T187/1000)-($AI$6*VLOOKUP(O187,Assumptions!$B$64:$C$93,2,FALSE)/Z187*Y187*U187/1000)</f>
        <v>0.66940023340950461</v>
      </c>
      <c r="AB187" s="65" t="e">
        <f>($AI$6*VLOOKUP(P187,Assumptions!$B$64:$C$93,2,FALSE)*Y187*T187/1000)-($AI$6*VLOOKUP(P187,Assumptions!$B$64:$C$93,2,FALSE)/Z187*Y187*U187/1000)</f>
        <v>#REF!</v>
      </c>
      <c r="AC187" s="65">
        <f>($AI$6*VLOOKUP(Q187,Assumptions!$B$64:$C$93,2,FALSE)*Y187*T187/1000)-($AI$6*VLOOKUP(Q187,Assumptions!$B$64:$C$93,2,FALSE)/Z187*Y187*U187/1000)</f>
        <v>0.66940023340950461</v>
      </c>
      <c r="AD187" s="217">
        <f>$AI$6*VLOOKUP(O187,Assumptions!$B$64:$C$93,2,FALSE)*(1-Z187)*Y187</f>
        <v>27.531000000000006</v>
      </c>
      <c r="AE187" s="217" t="e">
        <f>$AI$6*VLOOKUP(P187,Assumptions!$B$64:$C$93,2,FALSE)*(1-Z187)*Y187</f>
        <v>#REF!</v>
      </c>
      <c r="AF187" s="217">
        <f>$AI$6*VLOOKUP(Q187,Assumptions!$B$64:$C$93,2,FALSE)*(1-Z187)*Y187</f>
        <v>27.531000000000006</v>
      </c>
      <c r="AG187" s="65"/>
    </row>
    <row r="188" spans="8:33">
      <c r="H188" s="198">
        <v>2038</v>
      </c>
      <c r="I188" s="181">
        <v>50496</v>
      </c>
      <c r="J188" s="196">
        <f t="shared" si="32"/>
        <v>23.435327433375221</v>
      </c>
      <c r="K188" s="180">
        <v>20.61</v>
      </c>
      <c r="L188" s="179">
        <f>$L$29*(1+Assumptions!$B$57)^(H187-$H$29)</f>
        <v>2.8253274333752225</v>
      </c>
      <c r="M188">
        <f t="shared" si="29"/>
        <v>2039</v>
      </c>
      <c r="N188">
        <f>(1+Assumptions!$B$57)^(M188-2033)</f>
        <v>1.1261624192640001</v>
      </c>
      <c r="O188">
        <f>HLOOKUP(M188,'Monthly Value (1)'!$C$4:$NR$5,2,FALSE)</f>
        <v>13</v>
      </c>
      <c r="P188" t="e">
        <f>HLOOKUP(M188,#REF!,2,FALSE)</f>
        <v>#REF!</v>
      </c>
      <c r="Q188">
        <f>HLOOKUP(M188,'Monthly Value (3)'!$C$4:$NR$5,2,FALSE)</f>
        <v>12</v>
      </c>
      <c r="R188" s="68">
        <f t="shared" si="30"/>
        <v>9</v>
      </c>
      <c r="S188" s="197">
        <v>51014</v>
      </c>
      <c r="T188" s="200">
        <f t="shared" si="26"/>
        <v>44.478637755057818</v>
      </c>
      <c r="U188" s="200">
        <f t="shared" si="27"/>
        <v>38.308769991884802</v>
      </c>
      <c r="V188" s="190">
        <v>39.495757445117633</v>
      </c>
      <c r="W188" s="190">
        <v>34.01709143954686</v>
      </c>
      <c r="X188" s="66"/>
      <c r="Y188" s="55">
        <f t="shared" si="28"/>
        <v>8</v>
      </c>
      <c r="Z188" s="52">
        <f t="shared" si="31"/>
        <v>0.85</v>
      </c>
      <c r="AA188" s="65">
        <f>($AI$6*VLOOKUP(O188,Assumptions!$B$64:$C$93,2,FALSE)*Y188*T188/1000)-($AI$6*VLOOKUP(O188,Assumptions!$B$64:$C$93,2,FALSE)/Z188*Y188*U188/1000)</f>
        <v>-0.10838099621379094</v>
      </c>
      <c r="AB188" s="65" t="e">
        <f>($AI$6*VLOOKUP(P188,Assumptions!$B$64:$C$93,2,FALSE)*Y188*T188/1000)-($AI$6*VLOOKUP(P188,Assumptions!$B$64:$C$93,2,FALSE)/Z188*Y188*U188/1000)</f>
        <v>#REF!</v>
      </c>
      <c r="AC188" s="65">
        <f>($AI$6*VLOOKUP(Q188,Assumptions!$B$64:$C$93,2,FALSE)*Y188*T188/1000)-($AI$6*VLOOKUP(Q188,Assumptions!$B$64:$C$93,2,FALSE)/Z188*Y188*U188/1000)</f>
        <v>-0.10838099621379094</v>
      </c>
      <c r="AD188" s="217">
        <f>$AI$6*VLOOKUP(O188,Assumptions!$B$64:$C$93,2,FALSE)*(1-Z188)*Y188</f>
        <v>27.531000000000006</v>
      </c>
      <c r="AE188" s="217" t="e">
        <f>$AI$6*VLOOKUP(P188,Assumptions!$B$64:$C$93,2,FALSE)*(1-Z188)*Y188</f>
        <v>#REF!</v>
      </c>
      <c r="AF188" s="217">
        <f>$AI$6*VLOOKUP(Q188,Assumptions!$B$64:$C$93,2,FALSE)*(1-Z188)*Y188</f>
        <v>27.531000000000006</v>
      </c>
      <c r="AG188" s="65"/>
    </row>
    <row r="189" spans="8:33">
      <c r="H189" s="198">
        <v>2038</v>
      </c>
      <c r="I189" s="181">
        <v>50526</v>
      </c>
      <c r="J189" s="196">
        <f t="shared" si="32"/>
        <v>23.435327433375221</v>
      </c>
      <c r="K189" s="180">
        <v>20.61</v>
      </c>
      <c r="L189" s="179">
        <f>$L$29*(1+Assumptions!$B$57)^(H188-$H$29)</f>
        <v>2.8253274333752225</v>
      </c>
      <c r="M189">
        <f t="shared" si="29"/>
        <v>2039</v>
      </c>
      <c r="N189">
        <f>(1+Assumptions!$B$57)^(M189-2033)</f>
        <v>1.1261624192640001</v>
      </c>
      <c r="O189">
        <f>HLOOKUP(M189,'Monthly Value (1)'!$C$4:$NR$5,2,FALSE)</f>
        <v>13</v>
      </c>
      <c r="P189" t="e">
        <f>HLOOKUP(M189,#REF!,2,FALSE)</f>
        <v>#REF!</v>
      </c>
      <c r="Q189">
        <f>HLOOKUP(M189,'Monthly Value (3)'!$C$4:$NR$5,2,FALSE)</f>
        <v>12</v>
      </c>
      <c r="R189" s="68">
        <f t="shared" si="30"/>
        <v>10</v>
      </c>
      <c r="S189" s="197">
        <v>51044</v>
      </c>
      <c r="T189" s="200">
        <f t="shared" si="26"/>
        <v>48.560195754957803</v>
      </c>
      <c r="U189" s="200">
        <f t="shared" si="27"/>
        <v>38.931372542836748</v>
      </c>
      <c r="V189" s="190">
        <v>43.120064143761937</v>
      </c>
      <c r="W189" s="190">
        <v>34.569944687268311</v>
      </c>
      <c r="X189" s="66"/>
      <c r="Y189" s="55">
        <f t="shared" si="28"/>
        <v>8</v>
      </c>
      <c r="Z189" s="52">
        <f t="shared" si="31"/>
        <v>0.85</v>
      </c>
      <c r="AA189" s="65">
        <f>($AI$6*VLOOKUP(O189,Assumptions!$B$64:$C$93,2,FALSE)*Y189*T189/1000)-($AI$6*VLOOKUP(O189,Assumptions!$B$64:$C$93,2,FALSE)/Z189*Y189*U189/1000)</f>
        <v>0.50630995649759392</v>
      </c>
      <c r="AB189" s="65" t="e">
        <f>($AI$6*VLOOKUP(P189,Assumptions!$B$64:$C$93,2,FALSE)*Y189*T189/1000)-($AI$6*VLOOKUP(P189,Assumptions!$B$64:$C$93,2,FALSE)/Z189*Y189*U189/1000)</f>
        <v>#REF!</v>
      </c>
      <c r="AC189" s="65">
        <f>($AI$6*VLOOKUP(Q189,Assumptions!$B$64:$C$93,2,FALSE)*Y189*T189/1000)-($AI$6*VLOOKUP(Q189,Assumptions!$B$64:$C$93,2,FALSE)/Z189*Y189*U189/1000)</f>
        <v>0.50630995649759392</v>
      </c>
      <c r="AD189" s="217">
        <f>$AI$6*VLOOKUP(O189,Assumptions!$B$64:$C$93,2,FALSE)*(1-Z189)*Y189</f>
        <v>27.531000000000006</v>
      </c>
      <c r="AE189" s="217" t="e">
        <f>$AI$6*VLOOKUP(P189,Assumptions!$B$64:$C$93,2,FALSE)*(1-Z189)*Y189</f>
        <v>#REF!</v>
      </c>
      <c r="AF189" s="217">
        <f>$AI$6*VLOOKUP(Q189,Assumptions!$B$64:$C$93,2,FALSE)*(1-Z189)*Y189</f>
        <v>27.531000000000006</v>
      </c>
      <c r="AG189" s="65"/>
    </row>
    <row r="190" spans="8:33">
      <c r="H190" s="198">
        <v>2038</v>
      </c>
      <c r="I190" s="181">
        <v>50557</v>
      </c>
      <c r="J190" s="196">
        <f t="shared" si="32"/>
        <v>23.435327433375221</v>
      </c>
      <c r="K190" s="180">
        <v>20.61</v>
      </c>
      <c r="L190" s="179">
        <f>$L$29*(1+Assumptions!$B$57)^(H189-$H$29)</f>
        <v>2.8253274333752225</v>
      </c>
      <c r="M190">
        <f t="shared" si="29"/>
        <v>2039</v>
      </c>
      <c r="N190">
        <f>(1+Assumptions!$B$57)^(M190-2033)</f>
        <v>1.1261624192640001</v>
      </c>
      <c r="O190">
        <f>HLOOKUP(M190,'Monthly Value (1)'!$C$4:$NR$5,2,FALSE)</f>
        <v>13</v>
      </c>
      <c r="P190" t="e">
        <f>HLOOKUP(M190,#REF!,2,FALSE)</f>
        <v>#REF!</v>
      </c>
      <c r="Q190">
        <f>HLOOKUP(M190,'Monthly Value (3)'!$C$4:$NR$5,2,FALSE)</f>
        <v>12</v>
      </c>
      <c r="R190" s="68">
        <f t="shared" si="30"/>
        <v>11</v>
      </c>
      <c r="S190" s="197">
        <v>51075</v>
      </c>
      <c r="T190" s="200">
        <f t="shared" si="26"/>
        <v>75.595416141203927</v>
      </c>
      <c r="U190" s="200">
        <f t="shared" si="27"/>
        <v>66.04849177165049</v>
      </c>
      <c r="V190" s="190">
        <v>67.126566157845218</v>
      </c>
      <c r="W190" s="190">
        <v>58.649170529785813</v>
      </c>
      <c r="X190" s="66"/>
      <c r="Y190" s="55">
        <f t="shared" si="28"/>
        <v>8</v>
      </c>
      <c r="Z190" s="52">
        <f t="shared" si="31"/>
        <v>0.85</v>
      </c>
      <c r="AA190" s="65">
        <f>($AI$6*VLOOKUP(O190,Assumptions!$B$64:$C$93,2,FALSE)*Y190*T190/1000)-($AI$6*VLOOKUP(O190,Assumptions!$B$64:$C$93,2,FALSE)/Z190*Y190*U190/1000)</f>
        <v>-0.38702929764193783</v>
      </c>
      <c r="AB190" s="65" t="e">
        <f>($AI$6*VLOOKUP(P190,Assumptions!$B$64:$C$93,2,FALSE)*Y190*T190/1000)-($AI$6*VLOOKUP(P190,Assumptions!$B$64:$C$93,2,FALSE)/Z190*Y190*U190/1000)</f>
        <v>#REF!</v>
      </c>
      <c r="AC190" s="65">
        <f>($AI$6*VLOOKUP(Q190,Assumptions!$B$64:$C$93,2,FALSE)*Y190*T190/1000)-($AI$6*VLOOKUP(Q190,Assumptions!$B$64:$C$93,2,FALSE)/Z190*Y190*U190/1000)</f>
        <v>-0.38702929764193783</v>
      </c>
      <c r="AD190" s="217">
        <f>$AI$6*VLOOKUP(O190,Assumptions!$B$64:$C$93,2,FALSE)*(1-Z190)*Y190</f>
        <v>27.531000000000006</v>
      </c>
      <c r="AE190" s="217" t="e">
        <f>$AI$6*VLOOKUP(P190,Assumptions!$B$64:$C$93,2,FALSE)*(1-Z190)*Y190</f>
        <v>#REF!</v>
      </c>
      <c r="AF190" s="217">
        <f>$AI$6*VLOOKUP(Q190,Assumptions!$B$64:$C$93,2,FALSE)*(1-Z190)*Y190</f>
        <v>27.531000000000006</v>
      </c>
      <c r="AG190" s="65"/>
    </row>
    <row r="191" spans="8:33">
      <c r="H191" s="198">
        <v>2038</v>
      </c>
      <c r="I191" s="181">
        <v>50587</v>
      </c>
      <c r="J191" s="196">
        <f t="shared" si="32"/>
        <v>23.435327433375221</v>
      </c>
      <c r="K191" s="180">
        <v>20.61</v>
      </c>
      <c r="L191" s="179">
        <f>$L$29*(1+Assumptions!$B$57)^(H190-$H$29)</f>
        <v>2.8253274333752225</v>
      </c>
      <c r="M191">
        <f t="shared" si="29"/>
        <v>2039</v>
      </c>
      <c r="N191">
        <f>(1+Assumptions!$B$57)^(M191-2033)</f>
        <v>1.1261624192640001</v>
      </c>
      <c r="O191">
        <f>HLOOKUP(M191,'Monthly Value (1)'!$C$4:$NR$5,2,FALSE)</f>
        <v>13</v>
      </c>
      <c r="P191" t="e">
        <f>HLOOKUP(M191,#REF!,2,FALSE)</f>
        <v>#REF!</v>
      </c>
      <c r="Q191">
        <f>HLOOKUP(M191,'Monthly Value (3)'!$C$4:$NR$5,2,FALSE)</f>
        <v>12</v>
      </c>
      <c r="R191" s="68">
        <f t="shared" si="30"/>
        <v>12</v>
      </c>
      <c r="S191" s="197">
        <v>51105</v>
      </c>
      <c r="T191" s="200">
        <f t="shared" si="26"/>
        <v>134.50245398724604</v>
      </c>
      <c r="U191" s="200">
        <f t="shared" si="27"/>
        <v>112.15882320625762</v>
      </c>
      <c r="V191" s="190">
        <v>119.43432997448956</v>
      </c>
      <c r="W191" s="190">
        <v>99.593825266837328</v>
      </c>
      <c r="X191" s="66"/>
      <c r="Y191" s="55">
        <f t="shared" si="28"/>
        <v>8</v>
      </c>
      <c r="Z191" s="52">
        <f t="shared" si="31"/>
        <v>0.85</v>
      </c>
      <c r="AA191" s="65">
        <f>($AI$6*VLOOKUP(O191,Assumptions!$B$64:$C$93,2,FALSE)*Y191*T191/1000)-($AI$6*VLOOKUP(O191,Assumptions!$B$64:$C$93,2,FALSE)/Z191*Y191*U191/1000)</f>
        <v>0.46819168567028413</v>
      </c>
      <c r="AB191" s="65" t="e">
        <f>($AI$6*VLOOKUP(P191,Assumptions!$B$64:$C$93,2,FALSE)*Y191*T191/1000)-($AI$6*VLOOKUP(P191,Assumptions!$B$64:$C$93,2,FALSE)/Z191*Y191*U191/1000)</f>
        <v>#REF!</v>
      </c>
      <c r="AC191" s="65">
        <f>($AI$6*VLOOKUP(Q191,Assumptions!$B$64:$C$93,2,FALSE)*Y191*T191/1000)-($AI$6*VLOOKUP(Q191,Assumptions!$B$64:$C$93,2,FALSE)/Z191*Y191*U191/1000)</f>
        <v>0.46819168567028413</v>
      </c>
      <c r="AD191" s="217">
        <f>$AI$6*VLOOKUP(O191,Assumptions!$B$64:$C$93,2,FALSE)*(1-Z191)*Y191</f>
        <v>27.531000000000006</v>
      </c>
      <c r="AE191" s="217" t="e">
        <f>$AI$6*VLOOKUP(P191,Assumptions!$B$64:$C$93,2,FALSE)*(1-Z191)*Y191</f>
        <v>#REF!</v>
      </c>
      <c r="AF191" s="217">
        <f>$AI$6*VLOOKUP(Q191,Assumptions!$B$64:$C$93,2,FALSE)*(1-Z191)*Y191</f>
        <v>27.531000000000006</v>
      </c>
      <c r="AG191" s="65"/>
    </row>
    <row r="192" spans="8:33">
      <c r="H192" s="198">
        <v>2038</v>
      </c>
      <c r="I192" s="181">
        <v>50618</v>
      </c>
      <c r="J192" s="196">
        <f t="shared" si="32"/>
        <v>23.435327433375221</v>
      </c>
      <c r="K192" s="180">
        <v>20.61</v>
      </c>
      <c r="L192" s="179">
        <f>$L$29*(1+Assumptions!$B$57)^(H191-$H$29)</f>
        <v>2.8253274333752225</v>
      </c>
      <c r="M192">
        <f t="shared" si="29"/>
        <v>2040</v>
      </c>
      <c r="N192">
        <f>(1+Assumptions!$B$57)^(M192-2033)</f>
        <v>1.1486856676492798</v>
      </c>
      <c r="O192">
        <f>HLOOKUP(M192,'Monthly Value (1)'!$C$4:$NR$5,2,FALSE)</f>
        <v>14</v>
      </c>
      <c r="P192" t="e">
        <f>HLOOKUP(M192,#REF!,2,FALSE)</f>
        <v>#REF!</v>
      </c>
      <c r="Q192">
        <f>HLOOKUP(M192,'Monthly Value (3)'!$C$4:$NR$5,2,FALSE)</f>
        <v>13</v>
      </c>
      <c r="R192" s="68">
        <f t="shared" si="30"/>
        <v>1</v>
      </c>
      <c r="S192" s="197">
        <v>51136</v>
      </c>
      <c r="T192" s="200">
        <f t="shared" si="26"/>
        <v>177.54514222201959</v>
      </c>
      <c r="U192" s="200">
        <f t="shared" si="27"/>
        <v>141.03433257444703</v>
      </c>
      <c r="V192" s="190">
        <v>154.56373072483413</v>
      </c>
      <c r="W192" s="190">
        <v>122.77887375670474</v>
      </c>
      <c r="X192" s="66"/>
      <c r="Y192" s="55">
        <f t="shared" si="28"/>
        <v>8</v>
      </c>
      <c r="Z192" s="52">
        <f t="shared" si="31"/>
        <v>0.85</v>
      </c>
      <c r="AA192" s="65">
        <f>($AI$6*VLOOKUP(O192,Assumptions!$B$64:$C$93,2,FALSE)*Y192*T192/1000)-($AI$6*VLOOKUP(O192,Assumptions!$B$64:$C$93,2,FALSE)/Z192*Y192*U192/1000)</f>
        <v>2.1107204590327946</v>
      </c>
      <c r="AB192" s="65" t="e">
        <f>($AI$6*VLOOKUP(P192,Assumptions!$B$64:$C$93,2,FALSE)*Y192*T192/1000)-($AI$6*VLOOKUP(P192,Assumptions!$B$64:$C$93,2,FALSE)/Z192*Y192*U192/1000)</f>
        <v>#REF!</v>
      </c>
      <c r="AC192" s="65">
        <f>($AI$6*VLOOKUP(Q192,Assumptions!$B$64:$C$93,2,FALSE)*Y192*T192/1000)-($AI$6*VLOOKUP(Q192,Assumptions!$B$64:$C$93,2,FALSE)/Z192*Y192*U192/1000)</f>
        <v>2.133174932001225</v>
      </c>
      <c r="AD192" s="217">
        <f>$AI$6*VLOOKUP(O192,Assumptions!$B$64:$C$93,2,FALSE)*(1-Z192)*Y192</f>
        <v>27.241200000000006</v>
      </c>
      <c r="AE192" s="217" t="e">
        <f>$AI$6*VLOOKUP(P192,Assumptions!$B$64:$C$93,2,FALSE)*(1-Z192)*Y192</f>
        <v>#REF!</v>
      </c>
      <c r="AF192" s="217">
        <f>$AI$6*VLOOKUP(Q192,Assumptions!$B$64:$C$93,2,FALSE)*(1-Z192)*Y192</f>
        <v>27.531000000000006</v>
      </c>
      <c r="AG192" s="65"/>
    </row>
    <row r="193" spans="8:33">
      <c r="H193" s="198">
        <v>2038</v>
      </c>
      <c r="I193" s="181">
        <v>50649</v>
      </c>
      <c r="J193" s="196">
        <f t="shared" si="32"/>
        <v>23.435327433375221</v>
      </c>
      <c r="K193" s="180">
        <v>20.61</v>
      </c>
      <c r="L193" s="179">
        <f>$L$29*(1+Assumptions!$B$57)^(H192-$H$29)</f>
        <v>2.8253274333752225</v>
      </c>
      <c r="M193">
        <f t="shared" si="29"/>
        <v>2040</v>
      </c>
      <c r="N193">
        <f>(1+Assumptions!$B$57)^(M193-2033)</f>
        <v>1.1486856676492798</v>
      </c>
      <c r="O193">
        <f>HLOOKUP(M193,'Monthly Value (1)'!$C$4:$NR$5,2,FALSE)</f>
        <v>14</v>
      </c>
      <c r="P193" t="e">
        <f>HLOOKUP(M193,#REF!,2,FALSE)</f>
        <v>#REF!</v>
      </c>
      <c r="Q193">
        <f>HLOOKUP(M193,'Monthly Value (3)'!$C$4:$NR$5,2,FALSE)</f>
        <v>13</v>
      </c>
      <c r="R193" s="68">
        <f t="shared" si="30"/>
        <v>2</v>
      </c>
      <c r="S193" s="197">
        <v>51167</v>
      </c>
      <c r="T193" s="200">
        <f t="shared" si="26"/>
        <v>165.47034860358642</v>
      </c>
      <c r="U193" s="200">
        <f t="shared" si="27"/>
        <v>132.45794033673175</v>
      </c>
      <c r="V193" s="190">
        <v>144.05189623564479</v>
      </c>
      <c r="W193" s="190">
        <v>115.31260819837635</v>
      </c>
      <c r="X193" s="66"/>
      <c r="Y193" s="55">
        <f t="shared" si="28"/>
        <v>8</v>
      </c>
      <c r="Z193" s="52">
        <f t="shared" si="31"/>
        <v>0.85</v>
      </c>
      <c r="AA193" s="65">
        <f>($AI$6*VLOOKUP(O193,Assumptions!$B$64:$C$93,2,FALSE)*Y193*T193/1000)-($AI$6*VLOOKUP(O193,Assumptions!$B$64:$C$93,2,FALSE)/Z193*Y193*U193/1000)</f>
        <v>1.7502430354669656</v>
      </c>
      <c r="AB193" s="65" t="e">
        <f>($AI$6*VLOOKUP(P193,Assumptions!$B$64:$C$93,2,FALSE)*Y193*T193/1000)-($AI$6*VLOOKUP(P193,Assumptions!$B$64:$C$93,2,FALSE)/Z193*Y193*U193/1000)</f>
        <v>#REF!</v>
      </c>
      <c r="AC193" s="65">
        <f>($AI$6*VLOOKUP(Q193,Assumptions!$B$64:$C$93,2,FALSE)*Y193*T193/1000)-($AI$6*VLOOKUP(Q193,Assumptions!$B$64:$C$93,2,FALSE)/Z193*Y193*U193/1000)</f>
        <v>1.7688626422272513</v>
      </c>
      <c r="AD193" s="217">
        <f>$AI$6*VLOOKUP(O193,Assumptions!$B$64:$C$93,2,FALSE)*(1-Z193)*Y193</f>
        <v>27.241200000000006</v>
      </c>
      <c r="AE193" s="217" t="e">
        <f>$AI$6*VLOOKUP(P193,Assumptions!$B$64:$C$93,2,FALSE)*(1-Z193)*Y193</f>
        <v>#REF!</v>
      </c>
      <c r="AF193" s="217">
        <f>$AI$6*VLOOKUP(Q193,Assumptions!$B$64:$C$93,2,FALSE)*(1-Z193)*Y193</f>
        <v>27.531000000000006</v>
      </c>
      <c r="AG193" s="65"/>
    </row>
    <row r="194" spans="8:33">
      <c r="H194" s="198">
        <v>2038</v>
      </c>
      <c r="I194" s="181">
        <v>50679</v>
      </c>
      <c r="J194" s="196">
        <f t="shared" si="32"/>
        <v>23.435327433375221</v>
      </c>
      <c r="K194" s="180">
        <v>20.61</v>
      </c>
      <c r="L194" s="179">
        <f>$L$29*(1+Assumptions!$B$57)^(H193-$H$29)</f>
        <v>2.8253274333752225</v>
      </c>
      <c r="M194">
        <f t="shared" si="29"/>
        <v>2040</v>
      </c>
      <c r="N194">
        <f>(1+Assumptions!$B$57)^(M194-2033)</f>
        <v>1.1486856676492798</v>
      </c>
      <c r="O194">
        <f>HLOOKUP(M194,'Monthly Value (1)'!$C$4:$NR$5,2,FALSE)</f>
        <v>14</v>
      </c>
      <c r="P194" t="e">
        <f>HLOOKUP(M194,#REF!,2,FALSE)</f>
        <v>#REF!</v>
      </c>
      <c r="Q194">
        <f>HLOOKUP(M194,'Monthly Value (3)'!$C$4:$NR$5,2,FALSE)</f>
        <v>13</v>
      </c>
      <c r="R194" s="68">
        <f t="shared" si="30"/>
        <v>3</v>
      </c>
      <c r="S194" s="197">
        <v>51196</v>
      </c>
      <c r="T194" s="200">
        <f t="shared" si="26"/>
        <v>68.644735258364193</v>
      </c>
      <c r="U194" s="200">
        <f t="shared" si="27"/>
        <v>59.732940700563177</v>
      </c>
      <c r="V194" s="190">
        <v>59.75937298742636</v>
      </c>
      <c r="W194" s="190">
        <v>52.001119525416605</v>
      </c>
      <c r="X194" s="66"/>
      <c r="Y194" s="55">
        <f t="shared" si="28"/>
        <v>8</v>
      </c>
      <c r="Z194" s="52">
        <f t="shared" si="31"/>
        <v>0.85</v>
      </c>
      <c r="AA194" s="65">
        <f>($AI$6*VLOOKUP(O194,Assumptions!$B$64:$C$93,2,FALSE)*Y194*T194/1000)-($AI$6*VLOOKUP(O194,Assumptions!$B$64:$C$93,2,FALSE)/Z194*Y194*U194/1000)</f>
        <v>-0.29589620713767317</v>
      </c>
      <c r="AB194" s="65" t="e">
        <f>($AI$6*VLOOKUP(P194,Assumptions!$B$64:$C$93,2,FALSE)*Y194*T194/1000)-($AI$6*VLOOKUP(P194,Assumptions!$B$64:$C$93,2,FALSE)/Z194*Y194*U194/1000)</f>
        <v>#REF!</v>
      </c>
      <c r="AC194" s="65">
        <f>($AI$6*VLOOKUP(Q194,Assumptions!$B$64:$C$93,2,FALSE)*Y194*T194/1000)-($AI$6*VLOOKUP(Q194,Assumptions!$B$64:$C$93,2,FALSE)/Z194*Y194*U194/1000)</f>
        <v>-0.29904403912850164</v>
      </c>
      <c r="AD194" s="217">
        <f>$AI$6*VLOOKUP(O194,Assumptions!$B$64:$C$93,2,FALSE)*(1-Z194)*Y194</f>
        <v>27.241200000000006</v>
      </c>
      <c r="AE194" s="217" t="e">
        <f>$AI$6*VLOOKUP(P194,Assumptions!$B$64:$C$93,2,FALSE)*(1-Z194)*Y194</f>
        <v>#REF!</v>
      </c>
      <c r="AF194" s="217">
        <f>$AI$6*VLOOKUP(Q194,Assumptions!$B$64:$C$93,2,FALSE)*(1-Z194)*Y194</f>
        <v>27.531000000000006</v>
      </c>
      <c r="AG194" s="65"/>
    </row>
    <row r="195" spans="8:33">
      <c r="H195" s="198">
        <v>2038</v>
      </c>
      <c r="I195" s="181">
        <v>50710</v>
      </c>
      <c r="J195" s="196">
        <f t="shared" si="32"/>
        <v>23.435327433375221</v>
      </c>
      <c r="K195" s="180">
        <v>20.61</v>
      </c>
      <c r="L195" s="179">
        <f>$L$29*(1+Assumptions!$B$57)^(H194-$H$29)</f>
        <v>2.8253274333752225</v>
      </c>
      <c r="M195">
        <f t="shared" si="29"/>
        <v>2040</v>
      </c>
      <c r="N195">
        <f>(1+Assumptions!$B$57)^(M195-2033)</f>
        <v>1.1486856676492798</v>
      </c>
      <c r="O195">
        <f>HLOOKUP(M195,'Monthly Value (1)'!$C$4:$NR$5,2,FALSE)</f>
        <v>14</v>
      </c>
      <c r="P195" t="e">
        <f>HLOOKUP(M195,#REF!,2,FALSE)</f>
        <v>#REF!</v>
      </c>
      <c r="Q195">
        <f>HLOOKUP(M195,'Monthly Value (3)'!$C$4:$NR$5,2,FALSE)</f>
        <v>13</v>
      </c>
      <c r="R195" s="68">
        <f t="shared" si="30"/>
        <v>4</v>
      </c>
      <c r="S195" s="197">
        <v>51227</v>
      </c>
      <c r="T195" s="200">
        <f t="shared" si="26"/>
        <v>45.774331128903476</v>
      </c>
      <c r="U195" s="200">
        <f t="shared" si="27"/>
        <v>38.614267380344678</v>
      </c>
      <c r="V195" s="190">
        <v>39.849309883510649</v>
      </c>
      <c r="W195" s="190">
        <v>33.616043507678292</v>
      </c>
      <c r="X195" s="66"/>
      <c r="Y195" s="55">
        <f t="shared" si="28"/>
        <v>8</v>
      </c>
      <c r="Z195" s="52">
        <f t="shared" si="31"/>
        <v>0.85</v>
      </c>
      <c r="AA195" s="65">
        <f>($AI$6*VLOOKUP(O195,Assumptions!$B$64:$C$93,2,FALSE)*Y195*T195/1000)-($AI$6*VLOOKUP(O195,Assumptions!$B$64:$C$93,2,FALSE)/Z195*Y195*U195/1000)</f>
        <v>6.2796644823036374E-2</v>
      </c>
      <c r="AB195" s="65" t="e">
        <f>($AI$6*VLOOKUP(P195,Assumptions!$B$64:$C$93,2,FALSE)*Y195*T195/1000)-($AI$6*VLOOKUP(P195,Assumptions!$B$64:$C$93,2,FALSE)/Z195*Y195*U195/1000)</f>
        <v>#REF!</v>
      </c>
      <c r="AC195" s="65">
        <f>($AI$6*VLOOKUP(Q195,Assumptions!$B$64:$C$93,2,FALSE)*Y195*T195/1000)-($AI$6*VLOOKUP(Q195,Assumptions!$B$64:$C$93,2,FALSE)/Z195*Y195*U195/1000)</f>
        <v>6.3464694236046171E-2</v>
      </c>
      <c r="AD195" s="217">
        <f>$AI$6*VLOOKUP(O195,Assumptions!$B$64:$C$93,2,FALSE)*(1-Z195)*Y195</f>
        <v>27.241200000000006</v>
      </c>
      <c r="AE195" s="217" t="e">
        <f>$AI$6*VLOOKUP(P195,Assumptions!$B$64:$C$93,2,FALSE)*(1-Z195)*Y195</f>
        <v>#REF!</v>
      </c>
      <c r="AF195" s="217">
        <f>$AI$6*VLOOKUP(Q195,Assumptions!$B$64:$C$93,2,FALSE)*(1-Z195)*Y195</f>
        <v>27.531000000000006</v>
      </c>
      <c r="AG195" s="65"/>
    </row>
    <row r="196" spans="8:33">
      <c r="H196" s="198">
        <v>2038</v>
      </c>
      <c r="I196" s="181">
        <v>50740</v>
      </c>
      <c r="J196" s="196">
        <f t="shared" si="32"/>
        <v>23.435327433375221</v>
      </c>
      <c r="K196" s="180">
        <v>20.61</v>
      </c>
      <c r="L196" s="179">
        <f>$L$29*(1+Assumptions!$B$57)^(H195-$H$29)</f>
        <v>2.8253274333752225</v>
      </c>
      <c r="M196">
        <f t="shared" si="29"/>
        <v>2040</v>
      </c>
      <c r="N196">
        <f>(1+Assumptions!$B$57)^(M196-2033)</f>
        <v>1.1486856676492798</v>
      </c>
      <c r="O196">
        <f>HLOOKUP(M196,'Monthly Value (1)'!$C$4:$NR$5,2,FALSE)</f>
        <v>14</v>
      </c>
      <c r="P196" t="e">
        <f>HLOOKUP(M196,#REF!,2,FALSE)</f>
        <v>#REF!</v>
      </c>
      <c r="Q196">
        <f>HLOOKUP(M196,'Monthly Value (3)'!$C$4:$NR$5,2,FALSE)</f>
        <v>13</v>
      </c>
      <c r="R196" s="68">
        <f t="shared" si="30"/>
        <v>5</v>
      </c>
      <c r="S196" s="197">
        <v>51257</v>
      </c>
      <c r="T196" s="200">
        <f t="shared" si="26"/>
        <v>37.335655999666081</v>
      </c>
      <c r="U196" s="200">
        <f t="shared" si="27"/>
        <v>31.847272321464882</v>
      </c>
      <c r="V196" s="190">
        <v>32.502935355736952</v>
      </c>
      <c r="W196" s="190">
        <v>27.724967080540424</v>
      </c>
      <c r="X196" s="66"/>
      <c r="Y196" s="55">
        <f t="shared" si="28"/>
        <v>8</v>
      </c>
      <c r="Z196" s="52">
        <f t="shared" si="31"/>
        <v>0.85</v>
      </c>
      <c r="AA196" s="65">
        <f>($AI$6*VLOOKUP(O196,Assumptions!$B$64:$C$93,2,FALSE)*Y196*T196/1000)-($AI$6*VLOOKUP(O196,Assumptions!$B$64:$C$93,2,FALSE)/Z196*Y196*U196/1000)</f>
        <v>-2.3921987279223345E-2</v>
      </c>
      <c r="AB196" s="65" t="e">
        <f>($AI$6*VLOOKUP(P196,Assumptions!$B$64:$C$93,2,FALSE)*Y196*T196/1000)-($AI$6*VLOOKUP(P196,Assumptions!$B$64:$C$93,2,FALSE)/Z196*Y196*U196/1000)</f>
        <v>#REF!</v>
      </c>
      <c r="AC196" s="65">
        <f>($AI$6*VLOOKUP(Q196,Assumptions!$B$64:$C$93,2,FALSE)*Y196*T196/1000)-($AI$6*VLOOKUP(Q196,Assumptions!$B$64:$C$93,2,FALSE)/Z196*Y196*U196/1000)</f>
        <v>-2.4176476505598288E-2</v>
      </c>
      <c r="AD196" s="217">
        <f>$AI$6*VLOOKUP(O196,Assumptions!$B$64:$C$93,2,FALSE)*(1-Z196)*Y196</f>
        <v>27.241200000000006</v>
      </c>
      <c r="AE196" s="217" t="e">
        <f>$AI$6*VLOOKUP(P196,Assumptions!$B$64:$C$93,2,FALSE)*(1-Z196)*Y196</f>
        <v>#REF!</v>
      </c>
      <c r="AF196" s="217">
        <f>$AI$6*VLOOKUP(Q196,Assumptions!$B$64:$C$93,2,FALSE)*(1-Z196)*Y196</f>
        <v>27.531000000000006</v>
      </c>
      <c r="AG196" s="65"/>
    </row>
    <row r="197" spans="8:33">
      <c r="H197" s="198">
        <v>2039</v>
      </c>
      <c r="I197" s="181">
        <v>50771</v>
      </c>
      <c r="J197" s="196">
        <f t="shared" si="32"/>
        <v>23.745327433375223</v>
      </c>
      <c r="K197" s="180">
        <v>20.92</v>
      </c>
      <c r="L197" s="179">
        <f>$L$29*(1+Assumptions!$B$57)^(H196-$H$29)</f>
        <v>2.8253274333752225</v>
      </c>
      <c r="M197">
        <f t="shared" si="29"/>
        <v>2040</v>
      </c>
      <c r="N197">
        <f>(1+Assumptions!$B$57)^(M197-2033)</f>
        <v>1.1486856676492798</v>
      </c>
      <c r="O197">
        <f>HLOOKUP(M197,'Monthly Value (1)'!$C$4:$NR$5,2,FALSE)</f>
        <v>14</v>
      </c>
      <c r="P197" t="e">
        <f>HLOOKUP(M197,#REF!,2,FALSE)</f>
        <v>#REF!</v>
      </c>
      <c r="Q197">
        <f>HLOOKUP(M197,'Monthly Value (3)'!$C$4:$NR$5,2,FALSE)</f>
        <v>13</v>
      </c>
      <c r="R197" s="68">
        <f t="shared" si="30"/>
        <v>6</v>
      </c>
      <c r="S197" s="197">
        <v>51288</v>
      </c>
      <c r="T197" s="200">
        <f t="shared" ref="T197:T260" si="33">V197*N197</f>
        <v>45.668328726462967</v>
      </c>
      <c r="U197" s="200">
        <f t="shared" ref="U197:U260" si="34">W197*N197</f>
        <v>38.364308078116387</v>
      </c>
      <c r="V197" s="190">
        <v>39.757028413108536</v>
      </c>
      <c r="W197" s="190">
        <v>33.398438892884222</v>
      </c>
      <c r="X197" s="66"/>
      <c r="Y197" s="55">
        <f t="shared" ref="Y197:Y260" si="35">$AI$8</f>
        <v>8</v>
      </c>
      <c r="Z197" s="52">
        <f t="shared" si="31"/>
        <v>0.85</v>
      </c>
      <c r="AA197" s="65">
        <f>($AI$6*VLOOKUP(O197,Assumptions!$B$64:$C$93,2,FALSE)*Y197*T197/1000)-($AI$6*VLOOKUP(O197,Assumptions!$B$64:$C$93,2,FALSE)/Z197*Y197*U197/1000)</f>
        <v>9.6951182825414151E-2</v>
      </c>
      <c r="AB197" s="65" t="e">
        <f>($AI$6*VLOOKUP(P197,Assumptions!$B$64:$C$93,2,FALSE)*Y197*T197/1000)-($AI$6*VLOOKUP(P197,Assumptions!$B$64:$C$93,2,FALSE)/Z197*Y197*U197/1000)</f>
        <v>#REF!</v>
      </c>
      <c r="AC197" s="65">
        <f>($AI$6*VLOOKUP(Q197,Assumptions!$B$64:$C$93,2,FALSE)*Y197*T197/1000)-($AI$6*VLOOKUP(Q197,Assumptions!$B$64:$C$93,2,FALSE)/Z197*Y197*U197/1000)</f>
        <v>9.7982578387385999E-2</v>
      </c>
      <c r="AD197" s="217">
        <f>$AI$6*VLOOKUP(O197,Assumptions!$B$64:$C$93,2,FALSE)*(1-Z197)*Y197</f>
        <v>27.241200000000006</v>
      </c>
      <c r="AE197" s="217" t="e">
        <f>$AI$6*VLOOKUP(P197,Assumptions!$B$64:$C$93,2,FALSE)*(1-Z197)*Y197</f>
        <v>#REF!</v>
      </c>
      <c r="AF197" s="217">
        <f>$AI$6*VLOOKUP(Q197,Assumptions!$B$64:$C$93,2,FALSE)*(1-Z197)*Y197</f>
        <v>27.531000000000006</v>
      </c>
      <c r="AG197" s="65"/>
    </row>
    <row r="198" spans="8:33">
      <c r="H198" s="198">
        <v>2039</v>
      </c>
      <c r="I198" s="181">
        <v>50802</v>
      </c>
      <c r="J198" s="196">
        <f t="shared" si="32"/>
        <v>23.80183398204273</v>
      </c>
      <c r="K198" s="180">
        <v>20.92</v>
      </c>
      <c r="L198" s="179">
        <f>$L$29*(1+Assumptions!$B$57)^(H197-$H$29)</f>
        <v>2.8818339820427274</v>
      </c>
      <c r="M198">
        <f t="shared" ref="M198:M215" si="36">YEAR(S198)</f>
        <v>2040</v>
      </c>
      <c r="N198">
        <f>(1+Assumptions!$B$57)^(M198-2033)</f>
        <v>1.1486856676492798</v>
      </c>
      <c r="O198">
        <f>HLOOKUP(M198,'Monthly Value (1)'!$C$4:$NR$5,2,FALSE)</f>
        <v>14</v>
      </c>
      <c r="P198" t="e">
        <f>HLOOKUP(M198,#REF!,2,FALSE)</f>
        <v>#REF!</v>
      </c>
      <c r="Q198">
        <f>HLOOKUP(M198,'Monthly Value (3)'!$C$4:$NR$5,2,FALSE)</f>
        <v>13</v>
      </c>
      <c r="R198" s="68">
        <f t="shared" ref="R198:R261" si="37">MONTH(S198)</f>
        <v>7</v>
      </c>
      <c r="S198" s="197">
        <v>51318</v>
      </c>
      <c r="T198" s="200">
        <f t="shared" si="33"/>
        <v>55.455396880135886</v>
      </c>
      <c r="U198" s="200">
        <f t="shared" si="34"/>
        <v>43.972724409034612</v>
      </c>
      <c r="V198" s="190">
        <v>48.27726021307658</v>
      </c>
      <c r="W198" s="190">
        <v>38.280902815669585</v>
      </c>
      <c r="X198" s="66"/>
      <c r="Y198" s="55">
        <f t="shared" si="35"/>
        <v>8</v>
      </c>
      <c r="Z198" s="52">
        <f t="shared" si="31"/>
        <v>0.85</v>
      </c>
      <c r="AA198" s="65">
        <f>($AI$6*VLOOKUP(O198,Assumptions!$B$64:$C$93,2,FALSE)*Y198*T198/1000)-($AI$6*VLOOKUP(O198,Assumptions!$B$64:$C$93,2,FALSE)/Z198*Y198*U198/1000)</f>
        <v>0.67608661722423946</v>
      </c>
      <c r="AB198" s="65" t="e">
        <f>($AI$6*VLOOKUP(P198,Assumptions!$B$64:$C$93,2,FALSE)*Y198*T198/1000)-($AI$6*VLOOKUP(P198,Assumptions!$B$64:$C$93,2,FALSE)/Z198*Y198*U198/1000)</f>
        <v>#REF!</v>
      </c>
      <c r="AC198" s="65">
        <f>($AI$6*VLOOKUP(Q198,Assumptions!$B$64:$C$93,2,FALSE)*Y198*T198/1000)-($AI$6*VLOOKUP(Q198,Assumptions!$B$64:$C$93,2,FALSE)/Z198*Y198*U198/1000)</f>
        <v>0.68327902804577256</v>
      </c>
      <c r="AD198" s="217">
        <f>$AI$6*VLOOKUP(O198,Assumptions!$B$64:$C$93,2,FALSE)*(1-Z198)*Y198</f>
        <v>27.241200000000006</v>
      </c>
      <c r="AE198" s="217" t="e">
        <f>$AI$6*VLOOKUP(P198,Assumptions!$B$64:$C$93,2,FALSE)*(1-Z198)*Y198</f>
        <v>#REF!</v>
      </c>
      <c r="AF198" s="217">
        <f>$AI$6*VLOOKUP(Q198,Assumptions!$B$64:$C$93,2,FALSE)*(1-Z198)*Y198</f>
        <v>27.531000000000006</v>
      </c>
      <c r="AG198" s="65"/>
    </row>
    <row r="199" spans="8:33">
      <c r="H199" s="198">
        <v>2039</v>
      </c>
      <c r="I199" s="181">
        <v>50830</v>
      </c>
      <c r="J199" s="196">
        <f t="shared" si="32"/>
        <v>23.80183398204273</v>
      </c>
      <c r="K199" s="180">
        <v>20.92</v>
      </c>
      <c r="L199" s="179">
        <f>$L$29*(1+Assumptions!$B$57)^(H198-$H$29)</f>
        <v>2.8818339820427274</v>
      </c>
      <c r="M199">
        <f t="shared" si="36"/>
        <v>2040</v>
      </c>
      <c r="N199">
        <f>(1+Assumptions!$B$57)^(M199-2033)</f>
        <v>1.1486856676492798</v>
      </c>
      <c r="O199">
        <f>HLOOKUP(M199,'Monthly Value (1)'!$C$4:$NR$5,2,FALSE)</f>
        <v>14</v>
      </c>
      <c r="P199" t="e">
        <f>HLOOKUP(M199,#REF!,2,FALSE)</f>
        <v>#REF!</v>
      </c>
      <c r="Q199">
        <f>HLOOKUP(M199,'Monthly Value (3)'!$C$4:$NR$5,2,FALSE)</f>
        <v>13</v>
      </c>
      <c r="R199" s="68">
        <f t="shared" si="37"/>
        <v>8</v>
      </c>
      <c r="S199" s="197">
        <v>51349</v>
      </c>
      <c r="T199" s="200">
        <f t="shared" si="33"/>
        <v>55.961356711274227</v>
      </c>
      <c r="U199" s="200">
        <f t="shared" si="34"/>
        <v>44.40506318406419</v>
      </c>
      <c r="V199" s="190">
        <v>48.717728694043842</v>
      </c>
      <c r="W199" s="190">
        <v>38.657279736881051</v>
      </c>
      <c r="X199" s="66"/>
      <c r="Y199" s="55">
        <f t="shared" si="35"/>
        <v>8</v>
      </c>
      <c r="Z199" s="52">
        <f t="shared" si="31"/>
        <v>0.85</v>
      </c>
      <c r="AA199" s="65">
        <f>($AI$6*VLOOKUP(O199,Assumptions!$B$64:$C$93,2,FALSE)*Y199*T199/1000)-($AI$6*VLOOKUP(O199,Assumptions!$B$64:$C$93,2,FALSE)/Z199*Y199*U199/1000)</f>
        <v>0.67560099346635027</v>
      </c>
      <c r="AB199" s="65" t="e">
        <f>($AI$6*VLOOKUP(P199,Assumptions!$B$64:$C$93,2,FALSE)*Y199*T199/1000)-($AI$6*VLOOKUP(P199,Assumptions!$B$64:$C$93,2,FALSE)/Z199*Y199*U199/1000)</f>
        <v>#REF!</v>
      </c>
      <c r="AC199" s="65">
        <f>($AI$6*VLOOKUP(Q199,Assumptions!$B$64:$C$93,2,FALSE)*Y199*T199/1000)-($AI$6*VLOOKUP(Q199,Assumptions!$B$64:$C$93,2,FALSE)/Z199*Y199*U199/1000)</f>
        <v>0.68278823807769484</v>
      </c>
      <c r="AD199" s="217">
        <f>$AI$6*VLOOKUP(O199,Assumptions!$B$64:$C$93,2,FALSE)*(1-Z199)*Y199</f>
        <v>27.241200000000006</v>
      </c>
      <c r="AE199" s="217" t="e">
        <f>$AI$6*VLOOKUP(P199,Assumptions!$B$64:$C$93,2,FALSE)*(1-Z199)*Y199</f>
        <v>#REF!</v>
      </c>
      <c r="AF199" s="217">
        <f>$AI$6*VLOOKUP(Q199,Assumptions!$B$64:$C$93,2,FALSE)*(1-Z199)*Y199</f>
        <v>27.531000000000006</v>
      </c>
      <c r="AG199" s="65"/>
    </row>
    <row r="200" spans="8:33">
      <c r="H200" s="198">
        <v>2039</v>
      </c>
      <c r="I200" s="181">
        <v>50861</v>
      </c>
      <c r="J200" s="196">
        <f t="shared" si="32"/>
        <v>23.80183398204273</v>
      </c>
      <c r="K200" s="180">
        <v>20.92</v>
      </c>
      <c r="L200" s="179">
        <f>$L$29*(1+Assumptions!$B$57)^(H199-$H$29)</f>
        <v>2.8818339820427274</v>
      </c>
      <c r="M200">
        <f t="shared" si="36"/>
        <v>2040</v>
      </c>
      <c r="N200">
        <f>(1+Assumptions!$B$57)^(M200-2033)</f>
        <v>1.1486856676492798</v>
      </c>
      <c r="O200">
        <f>HLOOKUP(M200,'Monthly Value (1)'!$C$4:$NR$5,2,FALSE)</f>
        <v>14</v>
      </c>
      <c r="P200" t="e">
        <f>HLOOKUP(M200,#REF!,2,FALSE)</f>
        <v>#REF!</v>
      </c>
      <c r="Q200">
        <f>HLOOKUP(M200,'Monthly Value (3)'!$C$4:$NR$5,2,FALSE)</f>
        <v>13</v>
      </c>
      <c r="R200" s="68">
        <f t="shared" si="37"/>
        <v>9</v>
      </c>
      <c r="S200" s="197">
        <v>51380</v>
      </c>
      <c r="T200" s="200">
        <f t="shared" si="33"/>
        <v>45.36821051015896</v>
      </c>
      <c r="U200" s="200">
        <f t="shared" si="34"/>
        <v>39.074945391722487</v>
      </c>
      <c r="V200" s="190">
        <v>39.495757445117633</v>
      </c>
      <c r="W200" s="190">
        <v>34.01709143954686</v>
      </c>
      <c r="X200" s="66"/>
      <c r="Y200" s="55">
        <f t="shared" si="35"/>
        <v>8</v>
      </c>
      <c r="Z200" s="52">
        <f t="shared" si="31"/>
        <v>0.85</v>
      </c>
      <c r="AA200" s="65">
        <f>($AI$6*VLOOKUP(O200,Assumptions!$B$64:$C$93,2,FALSE)*Y200*T200/1000)-($AI$6*VLOOKUP(O200,Assumptions!$B$64:$C$93,2,FALSE)/Z200*Y200*U200/1000)</f>
        <v>-0.10938494649450803</v>
      </c>
      <c r="AB200" s="65" t="e">
        <f>($AI$6*VLOOKUP(P200,Assumptions!$B$64:$C$93,2,FALSE)*Y200*T200/1000)-($AI$6*VLOOKUP(P200,Assumptions!$B$64:$C$93,2,FALSE)/Z200*Y200*U200/1000)</f>
        <v>#REF!</v>
      </c>
      <c r="AC200" s="65">
        <f>($AI$6*VLOOKUP(Q200,Assumptions!$B$64:$C$93,2,FALSE)*Y200*T200/1000)-($AI$6*VLOOKUP(Q200,Assumptions!$B$64:$C$93,2,FALSE)/Z200*Y200*U200/1000)</f>
        <v>-0.11054861613806644</v>
      </c>
      <c r="AD200" s="217">
        <f>$AI$6*VLOOKUP(O200,Assumptions!$B$64:$C$93,2,FALSE)*(1-Z200)*Y200</f>
        <v>27.241200000000006</v>
      </c>
      <c r="AE200" s="217" t="e">
        <f>$AI$6*VLOOKUP(P200,Assumptions!$B$64:$C$93,2,FALSE)*(1-Z200)*Y200</f>
        <v>#REF!</v>
      </c>
      <c r="AF200" s="217">
        <f>$AI$6*VLOOKUP(Q200,Assumptions!$B$64:$C$93,2,FALSE)*(1-Z200)*Y200</f>
        <v>27.531000000000006</v>
      </c>
      <c r="AG200" s="65"/>
    </row>
    <row r="201" spans="8:33">
      <c r="H201" s="198">
        <v>2039</v>
      </c>
      <c r="I201" s="181">
        <v>50891</v>
      </c>
      <c r="J201" s="196">
        <f t="shared" si="32"/>
        <v>23.80183398204273</v>
      </c>
      <c r="K201" s="180">
        <v>20.92</v>
      </c>
      <c r="L201" s="179">
        <f>$L$29*(1+Assumptions!$B$57)^(H200-$H$29)</f>
        <v>2.8818339820427274</v>
      </c>
      <c r="M201">
        <f t="shared" si="36"/>
        <v>2040</v>
      </c>
      <c r="N201">
        <f>(1+Assumptions!$B$57)^(M201-2033)</f>
        <v>1.1486856676492798</v>
      </c>
      <c r="O201">
        <f>HLOOKUP(M201,'Monthly Value (1)'!$C$4:$NR$5,2,FALSE)</f>
        <v>14</v>
      </c>
      <c r="P201" t="e">
        <f>HLOOKUP(M201,#REF!,2,FALSE)</f>
        <v>#REF!</v>
      </c>
      <c r="Q201">
        <f>HLOOKUP(M201,'Monthly Value (3)'!$C$4:$NR$5,2,FALSE)</f>
        <v>13</v>
      </c>
      <c r="R201" s="68">
        <f t="shared" si="37"/>
        <v>10</v>
      </c>
      <c r="S201" s="197">
        <v>51410</v>
      </c>
      <c r="T201" s="200">
        <f t="shared" si="33"/>
        <v>49.531399670056949</v>
      </c>
      <c r="U201" s="200">
        <f t="shared" si="34"/>
        <v>39.709999993693472</v>
      </c>
      <c r="V201" s="190">
        <v>43.120064143761937</v>
      </c>
      <c r="W201" s="190">
        <v>34.569944687268311</v>
      </c>
      <c r="X201" s="66"/>
      <c r="Y201" s="55">
        <f t="shared" si="35"/>
        <v>8</v>
      </c>
      <c r="Z201" s="52">
        <f t="shared" si="31"/>
        <v>0.85</v>
      </c>
      <c r="AA201" s="65">
        <f>($AI$6*VLOOKUP(O201,Assumptions!$B$64:$C$93,2,FALSE)*Y201*T201/1000)-($AI$6*VLOOKUP(O201,Assumptions!$B$64:$C$93,2,FALSE)/Z201*Y201*U201/1000)</f>
        <v>0.51099998556831139</v>
      </c>
      <c r="AB201" s="65" t="e">
        <f>($AI$6*VLOOKUP(P201,Assumptions!$B$64:$C$93,2,FALSE)*Y201*T201/1000)-($AI$6*VLOOKUP(P201,Assumptions!$B$64:$C$93,2,FALSE)/Z201*Y201*U201/1000)</f>
        <v>#REF!</v>
      </c>
      <c r="AC201" s="65">
        <f>($AI$6*VLOOKUP(Q201,Assumptions!$B$64:$C$93,2,FALSE)*Y201*T201/1000)-($AI$6*VLOOKUP(Q201,Assumptions!$B$64:$C$93,2,FALSE)/Z201*Y201*U201/1000)</f>
        <v>0.51643615562754519</v>
      </c>
      <c r="AD201" s="217">
        <f>$AI$6*VLOOKUP(O201,Assumptions!$B$64:$C$93,2,FALSE)*(1-Z201)*Y201</f>
        <v>27.241200000000006</v>
      </c>
      <c r="AE201" s="217" t="e">
        <f>$AI$6*VLOOKUP(P201,Assumptions!$B$64:$C$93,2,FALSE)*(1-Z201)*Y201</f>
        <v>#REF!</v>
      </c>
      <c r="AF201" s="217">
        <f>$AI$6*VLOOKUP(Q201,Assumptions!$B$64:$C$93,2,FALSE)*(1-Z201)*Y201</f>
        <v>27.531000000000006</v>
      </c>
      <c r="AG201" s="65"/>
    </row>
    <row r="202" spans="8:33">
      <c r="H202" s="198">
        <v>2039</v>
      </c>
      <c r="I202" s="181">
        <v>50922</v>
      </c>
      <c r="J202" s="196">
        <f t="shared" si="32"/>
        <v>23.80183398204273</v>
      </c>
      <c r="K202" s="180">
        <v>20.92</v>
      </c>
      <c r="L202" s="179">
        <f>$L$29*(1+Assumptions!$B$57)^(H201-$H$29)</f>
        <v>2.8818339820427274</v>
      </c>
      <c r="M202">
        <f t="shared" si="36"/>
        <v>2040</v>
      </c>
      <c r="N202">
        <f>(1+Assumptions!$B$57)^(M202-2033)</f>
        <v>1.1486856676492798</v>
      </c>
      <c r="O202">
        <f>HLOOKUP(M202,'Monthly Value (1)'!$C$4:$NR$5,2,FALSE)</f>
        <v>14</v>
      </c>
      <c r="P202" t="e">
        <f>HLOOKUP(M202,#REF!,2,FALSE)</f>
        <v>#REF!</v>
      </c>
      <c r="Q202">
        <f>HLOOKUP(M202,'Monthly Value (3)'!$C$4:$NR$5,2,FALSE)</f>
        <v>13</v>
      </c>
      <c r="R202" s="68">
        <f t="shared" si="37"/>
        <v>11</v>
      </c>
      <c r="S202" s="197">
        <v>51441</v>
      </c>
      <c r="T202" s="200">
        <f t="shared" si="33"/>
        <v>77.107324464027982</v>
      </c>
      <c r="U202" s="200">
        <f t="shared" si="34"/>
        <v>67.36946160708348</v>
      </c>
      <c r="V202" s="190">
        <v>67.126566157845218</v>
      </c>
      <c r="W202" s="190">
        <v>58.649170529785813</v>
      </c>
      <c r="X202" s="66"/>
      <c r="Y202" s="55">
        <f t="shared" si="35"/>
        <v>8</v>
      </c>
      <c r="Z202" s="52">
        <f t="shared" si="31"/>
        <v>0.85</v>
      </c>
      <c r="AA202" s="65">
        <f>($AI$6*VLOOKUP(O202,Assumptions!$B$64:$C$93,2,FALSE)*Y202*T202/1000)-($AI$6*VLOOKUP(O202,Assumptions!$B$64:$C$93,2,FALSE)/Z202*Y202*U202/1000)</f>
        <v>-0.3906144111358838</v>
      </c>
      <c r="AB202" s="65" t="e">
        <f>($AI$6*VLOOKUP(P202,Assumptions!$B$64:$C$93,2,FALSE)*Y202*T202/1000)-($AI$6*VLOOKUP(P202,Assumptions!$B$64:$C$93,2,FALSE)/Z202*Y202*U202/1000)</f>
        <v>#REF!</v>
      </c>
      <c r="AC202" s="65">
        <f>($AI$6*VLOOKUP(Q202,Assumptions!$B$64:$C$93,2,FALSE)*Y202*T202/1000)-($AI$6*VLOOKUP(Q202,Assumptions!$B$64:$C$93,2,FALSE)/Z202*Y202*U202/1000)</f>
        <v>-0.39476988359477794</v>
      </c>
      <c r="AD202" s="217">
        <f>$AI$6*VLOOKUP(O202,Assumptions!$B$64:$C$93,2,FALSE)*(1-Z202)*Y202</f>
        <v>27.241200000000006</v>
      </c>
      <c r="AE202" s="217" t="e">
        <f>$AI$6*VLOOKUP(P202,Assumptions!$B$64:$C$93,2,FALSE)*(1-Z202)*Y202</f>
        <v>#REF!</v>
      </c>
      <c r="AF202" s="217">
        <f>$AI$6*VLOOKUP(Q202,Assumptions!$B$64:$C$93,2,FALSE)*(1-Z202)*Y202</f>
        <v>27.531000000000006</v>
      </c>
      <c r="AG202" s="65"/>
    </row>
    <row r="203" spans="8:33">
      <c r="H203" s="198">
        <v>2039</v>
      </c>
      <c r="I203" s="181">
        <v>50952</v>
      </c>
      <c r="J203" s="196">
        <f t="shared" si="32"/>
        <v>23.80183398204273</v>
      </c>
      <c r="K203" s="180">
        <v>20.92</v>
      </c>
      <c r="L203" s="179">
        <f>$L$29*(1+Assumptions!$B$57)^(H202-$H$29)</f>
        <v>2.8818339820427274</v>
      </c>
      <c r="M203">
        <f t="shared" si="36"/>
        <v>2040</v>
      </c>
      <c r="N203">
        <f>(1+Assumptions!$B$57)^(M203-2033)</f>
        <v>1.1486856676492798</v>
      </c>
      <c r="O203">
        <f>HLOOKUP(M203,'Monthly Value (1)'!$C$4:$NR$5,2,FALSE)</f>
        <v>14</v>
      </c>
      <c r="P203" t="e">
        <f>HLOOKUP(M203,#REF!,2,FALSE)</f>
        <v>#REF!</v>
      </c>
      <c r="Q203">
        <f>HLOOKUP(M203,'Monthly Value (3)'!$C$4:$NR$5,2,FALSE)</f>
        <v>13</v>
      </c>
      <c r="R203" s="68">
        <f t="shared" si="37"/>
        <v>12</v>
      </c>
      <c r="S203" s="197">
        <v>51471</v>
      </c>
      <c r="T203" s="200">
        <f t="shared" si="33"/>
        <v>137.19250306699092</v>
      </c>
      <c r="U203" s="200">
        <f t="shared" si="34"/>
        <v>114.40199967038275</v>
      </c>
      <c r="V203" s="190">
        <v>119.43432997448956</v>
      </c>
      <c r="W203" s="190">
        <v>99.593825266837328</v>
      </c>
      <c r="X203" s="66"/>
      <c r="Y203" s="55">
        <f t="shared" si="35"/>
        <v>8</v>
      </c>
      <c r="Z203" s="52">
        <f t="shared" si="31"/>
        <v>0.85</v>
      </c>
      <c r="AA203" s="65">
        <f>($AI$6*VLOOKUP(O203,Assumptions!$B$64:$C$93,2,FALSE)*Y203*T203/1000)-($AI$6*VLOOKUP(O203,Assumptions!$B$64:$C$93,2,FALSE)/Z203*Y203*U203/1000)</f>
        <v>0.47252861917965205</v>
      </c>
      <c r="AB203" s="65" t="e">
        <f>($AI$6*VLOOKUP(P203,Assumptions!$B$64:$C$93,2,FALSE)*Y203*T203/1000)-($AI$6*VLOOKUP(P203,Assumptions!$B$64:$C$93,2,FALSE)/Z203*Y203*U203/1000)</f>
        <v>#REF!</v>
      </c>
      <c r="AC203" s="65">
        <f>($AI$6*VLOOKUP(Q203,Assumptions!$B$64:$C$93,2,FALSE)*Y203*T203/1000)-($AI$6*VLOOKUP(Q203,Assumptions!$B$64:$C$93,2,FALSE)/Z203*Y203*U203/1000)</f>
        <v>0.47755551938369223</v>
      </c>
      <c r="AD203" s="217">
        <f>$AI$6*VLOOKUP(O203,Assumptions!$B$64:$C$93,2,FALSE)*(1-Z203)*Y203</f>
        <v>27.241200000000006</v>
      </c>
      <c r="AE203" s="217" t="e">
        <f>$AI$6*VLOOKUP(P203,Assumptions!$B$64:$C$93,2,FALSE)*(1-Z203)*Y203</f>
        <v>#REF!</v>
      </c>
      <c r="AF203" s="217">
        <f>$AI$6*VLOOKUP(Q203,Assumptions!$B$64:$C$93,2,FALSE)*(1-Z203)*Y203</f>
        <v>27.531000000000006</v>
      </c>
      <c r="AG203" s="65"/>
    </row>
    <row r="204" spans="8:33">
      <c r="H204" s="198">
        <v>2039</v>
      </c>
      <c r="I204" s="181">
        <v>50983</v>
      </c>
      <c r="J204" s="196">
        <f t="shared" si="32"/>
        <v>23.80183398204273</v>
      </c>
      <c r="K204" s="180">
        <v>20.92</v>
      </c>
      <c r="L204" s="179">
        <f>$L$29*(1+Assumptions!$B$57)^(H203-$H$29)</f>
        <v>2.8818339820427274</v>
      </c>
      <c r="M204">
        <f t="shared" si="36"/>
        <v>2041</v>
      </c>
      <c r="N204">
        <f>(1+Assumptions!$B$57)^(M204-2033)</f>
        <v>1.1716593810022655</v>
      </c>
      <c r="O204">
        <f>HLOOKUP(M204,'Monthly Value (1)'!$C$4:$NR$5,2,FALSE)</f>
        <v>15</v>
      </c>
      <c r="P204" t="e">
        <f>HLOOKUP(M204,#REF!,2,FALSE)</f>
        <v>#REF!</v>
      </c>
      <c r="Q204">
        <f>HLOOKUP(M204,'Monthly Value (3)'!$C$4:$NR$5,2,FALSE)</f>
        <v>14</v>
      </c>
      <c r="R204" s="68">
        <f t="shared" si="37"/>
        <v>1</v>
      </c>
      <c r="S204" s="197">
        <v>51502</v>
      </c>
      <c r="T204" s="200">
        <f t="shared" si="33"/>
        <v>181.09604506645999</v>
      </c>
      <c r="U204" s="200">
        <f t="shared" si="34"/>
        <v>143.85501922593599</v>
      </c>
      <c r="V204" s="190">
        <v>154.56373072483413</v>
      </c>
      <c r="W204" s="190">
        <v>122.77887375670474</v>
      </c>
      <c r="X204" s="66"/>
      <c r="Y204" s="55">
        <f t="shared" si="35"/>
        <v>8</v>
      </c>
      <c r="Z204" s="52">
        <f t="shared" si="31"/>
        <v>0.85</v>
      </c>
      <c r="AA204" s="65">
        <f>($AI$6*VLOOKUP(O204,Assumptions!$B$64:$C$93,2,FALSE)*Y204*T204/1000)-($AI$6*VLOOKUP(O204,Assumptions!$B$64:$C$93,2,FALSE)/Z204*Y204*U204/1000)</f>
        <v>2.1300313057856499</v>
      </c>
      <c r="AB204" s="65" t="e">
        <f>($AI$6*VLOOKUP(P204,Assumptions!$B$64:$C$93,2,FALSE)*Y204*T204/1000)-($AI$6*VLOOKUP(P204,Assumptions!$B$64:$C$93,2,FALSE)/Z204*Y204*U204/1000)</f>
        <v>#REF!</v>
      </c>
      <c r="AC204" s="65">
        <f>($AI$6*VLOOKUP(Q204,Assumptions!$B$64:$C$93,2,FALSE)*Y204*T204/1000)-($AI$6*VLOOKUP(Q204,Assumptions!$B$64:$C$93,2,FALSE)/Z204*Y204*U204/1000)</f>
        <v>2.1529348682134568</v>
      </c>
      <c r="AD204" s="217">
        <f>$AI$6*VLOOKUP(O204,Assumptions!$B$64:$C$93,2,FALSE)*(1-Z204)*Y204</f>
        <v>26.951400000000007</v>
      </c>
      <c r="AE204" s="217" t="e">
        <f>$AI$6*VLOOKUP(P204,Assumptions!$B$64:$C$93,2,FALSE)*(1-Z204)*Y204</f>
        <v>#REF!</v>
      </c>
      <c r="AF204" s="217">
        <f>$AI$6*VLOOKUP(Q204,Assumptions!$B$64:$C$93,2,FALSE)*(1-Z204)*Y204</f>
        <v>27.241200000000006</v>
      </c>
      <c r="AG204" s="65"/>
    </row>
    <row r="205" spans="8:33">
      <c r="H205" s="198">
        <v>2039</v>
      </c>
      <c r="I205" s="181">
        <v>51014</v>
      </c>
      <c r="J205" s="196">
        <f t="shared" si="32"/>
        <v>23.80183398204273</v>
      </c>
      <c r="K205" s="180">
        <v>20.92</v>
      </c>
      <c r="L205" s="179">
        <f>$L$29*(1+Assumptions!$B$57)^(H204-$H$29)</f>
        <v>2.8818339820427274</v>
      </c>
      <c r="M205">
        <f t="shared" si="36"/>
        <v>2041</v>
      </c>
      <c r="N205">
        <f>(1+Assumptions!$B$57)^(M205-2033)</f>
        <v>1.1716593810022655</v>
      </c>
      <c r="O205">
        <f>HLOOKUP(M205,'Monthly Value (1)'!$C$4:$NR$5,2,FALSE)</f>
        <v>15</v>
      </c>
      <c r="P205" t="e">
        <f>HLOOKUP(M205,#REF!,2,FALSE)</f>
        <v>#REF!</v>
      </c>
      <c r="Q205">
        <f>HLOOKUP(M205,'Monthly Value (3)'!$C$4:$NR$5,2,FALSE)</f>
        <v>14</v>
      </c>
      <c r="R205" s="68">
        <f t="shared" si="37"/>
        <v>2</v>
      </c>
      <c r="S205" s="197">
        <v>51533</v>
      </c>
      <c r="T205" s="200">
        <f t="shared" si="33"/>
        <v>168.77975557565816</v>
      </c>
      <c r="U205" s="200">
        <f t="shared" si="34"/>
        <v>135.1070991434664</v>
      </c>
      <c r="V205" s="190">
        <v>144.05189623564479</v>
      </c>
      <c r="W205" s="190">
        <v>115.31260819837635</v>
      </c>
      <c r="X205" s="66"/>
      <c r="Y205" s="55">
        <f t="shared" si="35"/>
        <v>8</v>
      </c>
      <c r="Z205" s="52">
        <f t="shared" ref="Z205:Z268" si="38">$AI$9</f>
        <v>0.85</v>
      </c>
      <c r="AA205" s="65">
        <f>($AI$6*VLOOKUP(O205,Assumptions!$B$64:$C$93,2,FALSE)*Y205*T205/1000)-($AI$6*VLOOKUP(O205,Assumptions!$B$64:$C$93,2,FALSE)/Z205*Y205*U205/1000)</f>
        <v>1.7662558972808142</v>
      </c>
      <c r="AB205" s="65" t="e">
        <f>($AI$6*VLOOKUP(P205,Assumptions!$B$64:$C$93,2,FALSE)*Y205*T205/1000)-($AI$6*VLOOKUP(P205,Assumptions!$B$64:$C$93,2,FALSE)/Z205*Y205*U205/1000)</f>
        <v>#REF!</v>
      </c>
      <c r="AC205" s="65">
        <f>($AI$6*VLOOKUP(Q205,Assumptions!$B$64:$C$93,2,FALSE)*Y205*T205/1000)-($AI$6*VLOOKUP(Q205,Assumptions!$B$64:$C$93,2,FALSE)/Z205*Y205*U205/1000)</f>
        <v>1.7852478961763083</v>
      </c>
      <c r="AD205" s="217">
        <f>$AI$6*VLOOKUP(O205,Assumptions!$B$64:$C$93,2,FALSE)*(1-Z205)*Y205</f>
        <v>26.951400000000007</v>
      </c>
      <c r="AE205" s="217" t="e">
        <f>$AI$6*VLOOKUP(P205,Assumptions!$B$64:$C$93,2,FALSE)*(1-Z205)*Y205</f>
        <v>#REF!</v>
      </c>
      <c r="AF205" s="217">
        <f>$AI$6*VLOOKUP(Q205,Assumptions!$B$64:$C$93,2,FALSE)*(1-Z205)*Y205</f>
        <v>27.241200000000006</v>
      </c>
      <c r="AG205" s="65"/>
    </row>
    <row r="206" spans="8:33">
      <c r="H206" s="198">
        <v>2039</v>
      </c>
      <c r="I206" s="181">
        <v>51044</v>
      </c>
      <c r="J206" s="196">
        <f t="shared" si="32"/>
        <v>23.80183398204273</v>
      </c>
      <c r="K206" s="180">
        <v>20.92</v>
      </c>
      <c r="L206" s="179">
        <f>$L$29*(1+Assumptions!$B$57)^(H205-$H$29)</f>
        <v>2.8818339820427274</v>
      </c>
      <c r="M206">
        <f t="shared" si="36"/>
        <v>2041</v>
      </c>
      <c r="N206">
        <f>(1+Assumptions!$B$57)^(M206-2033)</f>
        <v>1.1716593810022655</v>
      </c>
      <c r="O206">
        <f>HLOOKUP(M206,'Monthly Value (1)'!$C$4:$NR$5,2,FALSE)</f>
        <v>15</v>
      </c>
      <c r="P206" t="e">
        <f>HLOOKUP(M206,#REF!,2,FALSE)</f>
        <v>#REF!</v>
      </c>
      <c r="Q206">
        <f>HLOOKUP(M206,'Monthly Value (3)'!$C$4:$NR$5,2,FALSE)</f>
        <v>14</v>
      </c>
      <c r="R206" s="68">
        <f t="shared" si="37"/>
        <v>3</v>
      </c>
      <c r="S206" s="197">
        <v>51561</v>
      </c>
      <c r="T206" s="200">
        <f t="shared" si="33"/>
        <v>70.017629963531476</v>
      </c>
      <c r="U206" s="200">
        <f t="shared" si="34"/>
        <v>60.927599514574446</v>
      </c>
      <c r="V206" s="190">
        <v>59.75937298742636</v>
      </c>
      <c r="W206" s="190">
        <v>52.001119525416605</v>
      </c>
      <c r="X206" s="66"/>
      <c r="Y206" s="55">
        <f t="shared" si="35"/>
        <v>8</v>
      </c>
      <c r="Z206" s="52">
        <f t="shared" si="38"/>
        <v>0.85</v>
      </c>
      <c r="AA206" s="65">
        <f>($AI$6*VLOOKUP(O206,Assumptions!$B$64:$C$93,2,FALSE)*Y206*T206/1000)-($AI$6*VLOOKUP(O206,Assumptions!$B$64:$C$93,2,FALSE)/Z206*Y206*U206/1000)</f>
        <v>-0.29860334264978583</v>
      </c>
      <c r="AB206" s="65" t="e">
        <f>($AI$6*VLOOKUP(P206,Assumptions!$B$64:$C$93,2,FALSE)*Y206*T206/1000)-($AI$6*VLOOKUP(P206,Assumptions!$B$64:$C$93,2,FALSE)/Z206*Y206*U206/1000)</f>
        <v>#REF!</v>
      </c>
      <c r="AC206" s="65">
        <f>($AI$6*VLOOKUP(Q206,Assumptions!$B$64:$C$93,2,FALSE)*Y206*T206/1000)-($AI$6*VLOOKUP(Q206,Assumptions!$B$64:$C$93,2,FALSE)/Z206*Y206*U206/1000)</f>
        <v>-0.30181413128043033</v>
      </c>
      <c r="AD206" s="217">
        <f>$AI$6*VLOOKUP(O206,Assumptions!$B$64:$C$93,2,FALSE)*(1-Z206)*Y206</f>
        <v>26.951400000000007</v>
      </c>
      <c r="AE206" s="217" t="e">
        <f>$AI$6*VLOOKUP(P206,Assumptions!$B$64:$C$93,2,FALSE)*(1-Z206)*Y206</f>
        <v>#REF!</v>
      </c>
      <c r="AF206" s="217">
        <f>$AI$6*VLOOKUP(Q206,Assumptions!$B$64:$C$93,2,FALSE)*(1-Z206)*Y206</f>
        <v>27.241200000000006</v>
      </c>
      <c r="AG206" s="65"/>
    </row>
    <row r="207" spans="8:33">
      <c r="H207" s="198">
        <v>2039</v>
      </c>
      <c r="I207" s="181">
        <v>51075</v>
      </c>
      <c r="J207" s="196">
        <f t="shared" si="32"/>
        <v>23.80183398204273</v>
      </c>
      <c r="K207" s="180">
        <v>20.92</v>
      </c>
      <c r="L207" s="179">
        <f>$L$29*(1+Assumptions!$B$57)^(H206-$H$29)</f>
        <v>2.8818339820427274</v>
      </c>
      <c r="M207">
        <f t="shared" si="36"/>
        <v>2041</v>
      </c>
      <c r="N207">
        <f>(1+Assumptions!$B$57)^(M207-2033)</f>
        <v>1.1716593810022655</v>
      </c>
      <c r="O207">
        <f>HLOOKUP(M207,'Monthly Value (1)'!$C$4:$NR$5,2,FALSE)</f>
        <v>15</v>
      </c>
      <c r="P207" t="e">
        <f>HLOOKUP(M207,#REF!,2,FALSE)</f>
        <v>#REF!</v>
      </c>
      <c r="Q207">
        <f>HLOOKUP(M207,'Monthly Value (3)'!$C$4:$NR$5,2,FALSE)</f>
        <v>14</v>
      </c>
      <c r="R207" s="68">
        <f t="shared" si="37"/>
        <v>4</v>
      </c>
      <c r="S207" s="197">
        <v>51592</v>
      </c>
      <c r="T207" s="200">
        <f t="shared" si="33"/>
        <v>46.689817751481549</v>
      </c>
      <c r="U207" s="200">
        <f t="shared" si="34"/>
        <v>39.386552727951575</v>
      </c>
      <c r="V207" s="190">
        <v>39.849309883510649</v>
      </c>
      <c r="W207" s="190">
        <v>33.616043507678292</v>
      </c>
      <c r="X207" s="66"/>
      <c r="Y207" s="55">
        <f t="shared" si="35"/>
        <v>8</v>
      </c>
      <c r="Z207" s="52">
        <f t="shared" si="38"/>
        <v>0.85</v>
      </c>
      <c r="AA207" s="65">
        <f>($AI$6*VLOOKUP(O207,Assumptions!$B$64:$C$93,2,FALSE)*Y207*T207/1000)-($AI$6*VLOOKUP(O207,Assumptions!$B$64:$C$93,2,FALSE)/Z207*Y207*U207/1000)</f>
        <v>6.3371167318226895E-2</v>
      </c>
      <c r="AB207" s="65" t="e">
        <f>($AI$6*VLOOKUP(P207,Assumptions!$B$64:$C$93,2,FALSE)*Y207*T207/1000)-($AI$6*VLOOKUP(P207,Assumptions!$B$64:$C$93,2,FALSE)/Z207*Y207*U207/1000)</f>
        <v>#REF!</v>
      </c>
      <c r="AC207" s="65">
        <f>($AI$6*VLOOKUP(Q207,Assumptions!$B$64:$C$93,2,FALSE)*Y207*T207/1000)-($AI$6*VLOOKUP(Q207,Assumptions!$B$64:$C$93,2,FALSE)/Z207*Y207*U207/1000)</f>
        <v>6.4052577719495574E-2</v>
      </c>
      <c r="AD207" s="217">
        <f>$AI$6*VLOOKUP(O207,Assumptions!$B$64:$C$93,2,FALSE)*(1-Z207)*Y207</f>
        <v>26.951400000000007</v>
      </c>
      <c r="AE207" s="217" t="e">
        <f>$AI$6*VLOOKUP(P207,Assumptions!$B$64:$C$93,2,FALSE)*(1-Z207)*Y207</f>
        <v>#REF!</v>
      </c>
      <c r="AF207" s="217">
        <f>$AI$6*VLOOKUP(Q207,Assumptions!$B$64:$C$93,2,FALSE)*(1-Z207)*Y207</f>
        <v>27.241200000000006</v>
      </c>
      <c r="AG207" s="65"/>
    </row>
    <row r="208" spans="8:33">
      <c r="H208" s="198">
        <v>2039</v>
      </c>
      <c r="I208" s="181">
        <v>51105</v>
      </c>
      <c r="J208" s="196">
        <f t="shared" si="32"/>
        <v>23.80183398204273</v>
      </c>
      <c r="K208" s="180">
        <v>20.92</v>
      </c>
      <c r="L208" s="179">
        <f>$L$29*(1+Assumptions!$B$57)^(H207-$H$29)</f>
        <v>2.8818339820427274</v>
      </c>
      <c r="M208">
        <f t="shared" si="36"/>
        <v>2041</v>
      </c>
      <c r="N208">
        <f>(1+Assumptions!$B$57)^(M208-2033)</f>
        <v>1.1716593810022655</v>
      </c>
      <c r="O208">
        <f>HLOOKUP(M208,'Monthly Value (1)'!$C$4:$NR$5,2,FALSE)</f>
        <v>15</v>
      </c>
      <c r="P208" t="e">
        <f>HLOOKUP(M208,#REF!,2,FALSE)</f>
        <v>#REF!</v>
      </c>
      <c r="Q208">
        <f>HLOOKUP(M208,'Monthly Value (3)'!$C$4:$NR$5,2,FALSE)</f>
        <v>14</v>
      </c>
      <c r="R208" s="68">
        <f t="shared" si="37"/>
        <v>5</v>
      </c>
      <c r="S208" s="197">
        <v>51622</v>
      </c>
      <c r="T208" s="200">
        <f t="shared" si="33"/>
        <v>38.082369119659411</v>
      </c>
      <c r="U208" s="200">
        <f t="shared" si="34"/>
        <v>32.484217767894179</v>
      </c>
      <c r="V208" s="190">
        <v>32.502935355736952</v>
      </c>
      <c r="W208" s="190">
        <v>27.724967080540424</v>
      </c>
      <c r="X208" s="66"/>
      <c r="Y208" s="55">
        <f t="shared" si="35"/>
        <v>8</v>
      </c>
      <c r="Z208" s="52">
        <f t="shared" si="38"/>
        <v>0.85</v>
      </c>
      <c r="AA208" s="65">
        <f>($AI$6*VLOOKUP(O208,Assumptions!$B$64:$C$93,2,FALSE)*Y208*T208/1000)-($AI$6*VLOOKUP(O208,Assumptions!$B$64:$C$93,2,FALSE)/Z208*Y208*U208/1000)</f>
        <v>-2.4140848013903593E-2</v>
      </c>
      <c r="AB208" s="65" t="e">
        <f>($AI$6*VLOOKUP(P208,Assumptions!$B$64:$C$93,2,FALSE)*Y208*T208/1000)-($AI$6*VLOOKUP(P208,Assumptions!$B$64:$C$93,2,FALSE)/Z208*Y208*U208/1000)</f>
        <v>#REF!</v>
      </c>
      <c r="AC208" s="65">
        <f>($AI$6*VLOOKUP(Q208,Assumptions!$B$64:$C$93,2,FALSE)*Y208*T208/1000)-($AI$6*VLOOKUP(Q208,Assumptions!$B$64:$C$93,2,FALSE)/Z208*Y208*U208/1000)</f>
        <v>-2.4400427024807492E-2</v>
      </c>
      <c r="AD208" s="217">
        <f>$AI$6*VLOOKUP(O208,Assumptions!$B$64:$C$93,2,FALSE)*(1-Z208)*Y208</f>
        <v>26.951400000000007</v>
      </c>
      <c r="AE208" s="217" t="e">
        <f>$AI$6*VLOOKUP(P208,Assumptions!$B$64:$C$93,2,FALSE)*(1-Z208)*Y208</f>
        <v>#REF!</v>
      </c>
      <c r="AF208" s="217">
        <f>$AI$6*VLOOKUP(Q208,Assumptions!$B$64:$C$93,2,FALSE)*(1-Z208)*Y208</f>
        <v>27.241200000000006</v>
      </c>
      <c r="AG208" s="65"/>
    </row>
    <row r="209" spans="8:33">
      <c r="H209" s="198">
        <v>2040</v>
      </c>
      <c r="I209" s="181">
        <v>51136</v>
      </c>
      <c r="J209" s="196">
        <f t="shared" si="32"/>
        <v>24.121833982042727</v>
      </c>
      <c r="K209" s="180">
        <v>21.24</v>
      </c>
      <c r="L209" s="179">
        <f>$L$29*(1+Assumptions!$B$57)^(H208-$H$29)</f>
        <v>2.8818339820427274</v>
      </c>
      <c r="M209">
        <f t="shared" si="36"/>
        <v>2041</v>
      </c>
      <c r="N209">
        <f>(1+Assumptions!$B$57)^(M209-2033)</f>
        <v>1.1716593810022655</v>
      </c>
      <c r="O209">
        <f>HLOOKUP(M209,'Monthly Value (1)'!$C$4:$NR$5,2,FALSE)</f>
        <v>15</v>
      </c>
      <c r="P209" t="e">
        <f>HLOOKUP(M209,#REF!,2,FALSE)</f>
        <v>#REF!</v>
      </c>
      <c r="Q209">
        <f>HLOOKUP(M209,'Monthly Value (3)'!$C$4:$NR$5,2,FALSE)</f>
        <v>14</v>
      </c>
      <c r="R209" s="68">
        <f t="shared" si="37"/>
        <v>6</v>
      </c>
      <c r="S209" s="197">
        <v>51653</v>
      </c>
      <c r="T209" s="200">
        <f t="shared" si="33"/>
        <v>46.58169530099223</v>
      </c>
      <c r="U209" s="200">
        <f t="shared" si="34"/>
        <v>39.131594239678719</v>
      </c>
      <c r="V209" s="190">
        <v>39.757028413108536</v>
      </c>
      <c r="W209" s="190">
        <v>33.398438892884222</v>
      </c>
      <c r="X209" s="66"/>
      <c r="Y209" s="55">
        <f t="shared" si="35"/>
        <v>8</v>
      </c>
      <c r="Z209" s="52">
        <f t="shared" si="38"/>
        <v>0.85</v>
      </c>
      <c r="AA209" s="65">
        <f>($AI$6*VLOOKUP(O209,Assumptions!$B$64:$C$93,2,FALSE)*Y209*T209/1000)-($AI$6*VLOOKUP(O209,Assumptions!$B$64:$C$93,2,FALSE)/Z209*Y209*U209/1000)</f>
        <v>9.783818300871161E-2</v>
      </c>
      <c r="AB209" s="65" t="e">
        <f>($AI$6*VLOOKUP(P209,Assumptions!$B$64:$C$93,2,FALSE)*Y209*T209/1000)-($AI$6*VLOOKUP(P209,Assumptions!$B$64:$C$93,2,FALSE)/Z209*Y209*U209/1000)</f>
        <v>#REF!</v>
      </c>
      <c r="AC209" s="65">
        <f>($AI$6*VLOOKUP(Q209,Assumptions!$B$64:$C$93,2,FALSE)*Y209*T209/1000)-($AI$6*VLOOKUP(Q209,Assumptions!$B$64:$C$93,2,FALSE)/Z209*Y209*U209/1000)</f>
        <v>9.8890206481923926E-2</v>
      </c>
      <c r="AD209" s="217">
        <f>$AI$6*VLOOKUP(O209,Assumptions!$B$64:$C$93,2,FALSE)*(1-Z209)*Y209</f>
        <v>26.951400000000007</v>
      </c>
      <c r="AE209" s="217" t="e">
        <f>$AI$6*VLOOKUP(P209,Assumptions!$B$64:$C$93,2,FALSE)*(1-Z209)*Y209</f>
        <v>#REF!</v>
      </c>
      <c r="AF209" s="217">
        <f>$AI$6*VLOOKUP(Q209,Assumptions!$B$64:$C$93,2,FALSE)*(1-Z209)*Y209</f>
        <v>27.241200000000006</v>
      </c>
      <c r="AG209" s="65"/>
    </row>
    <row r="210" spans="8:33">
      <c r="H210" s="198">
        <v>2040</v>
      </c>
      <c r="I210" s="181">
        <v>51167</v>
      </c>
      <c r="J210" s="196">
        <f t="shared" si="32"/>
        <v>24.179470661683581</v>
      </c>
      <c r="K210" s="180">
        <v>21.24</v>
      </c>
      <c r="L210" s="179">
        <f>$L$29*(1+Assumptions!$B$57)^(H209-$H$29)</f>
        <v>2.9394706616835813</v>
      </c>
      <c r="M210">
        <f t="shared" si="36"/>
        <v>2041</v>
      </c>
      <c r="N210">
        <f>(1+Assumptions!$B$57)^(M210-2033)</f>
        <v>1.1716593810022655</v>
      </c>
      <c r="O210">
        <f>HLOOKUP(M210,'Monthly Value (1)'!$C$4:$NR$5,2,FALSE)</f>
        <v>15</v>
      </c>
      <c r="P210" t="e">
        <f>HLOOKUP(M210,#REF!,2,FALSE)</f>
        <v>#REF!</v>
      </c>
      <c r="Q210">
        <f>HLOOKUP(M210,'Monthly Value (3)'!$C$4:$NR$5,2,FALSE)</f>
        <v>14</v>
      </c>
      <c r="R210" s="68">
        <f t="shared" si="37"/>
        <v>7</v>
      </c>
      <c r="S210" s="197">
        <v>51683</v>
      </c>
      <c r="T210" s="200">
        <f t="shared" si="33"/>
        <v>56.564504817738609</v>
      </c>
      <c r="U210" s="200">
        <f t="shared" si="34"/>
        <v>44.85217889721531</v>
      </c>
      <c r="V210" s="190">
        <v>48.27726021307658</v>
      </c>
      <c r="W210" s="190">
        <v>38.280902815669585</v>
      </c>
      <c r="X210" s="66"/>
      <c r="Y210" s="55">
        <f t="shared" si="35"/>
        <v>8</v>
      </c>
      <c r="Z210" s="52">
        <f t="shared" si="38"/>
        <v>0.85</v>
      </c>
      <c r="AA210" s="65">
        <f>($AI$6*VLOOKUP(O210,Assumptions!$B$64:$C$93,2,FALSE)*Y210*T210/1000)-($AI$6*VLOOKUP(O210,Assumptions!$B$64:$C$93,2,FALSE)/Z210*Y210*U210/1000)</f>
        <v>0.68227209053075732</v>
      </c>
      <c r="AB210" s="65" t="e">
        <f>($AI$6*VLOOKUP(P210,Assumptions!$B$64:$C$93,2,FALSE)*Y210*T210/1000)-($AI$6*VLOOKUP(P210,Assumptions!$B$64:$C$93,2,FALSE)/Z210*Y210*U210/1000)</f>
        <v>#REF!</v>
      </c>
      <c r="AC210" s="65">
        <f>($AI$6*VLOOKUP(Q210,Assumptions!$B$64:$C$93,2,FALSE)*Y210*T210/1000)-($AI$6*VLOOKUP(Q210,Assumptions!$B$64:$C$93,2,FALSE)/Z210*Y210*U210/1000)</f>
        <v>0.68960834956872397</v>
      </c>
      <c r="AD210" s="217">
        <f>$AI$6*VLOOKUP(O210,Assumptions!$B$64:$C$93,2,FALSE)*(1-Z210)*Y210</f>
        <v>26.951400000000007</v>
      </c>
      <c r="AE210" s="217" t="e">
        <f>$AI$6*VLOOKUP(P210,Assumptions!$B$64:$C$93,2,FALSE)*(1-Z210)*Y210</f>
        <v>#REF!</v>
      </c>
      <c r="AF210" s="217">
        <f>$AI$6*VLOOKUP(Q210,Assumptions!$B$64:$C$93,2,FALSE)*(1-Z210)*Y210</f>
        <v>27.241200000000006</v>
      </c>
      <c r="AG210" s="65"/>
    </row>
    <row r="211" spans="8:33">
      <c r="H211" s="198">
        <v>2040</v>
      </c>
      <c r="I211" s="181">
        <v>51196</v>
      </c>
      <c r="J211" s="196">
        <f t="shared" si="32"/>
        <v>24.179470661683581</v>
      </c>
      <c r="K211" s="180">
        <v>21.24</v>
      </c>
      <c r="L211" s="179">
        <f>$L$29*(1+Assumptions!$B$57)^(H210-$H$29)</f>
        <v>2.9394706616835813</v>
      </c>
      <c r="M211">
        <f t="shared" si="36"/>
        <v>2041</v>
      </c>
      <c r="N211">
        <f>(1+Assumptions!$B$57)^(M211-2033)</f>
        <v>1.1716593810022655</v>
      </c>
      <c r="O211">
        <f>HLOOKUP(M211,'Monthly Value (1)'!$C$4:$NR$5,2,FALSE)</f>
        <v>15</v>
      </c>
      <c r="P211" t="e">
        <f>HLOOKUP(M211,#REF!,2,FALSE)</f>
        <v>#REF!</v>
      </c>
      <c r="Q211">
        <f>HLOOKUP(M211,'Monthly Value (3)'!$C$4:$NR$5,2,FALSE)</f>
        <v>14</v>
      </c>
      <c r="R211" s="68">
        <f t="shared" si="37"/>
        <v>8</v>
      </c>
      <c r="S211" s="197">
        <v>51714</v>
      </c>
      <c r="T211" s="200">
        <f t="shared" si="33"/>
        <v>57.080583845499717</v>
      </c>
      <c r="U211" s="200">
        <f t="shared" si="34"/>
        <v>45.293164447745475</v>
      </c>
      <c r="V211" s="190">
        <v>48.717728694043842</v>
      </c>
      <c r="W211" s="190">
        <v>38.657279736881051</v>
      </c>
      <c r="X211" s="66"/>
      <c r="Y211" s="55">
        <f t="shared" si="35"/>
        <v>8</v>
      </c>
      <c r="Z211" s="52">
        <f t="shared" si="38"/>
        <v>0.85</v>
      </c>
      <c r="AA211" s="65">
        <f>($AI$6*VLOOKUP(O211,Assumptions!$B$64:$C$93,2,FALSE)*Y211*T211/1000)-($AI$6*VLOOKUP(O211,Assumptions!$B$64:$C$93,2,FALSE)/Z211*Y211*U211/1000)</f>
        <v>0.68178202383210795</v>
      </c>
      <c r="AB211" s="65" t="e">
        <f>($AI$6*VLOOKUP(P211,Assumptions!$B$64:$C$93,2,FALSE)*Y211*T211/1000)-($AI$6*VLOOKUP(P211,Assumptions!$B$64:$C$93,2,FALSE)/Z211*Y211*U211/1000)</f>
        <v>#REF!</v>
      </c>
      <c r="AC211" s="65">
        <f>($AI$6*VLOOKUP(Q211,Assumptions!$B$64:$C$93,2,FALSE)*Y211*T211/1000)-($AI$6*VLOOKUP(Q211,Assumptions!$B$64:$C$93,2,FALSE)/Z211*Y211*U211/1000)</f>
        <v>0.68911301333567643</v>
      </c>
      <c r="AD211" s="217">
        <f>$AI$6*VLOOKUP(O211,Assumptions!$B$64:$C$93,2,FALSE)*(1-Z211)*Y211</f>
        <v>26.951400000000007</v>
      </c>
      <c r="AE211" s="217" t="e">
        <f>$AI$6*VLOOKUP(P211,Assumptions!$B$64:$C$93,2,FALSE)*(1-Z211)*Y211</f>
        <v>#REF!</v>
      </c>
      <c r="AF211" s="217">
        <f>$AI$6*VLOOKUP(Q211,Assumptions!$B$64:$C$93,2,FALSE)*(1-Z211)*Y211</f>
        <v>27.241200000000006</v>
      </c>
      <c r="AG211" s="65"/>
    </row>
    <row r="212" spans="8:33">
      <c r="H212" s="198">
        <v>2040</v>
      </c>
      <c r="I212" s="181">
        <v>51227</v>
      </c>
      <c r="J212" s="196">
        <f t="shared" si="32"/>
        <v>24.179470661683581</v>
      </c>
      <c r="K212" s="180">
        <v>21.24</v>
      </c>
      <c r="L212" s="179">
        <f>$L$29*(1+Assumptions!$B$57)^(H211-$H$29)</f>
        <v>2.9394706616835813</v>
      </c>
      <c r="M212">
        <f t="shared" si="36"/>
        <v>2041</v>
      </c>
      <c r="N212">
        <f>(1+Assumptions!$B$57)^(M212-2033)</f>
        <v>1.1716593810022655</v>
      </c>
      <c r="O212">
        <f>HLOOKUP(M212,'Monthly Value (1)'!$C$4:$NR$5,2,FALSE)</f>
        <v>15</v>
      </c>
      <c r="P212" t="e">
        <f>HLOOKUP(M212,#REF!,2,FALSE)</f>
        <v>#REF!</v>
      </c>
      <c r="Q212">
        <f>HLOOKUP(M212,'Monthly Value (3)'!$C$4:$NR$5,2,FALSE)</f>
        <v>14</v>
      </c>
      <c r="R212" s="68">
        <f t="shared" si="37"/>
        <v>9</v>
      </c>
      <c r="S212" s="197">
        <v>51745</v>
      </c>
      <c r="T212" s="200">
        <f t="shared" si="33"/>
        <v>46.275574720362144</v>
      </c>
      <c r="U212" s="200">
        <f t="shared" si="34"/>
        <v>39.856444299556941</v>
      </c>
      <c r="V212" s="190">
        <v>39.495757445117633</v>
      </c>
      <c r="W212" s="190">
        <v>34.01709143954686</v>
      </c>
      <c r="X212" s="66"/>
      <c r="Y212" s="55">
        <f t="shared" si="35"/>
        <v>8</v>
      </c>
      <c r="Z212" s="52">
        <f t="shared" si="38"/>
        <v>0.85</v>
      </c>
      <c r="AA212" s="65">
        <f>($AI$6*VLOOKUP(O212,Assumptions!$B$64:$C$93,2,FALSE)*Y212*T212/1000)-($AI$6*VLOOKUP(O212,Assumptions!$B$64:$C$93,2,FALSE)/Z212*Y212*U212/1000)</f>
        <v>-0.1103857023879673</v>
      </c>
      <c r="AB212" s="65" t="e">
        <f>($AI$6*VLOOKUP(P212,Assumptions!$B$64:$C$93,2,FALSE)*Y212*T212/1000)-($AI$6*VLOOKUP(P212,Assumptions!$B$64:$C$93,2,FALSE)/Z212*Y212*U212/1000)</f>
        <v>#REF!</v>
      </c>
      <c r="AC212" s="65">
        <f>($AI$6*VLOOKUP(Q212,Assumptions!$B$64:$C$93,2,FALSE)*Y212*T212/1000)-($AI$6*VLOOKUP(Q212,Assumptions!$B$64:$C$93,2,FALSE)/Z212*Y212*U212/1000)</f>
        <v>-0.11157264542439727</v>
      </c>
      <c r="AD212" s="217">
        <f>$AI$6*VLOOKUP(O212,Assumptions!$B$64:$C$93,2,FALSE)*(1-Z212)*Y212</f>
        <v>26.951400000000007</v>
      </c>
      <c r="AE212" s="217" t="e">
        <f>$AI$6*VLOOKUP(P212,Assumptions!$B$64:$C$93,2,FALSE)*(1-Z212)*Y212</f>
        <v>#REF!</v>
      </c>
      <c r="AF212" s="217">
        <f>$AI$6*VLOOKUP(Q212,Assumptions!$B$64:$C$93,2,FALSE)*(1-Z212)*Y212</f>
        <v>27.241200000000006</v>
      </c>
      <c r="AG212" s="65"/>
    </row>
    <row r="213" spans="8:33">
      <c r="H213" s="198">
        <v>2040</v>
      </c>
      <c r="I213" s="181">
        <v>51257</v>
      </c>
      <c r="J213" s="196">
        <f t="shared" si="32"/>
        <v>24.179470661683581</v>
      </c>
      <c r="K213" s="180">
        <v>21.24</v>
      </c>
      <c r="L213" s="179">
        <f>$L$29*(1+Assumptions!$B$57)^(H212-$H$29)</f>
        <v>2.9394706616835813</v>
      </c>
      <c r="M213">
        <f t="shared" si="36"/>
        <v>2041</v>
      </c>
      <c r="N213">
        <f>(1+Assumptions!$B$57)^(M213-2033)</f>
        <v>1.1716593810022655</v>
      </c>
      <c r="O213">
        <f>HLOOKUP(M213,'Monthly Value (1)'!$C$4:$NR$5,2,FALSE)</f>
        <v>15</v>
      </c>
      <c r="P213" t="e">
        <f>HLOOKUP(M213,#REF!,2,FALSE)</f>
        <v>#REF!</v>
      </c>
      <c r="Q213">
        <f>HLOOKUP(M213,'Monthly Value (3)'!$C$4:$NR$5,2,FALSE)</f>
        <v>14</v>
      </c>
      <c r="R213" s="68">
        <f t="shared" si="37"/>
        <v>10</v>
      </c>
      <c r="S213" s="197">
        <v>51775</v>
      </c>
      <c r="T213" s="200">
        <f t="shared" si="33"/>
        <v>50.522027663458097</v>
      </c>
      <c r="U213" s="200">
        <f t="shared" si="34"/>
        <v>40.504199993567347</v>
      </c>
      <c r="V213" s="190">
        <v>43.120064143761937</v>
      </c>
      <c r="W213" s="190">
        <v>34.569944687268311</v>
      </c>
      <c r="X213" s="66"/>
      <c r="Y213" s="55">
        <f t="shared" si="35"/>
        <v>8</v>
      </c>
      <c r="Z213" s="52">
        <f t="shared" si="38"/>
        <v>0.85</v>
      </c>
      <c r="AA213" s="65">
        <f>($AI$6*VLOOKUP(O213,Assumptions!$B$64:$C$93,2,FALSE)*Y213*T213/1000)-($AI$6*VLOOKUP(O213,Assumptions!$B$64:$C$93,2,FALSE)/Z213*Y213*U213/1000)</f>
        <v>0.51567509181925431</v>
      </c>
      <c r="AB213" s="65" t="e">
        <f>($AI$6*VLOOKUP(P213,Assumptions!$B$64:$C$93,2,FALSE)*Y213*T213/1000)-($AI$6*VLOOKUP(P213,Assumptions!$B$64:$C$93,2,FALSE)/Z213*Y213*U213/1000)</f>
        <v>#REF!</v>
      </c>
      <c r="AC213" s="65">
        <f>($AI$6*VLOOKUP(Q213,Assumptions!$B$64:$C$93,2,FALSE)*Y213*T213/1000)-($AI$6*VLOOKUP(Q213,Assumptions!$B$64:$C$93,2,FALSE)/Z213*Y213*U213/1000)</f>
        <v>0.52121998527967683</v>
      </c>
      <c r="AD213" s="217">
        <f>$AI$6*VLOOKUP(O213,Assumptions!$B$64:$C$93,2,FALSE)*(1-Z213)*Y213</f>
        <v>26.951400000000007</v>
      </c>
      <c r="AE213" s="217" t="e">
        <f>$AI$6*VLOOKUP(P213,Assumptions!$B$64:$C$93,2,FALSE)*(1-Z213)*Y213</f>
        <v>#REF!</v>
      </c>
      <c r="AF213" s="217">
        <f>$AI$6*VLOOKUP(Q213,Assumptions!$B$64:$C$93,2,FALSE)*(1-Z213)*Y213</f>
        <v>27.241200000000006</v>
      </c>
      <c r="AG213" s="65"/>
    </row>
    <row r="214" spans="8:33">
      <c r="H214" s="198">
        <v>2040</v>
      </c>
      <c r="I214" s="181">
        <v>51288</v>
      </c>
      <c r="J214" s="196">
        <f t="shared" si="32"/>
        <v>24.179470661683581</v>
      </c>
      <c r="K214" s="180">
        <v>21.24</v>
      </c>
      <c r="L214" s="179">
        <f>$L$29*(1+Assumptions!$B$57)^(H213-$H$29)</f>
        <v>2.9394706616835813</v>
      </c>
      <c r="M214">
        <f t="shared" si="36"/>
        <v>2041</v>
      </c>
      <c r="N214">
        <f>(1+Assumptions!$B$57)^(M214-2033)</f>
        <v>1.1716593810022655</v>
      </c>
      <c r="O214">
        <f>HLOOKUP(M214,'Monthly Value (1)'!$C$4:$NR$5,2,FALSE)</f>
        <v>15</v>
      </c>
      <c r="P214" t="e">
        <f>HLOOKUP(M214,#REF!,2,FALSE)</f>
        <v>#REF!</v>
      </c>
      <c r="Q214">
        <f>HLOOKUP(M214,'Monthly Value (3)'!$C$4:$NR$5,2,FALSE)</f>
        <v>14</v>
      </c>
      <c r="R214" s="68">
        <f t="shared" si="37"/>
        <v>11</v>
      </c>
      <c r="S214" s="197">
        <v>51806</v>
      </c>
      <c r="T214" s="200">
        <f t="shared" si="33"/>
        <v>78.649470953308551</v>
      </c>
      <c r="U214" s="200">
        <f t="shared" si="34"/>
        <v>68.71685083922516</v>
      </c>
      <c r="V214" s="190">
        <v>67.126566157845218</v>
      </c>
      <c r="W214" s="190">
        <v>58.649170529785813</v>
      </c>
      <c r="X214" s="66"/>
      <c r="Y214" s="55">
        <f t="shared" si="35"/>
        <v>8</v>
      </c>
      <c r="Z214" s="52">
        <f t="shared" si="38"/>
        <v>0.85</v>
      </c>
      <c r="AA214" s="65">
        <f>($AI$6*VLOOKUP(O214,Assumptions!$B$64:$C$93,2,FALSE)*Y214*T214/1000)-($AI$6*VLOOKUP(O214,Assumptions!$B$64:$C$93,2,FALSE)/Z214*Y214*U214/1000)</f>
        <v>-0.39418811745053262</v>
      </c>
      <c r="AB214" s="65" t="e">
        <f>($AI$6*VLOOKUP(P214,Assumptions!$B$64:$C$93,2,FALSE)*Y214*T214/1000)-($AI$6*VLOOKUP(P214,Assumptions!$B$64:$C$93,2,FALSE)/Z214*Y214*U214/1000)</f>
        <v>#REF!</v>
      </c>
      <c r="AC214" s="65">
        <f>($AI$6*VLOOKUP(Q214,Assumptions!$B$64:$C$93,2,FALSE)*Y214*T214/1000)-($AI$6*VLOOKUP(Q214,Assumptions!$B$64:$C$93,2,FALSE)/Z214*Y214*U214/1000)</f>
        <v>-0.39842669935860364</v>
      </c>
      <c r="AD214" s="217">
        <f>$AI$6*VLOOKUP(O214,Assumptions!$B$64:$C$93,2,FALSE)*(1-Z214)*Y214</f>
        <v>26.951400000000007</v>
      </c>
      <c r="AE214" s="217" t="e">
        <f>$AI$6*VLOOKUP(P214,Assumptions!$B$64:$C$93,2,FALSE)*(1-Z214)*Y214</f>
        <v>#REF!</v>
      </c>
      <c r="AF214" s="217">
        <f>$AI$6*VLOOKUP(Q214,Assumptions!$B$64:$C$93,2,FALSE)*(1-Z214)*Y214</f>
        <v>27.241200000000006</v>
      </c>
      <c r="AG214" s="65"/>
    </row>
    <row r="215" spans="8:33">
      <c r="H215" s="198">
        <v>2040</v>
      </c>
      <c r="I215" s="181">
        <v>51318</v>
      </c>
      <c r="J215" s="196">
        <f t="shared" si="32"/>
        <v>24.179470661683581</v>
      </c>
      <c r="K215" s="180">
        <v>21.24</v>
      </c>
      <c r="L215" s="179">
        <f>$L$29*(1+Assumptions!$B$57)^(H214-$H$29)</f>
        <v>2.9394706616835813</v>
      </c>
      <c r="M215">
        <f t="shared" si="36"/>
        <v>2041</v>
      </c>
      <c r="N215">
        <f>(1+Assumptions!$B$57)^(M215-2033)</f>
        <v>1.1716593810022655</v>
      </c>
      <c r="O215">
        <f>HLOOKUP(M215,'Monthly Value (1)'!$C$4:$NR$5,2,FALSE)</f>
        <v>15</v>
      </c>
      <c r="P215" t="e">
        <f>HLOOKUP(M215,#REF!,2,FALSE)</f>
        <v>#REF!</v>
      </c>
      <c r="Q215">
        <f>HLOOKUP(M215,'Monthly Value (3)'!$C$4:$NR$5,2,FALSE)</f>
        <v>14</v>
      </c>
      <c r="R215" s="68">
        <f t="shared" si="37"/>
        <v>12</v>
      </c>
      <c r="S215" s="197">
        <v>51836</v>
      </c>
      <c r="T215" s="200">
        <f t="shared" si="33"/>
        <v>139.93635312833075</v>
      </c>
      <c r="U215" s="200">
        <f t="shared" si="34"/>
        <v>116.69003966379042</v>
      </c>
      <c r="V215" s="190">
        <v>119.43432997448956</v>
      </c>
      <c r="W215" s="190">
        <v>99.593825266837328</v>
      </c>
      <c r="X215" s="66"/>
      <c r="Y215" s="55">
        <f t="shared" si="35"/>
        <v>8</v>
      </c>
      <c r="Z215" s="52">
        <f t="shared" si="38"/>
        <v>0.85</v>
      </c>
      <c r="AA215" s="65">
        <f>($AI$6*VLOOKUP(O215,Assumptions!$B$64:$C$93,2,FALSE)*Y215*T215/1000)-($AI$6*VLOOKUP(O215,Assumptions!$B$64:$C$93,2,FALSE)/Z215*Y215*U215/1000)</f>
        <v>0.47685175335512398</v>
      </c>
      <c r="AB215" s="65" t="e">
        <f>($AI$6*VLOOKUP(P215,Assumptions!$B$64:$C$93,2,FALSE)*Y215*T215/1000)-($AI$6*VLOOKUP(P215,Assumptions!$B$64:$C$93,2,FALSE)/Z215*Y215*U215/1000)</f>
        <v>#REF!</v>
      </c>
      <c r="AC215" s="65">
        <f>($AI$6*VLOOKUP(Q215,Assumptions!$B$64:$C$93,2,FALSE)*Y215*T215/1000)-($AI$6*VLOOKUP(Q215,Assumptions!$B$64:$C$93,2,FALSE)/Z215*Y215*U215/1000)</f>
        <v>0.48197919156324431</v>
      </c>
      <c r="AD215" s="217">
        <f>$AI$6*VLOOKUP(O215,Assumptions!$B$64:$C$93,2,FALSE)*(1-Z215)*Y215</f>
        <v>26.951400000000007</v>
      </c>
      <c r="AE215" s="217" t="e">
        <f>$AI$6*VLOOKUP(P215,Assumptions!$B$64:$C$93,2,FALSE)*(1-Z215)*Y215</f>
        <v>#REF!</v>
      </c>
      <c r="AF215" s="217">
        <f>$AI$6*VLOOKUP(Q215,Assumptions!$B$64:$C$93,2,FALSE)*(1-Z215)*Y215</f>
        <v>27.241200000000006</v>
      </c>
      <c r="AG215" s="65"/>
    </row>
    <row r="216" spans="8:33">
      <c r="H216" s="198">
        <v>2040</v>
      </c>
      <c r="I216" s="181">
        <v>51349</v>
      </c>
      <c r="J216" s="196">
        <f t="shared" si="32"/>
        <v>24.179470661683581</v>
      </c>
      <c r="K216" s="180">
        <v>21.24</v>
      </c>
      <c r="L216" s="179">
        <f>$L$29*(1+Assumptions!$B$57)^(H215-$H$29)</f>
        <v>2.9394706616835813</v>
      </c>
      <c r="M216">
        <f t="shared" ref="M216:M279" si="39">YEAR(S216)</f>
        <v>2042</v>
      </c>
      <c r="N216">
        <f>(1+Assumptions!$B$57)^(M216-2033)</f>
        <v>1.1950925686223108</v>
      </c>
      <c r="O216">
        <f>HLOOKUP(M216,'Monthly Value (1)'!$C$4:$NR$5,2,FALSE)</f>
        <v>16</v>
      </c>
      <c r="P216" t="e">
        <f>HLOOKUP(M216,#REF!,2,FALSE)</f>
        <v>#REF!</v>
      </c>
      <c r="Q216">
        <f>HLOOKUP(M216,'Monthly Value (3)'!$C$4:$NR$5,2,FALSE)</f>
        <v>15</v>
      </c>
      <c r="R216" s="68">
        <f t="shared" si="37"/>
        <v>1</v>
      </c>
      <c r="S216" s="197">
        <v>51867</v>
      </c>
      <c r="T216" s="200">
        <f t="shared" si="33"/>
        <v>184.71796596778921</v>
      </c>
      <c r="U216" s="200">
        <f t="shared" si="34"/>
        <v>146.7321196104547</v>
      </c>
      <c r="V216" s="190">
        <v>154.56373072483413</v>
      </c>
      <c r="W216" s="190">
        <v>122.77887375670474</v>
      </c>
      <c r="X216" s="66"/>
      <c r="Y216" s="55">
        <f t="shared" si="35"/>
        <v>8</v>
      </c>
      <c r="Z216" s="52">
        <f t="shared" si="38"/>
        <v>0.85</v>
      </c>
      <c r="AA216" s="65">
        <f>($AI$6*VLOOKUP(O216,Assumptions!$B$64:$C$93,2,FALSE)*Y216*T216/1000)-($AI$6*VLOOKUP(O216,Assumptions!$B$64:$C$93,2,FALSE)/Z216*Y216*U216/1000)</f>
        <v>2.1726319319013641</v>
      </c>
      <c r="AB216" s="65" t="e">
        <f>($AI$6*VLOOKUP(P216,Assumptions!$B$64:$C$93,2,FALSE)*Y216*T216/1000)-($AI$6*VLOOKUP(P216,Assumptions!$B$64:$C$93,2,FALSE)/Z216*Y216*U216/1000)</f>
        <v>#REF!</v>
      </c>
      <c r="AC216" s="65">
        <f>($AI$6*VLOOKUP(Q216,Assumptions!$B$64:$C$93,2,FALSE)*Y216*T216/1000)-($AI$6*VLOOKUP(Q216,Assumptions!$B$64:$C$93,2,FALSE)/Z216*Y216*U216/1000)</f>
        <v>2.1726319319013641</v>
      </c>
      <c r="AD216" s="217">
        <f>$AI$6*VLOOKUP(O216,Assumptions!$B$64:$C$93,2,FALSE)*(1-Z216)*Y216</f>
        <v>26.951400000000007</v>
      </c>
      <c r="AE216" s="217" t="e">
        <f>$AI$6*VLOOKUP(P216,Assumptions!$B$64:$C$93,2,FALSE)*(1-Z216)*Y216</f>
        <v>#REF!</v>
      </c>
      <c r="AF216" s="217">
        <f>$AI$6*VLOOKUP(Q216,Assumptions!$B$64:$C$93,2,FALSE)*(1-Z216)*Y216</f>
        <v>26.951400000000007</v>
      </c>
      <c r="AG216" s="65"/>
    </row>
    <row r="217" spans="8:33">
      <c r="H217" s="198">
        <v>2040</v>
      </c>
      <c r="I217" s="181">
        <v>51380</v>
      </c>
      <c r="J217" s="196">
        <f t="shared" si="32"/>
        <v>24.179470661683581</v>
      </c>
      <c r="K217" s="180">
        <v>21.24</v>
      </c>
      <c r="L217" s="179">
        <f>$L$29*(1+Assumptions!$B$57)^(H216-$H$29)</f>
        <v>2.9394706616835813</v>
      </c>
      <c r="M217">
        <f t="shared" si="39"/>
        <v>2042</v>
      </c>
      <c r="N217">
        <f>(1+Assumptions!$B$57)^(M217-2033)</f>
        <v>1.1950925686223108</v>
      </c>
      <c r="O217">
        <f>HLOOKUP(M217,'Monthly Value (1)'!$C$4:$NR$5,2,FALSE)</f>
        <v>16</v>
      </c>
      <c r="P217" t="e">
        <f>HLOOKUP(M217,#REF!,2,FALSE)</f>
        <v>#REF!</v>
      </c>
      <c r="Q217">
        <f>HLOOKUP(M217,'Monthly Value (3)'!$C$4:$NR$5,2,FALSE)</f>
        <v>15</v>
      </c>
      <c r="R217" s="68">
        <f t="shared" si="37"/>
        <v>2</v>
      </c>
      <c r="S217" s="197">
        <v>51898</v>
      </c>
      <c r="T217" s="200">
        <f t="shared" si="33"/>
        <v>172.15535068717134</v>
      </c>
      <c r="U217" s="200">
        <f t="shared" si="34"/>
        <v>137.80924112633573</v>
      </c>
      <c r="V217" s="190">
        <v>144.05189623564479</v>
      </c>
      <c r="W217" s="190">
        <v>115.31260819837635</v>
      </c>
      <c r="X217" s="66"/>
      <c r="Y217" s="55">
        <f t="shared" si="35"/>
        <v>8</v>
      </c>
      <c r="Z217" s="52">
        <f t="shared" si="38"/>
        <v>0.85</v>
      </c>
      <c r="AA217" s="65">
        <f>($AI$6*VLOOKUP(O217,Assumptions!$B$64:$C$93,2,FALSE)*Y217*T217/1000)-($AI$6*VLOOKUP(O217,Assumptions!$B$64:$C$93,2,FALSE)/Z217*Y217*U217/1000)</f>
        <v>1.8015810152264322</v>
      </c>
      <c r="AB217" s="65" t="e">
        <f>($AI$6*VLOOKUP(P217,Assumptions!$B$64:$C$93,2,FALSE)*Y217*T217/1000)-($AI$6*VLOOKUP(P217,Assumptions!$B$64:$C$93,2,FALSE)/Z217*Y217*U217/1000)</f>
        <v>#REF!</v>
      </c>
      <c r="AC217" s="65">
        <f>($AI$6*VLOOKUP(Q217,Assumptions!$B$64:$C$93,2,FALSE)*Y217*T217/1000)-($AI$6*VLOOKUP(Q217,Assumptions!$B$64:$C$93,2,FALSE)/Z217*Y217*U217/1000)</f>
        <v>1.8015810152264322</v>
      </c>
      <c r="AD217" s="217">
        <f>$AI$6*VLOOKUP(O217,Assumptions!$B$64:$C$93,2,FALSE)*(1-Z217)*Y217</f>
        <v>26.951400000000007</v>
      </c>
      <c r="AE217" s="217" t="e">
        <f>$AI$6*VLOOKUP(P217,Assumptions!$B$64:$C$93,2,FALSE)*(1-Z217)*Y217</f>
        <v>#REF!</v>
      </c>
      <c r="AF217" s="217">
        <f>$AI$6*VLOOKUP(Q217,Assumptions!$B$64:$C$93,2,FALSE)*(1-Z217)*Y217</f>
        <v>26.951400000000007</v>
      </c>
      <c r="AG217" s="65"/>
    </row>
    <row r="218" spans="8:33">
      <c r="H218" s="198">
        <v>2040</v>
      </c>
      <c r="I218" s="181">
        <v>51410</v>
      </c>
      <c r="J218" s="196">
        <f t="shared" si="32"/>
        <v>24.179470661683581</v>
      </c>
      <c r="K218" s="180">
        <v>21.24</v>
      </c>
      <c r="L218" s="179">
        <f>$L$29*(1+Assumptions!$B$57)^(H217-$H$29)</f>
        <v>2.9394706616835813</v>
      </c>
      <c r="M218">
        <f t="shared" si="39"/>
        <v>2042</v>
      </c>
      <c r="N218">
        <f>(1+Assumptions!$B$57)^(M218-2033)</f>
        <v>1.1950925686223108</v>
      </c>
      <c r="O218">
        <f>HLOOKUP(M218,'Monthly Value (1)'!$C$4:$NR$5,2,FALSE)</f>
        <v>16</v>
      </c>
      <c r="P218" t="e">
        <f>HLOOKUP(M218,#REF!,2,FALSE)</f>
        <v>#REF!</v>
      </c>
      <c r="Q218">
        <f>HLOOKUP(M218,'Monthly Value (3)'!$C$4:$NR$5,2,FALSE)</f>
        <v>15</v>
      </c>
      <c r="R218" s="68">
        <f t="shared" si="37"/>
        <v>3</v>
      </c>
      <c r="S218" s="197">
        <v>51926</v>
      </c>
      <c r="T218" s="200">
        <f t="shared" si="33"/>
        <v>71.417982562802109</v>
      </c>
      <c r="U218" s="200">
        <f t="shared" si="34"/>
        <v>62.146151504865934</v>
      </c>
      <c r="V218" s="190">
        <v>59.75937298742636</v>
      </c>
      <c r="W218" s="190">
        <v>52.001119525416605</v>
      </c>
      <c r="X218" s="66"/>
      <c r="Y218" s="55">
        <f t="shared" si="35"/>
        <v>8</v>
      </c>
      <c r="Z218" s="52">
        <f t="shared" si="38"/>
        <v>0.85</v>
      </c>
      <c r="AA218" s="65">
        <f>($AI$6*VLOOKUP(O218,Assumptions!$B$64:$C$93,2,FALSE)*Y218*T218/1000)-($AI$6*VLOOKUP(O218,Assumptions!$B$64:$C$93,2,FALSE)/Z218*Y218*U218/1000)</f>
        <v>-0.30457540950277995</v>
      </c>
      <c r="AB218" s="65" t="e">
        <f>($AI$6*VLOOKUP(P218,Assumptions!$B$64:$C$93,2,FALSE)*Y218*T218/1000)-($AI$6*VLOOKUP(P218,Assumptions!$B$64:$C$93,2,FALSE)/Z218*Y218*U218/1000)</f>
        <v>#REF!</v>
      </c>
      <c r="AC218" s="65">
        <f>($AI$6*VLOOKUP(Q218,Assumptions!$B$64:$C$93,2,FALSE)*Y218*T218/1000)-($AI$6*VLOOKUP(Q218,Assumptions!$B$64:$C$93,2,FALSE)/Z218*Y218*U218/1000)</f>
        <v>-0.30457540950277995</v>
      </c>
      <c r="AD218" s="217">
        <f>$AI$6*VLOOKUP(O218,Assumptions!$B$64:$C$93,2,FALSE)*(1-Z218)*Y218</f>
        <v>26.951400000000007</v>
      </c>
      <c r="AE218" s="217" t="e">
        <f>$AI$6*VLOOKUP(P218,Assumptions!$B$64:$C$93,2,FALSE)*(1-Z218)*Y218</f>
        <v>#REF!</v>
      </c>
      <c r="AF218" s="217">
        <f>$AI$6*VLOOKUP(Q218,Assumptions!$B$64:$C$93,2,FALSE)*(1-Z218)*Y218</f>
        <v>26.951400000000007</v>
      </c>
      <c r="AG218" s="65"/>
    </row>
    <row r="219" spans="8:33">
      <c r="H219" s="198">
        <v>2040</v>
      </c>
      <c r="I219" s="181">
        <v>51441</v>
      </c>
      <c r="J219" s="196">
        <f t="shared" si="32"/>
        <v>24.179470661683581</v>
      </c>
      <c r="K219" s="180">
        <v>21.24</v>
      </c>
      <c r="L219" s="179">
        <f>$L$29*(1+Assumptions!$B$57)^(H218-$H$29)</f>
        <v>2.9394706616835813</v>
      </c>
      <c r="M219">
        <f t="shared" si="39"/>
        <v>2042</v>
      </c>
      <c r="N219">
        <f>(1+Assumptions!$B$57)^(M219-2033)</f>
        <v>1.1950925686223108</v>
      </c>
      <c r="O219">
        <f>HLOOKUP(M219,'Monthly Value (1)'!$C$4:$NR$5,2,FALSE)</f>
        <v>16</v>
      </c>
      <c r="P219" t="e">
        <f>HLOOKUP(M219,#REF!,2,FALSE)</f>
        <v>#REF!</v>
      </c>
      <c r="Q219">
        <f>HLOOKUP(M219,'Monthly Value (3)'!$C$4:$NR$5,2,FALSE)</f>
        <v>15</v>
      </c>
      <c r="R219" s="68">
        <f t="shared" si="37"/>
        <v>4</v>
      </c>
      <c r="S219" s="197">
        <v>51957</v>
      </c>
      <c r="T219" s="200">
        <f t="shared" si="33"/>
        <v>47.623614106511177</v>
      </c>
      <c r="U219" s="200">
        <f t="shared" si="34"/>
        <v>40.174283782510606</v>
      </c>
      <c r="V219" s="190">
        <v>39.849309883510649</v>
      </c>
      <c r="W219" s="190">
        <v>33.616043507678292</v>
      </c>
      <c r="X219" s="66"/>
      <c r="Y219" s="55">
        <f t="shared" si="35"/>
        <v>8</v>
      </c>
      <c r="Z219" s="52">
        <f t="shared" si="38"/>
        <v>0.85</v>
      </c>
      <c r="AA219" s="65">
        <f>($AI$6*VLOOKUP(O219,Assumptions!$B$64:$C$93,2,FALSE)*Y219*T219/1000)-($AI$6*VLOOKUP(O219,Assumptions!$B$64:$C$93,2,FALSE)/Z219*Y219*U219/1000)</f>
        <v>6.4638590664591433E-2</v>
      </c>
      <c r="AB219" s="65" t="e">
        <f>($AI$6*VLOOKUP(P219,Assumptions!$B$64:$C$93,2,FALSE)*Y219*T219/1000)-($AI$6*VLOOKUP(P219,Assumptions!$B$64:$C$93,2,FALSE)/Z219*Y219*U219/1000)</f>
        <v>#REF!</v>
      </c>
      <c r="AC219" s="65">
        <f>($AI$6*VLOOKUP(Q219,Assumptions!$B$64:$C$93,2,FALSE)*Y219*T219/1000)-($AI$6*VLOOKUP(Q219,Assumptions!$B$64:$C$93,2,FALSE)/Z219*Y219*U219/1000)</f>
        <v>6.4638590664591433E-2</v>
      </c>
      <c r="AD219" s="217">
        <f>$AI$6*VLOOKUP(O219,Assumptions!$B$64:$C$93,2,FALSE)*(1-Z219)*Y219</f>
        <v>26.951400000000007</v>
      </c>
      <c r="AE219" s="217" t="e">
        <f>$AI$6*VLOOKUP(P219,Assumptions!$B$64:$C$93,2,FALSE)*(1-Z219)*Y219</f>
        <v>#REF!</v>
      </c>
      <c r="AF219" s="217">
        <f>$AI$6*VLOOKUP(Q219,Assumptions!$B$64:$C$93,2,FALSE)*(1-Z219)*Y219</f>
        <v>26.951400000000007</v>
      </c>
      <c r="AG219" s="65"/>
    </row>
    <row r="220" spans="8:33">
      <c r="H220" s="198">
        <v>2040</v>
      </c>
      <c r="I220" s="181">
        <v>51471</v>
      </c>
      <c r="J220" s="196">
        <f t="shared" si="32"/>
        <v>24.179470661683581</v>
      </c>
      <c r="K220" s="180">
        <v>21.24</v>
      </c>
      <c r="L220" s="179">
        <f>$L$29*(1+Assumptions!$B$57)^(H219-$H$29)</f>
        <v>2.9394706616835813</v>
      </c>
      <c r="M220">
        <f t="shared" si="39"/>
        <v>2042</v>
      </c>
      <c r="N220">
        <f>(1+Assumptions!$B$57)^(M220-2033)</f>
        <v>1.1950925686223108</v>
      </c>
      <c r="O220">
        <f>HLOOKUP(M220,'Monthly Value (1)'!$C$4:$NR$5,2,FALSE)</f>
        <v>16</v>
      </c>
      <c r="P220" t="e">
        <f>HLOOKUP(M220,#REF!,2,FALSE)</f>
        <v>#REF!</v>
      </c>
      <c r="Q220">
        <f>HLOOKUP(M220,'Monthly Value (3)'!$C$4:$NR$5,2,FALSE)</f>
        <v>15</v>
      </c>
      <c r="R220" s="68">
        <f t="shared" si="37"/>
        <v>5</v>
      </c>
      <c r="S220" s="197">
        <v>51987</v>
      </c>
      <c r="T220" s="200">
        <f t="shared" si="33"/>
        <v>38.844016502052597</v>
      </c>
      <c r="U220" s="200">
        <f t="shared" si="34"/>
        <v>33.133902123252064</v>
      </c>
      <c r="V220" s="190">
        <v>32.502935355736952</v>
      </c>
      <c r="W220" s="190">
        <v>27.724967080540424</v>
      </c>
      <c r="X220" s="66"/>
      <c r="Y220" s="55">
        <f t="shared" si="35"/>
        <v>8</v>
      </c>
      <c r="Z220" s="52">
        <f t="shared" si="38"/>
        <v>0.85</v>
      </c>
      <c r="AA220" s="65">
        <f>($AI$6*VLOOKUP(O220,Assumptions!$B$64:$C$93,2,FALSE)*Y220*T220/1000)-($AI$6*VLOOKUP(O220,Assumptions!$B$64:$C$93,2,FALSE)/Z220*Y220*U220/1000)</f>
        <v>-2.4623664974183335E-2</v>
      </c>
      <c r="AB220" s="65" t="e">
        <f>($AI$6*VLOOKUP(P220,Assumptions!$B$64:$C$93,2,FALSE)*Y220*T220/1000)-($AI$6*VLOOKUP(P220,Assumptions!$B$64:$C$93,2,FALSE)/Z220*Y220*U220/1000)</f>
        <v>#REF!</v>
      </c>
      <c r="AC220" s="65">
        <f>($AI$6*VLOOKUP(Q220,Assumptions!$B$64:$C$93,2,FALSE)*Y220*T220/1000)-($AI$6*VLOOKUP(Q220,Assumptions!$B$64:$C$93,2,FALSE)/Z220*Y220*U220/1000)</f>
        <v>-2.4623664974183335E-2</v>
      </c>
      <c r="AD220" s="217">
        <f>$AI$6*VLOOKUP(O220,Assumptions!$B$64:$C$93,2,FALSE)*(1-Z220)*Y220</f>
        <v>26.951400000000007</v>
      </c>
      <c r="AE220" s="217" t="e">
        <f>$AI$6*VLOOKUP(P220,Assumptions!$B$64:$C$93,2,FALSE)*(1-Z220)*Y220</f>
        <v>#REF!</v>
      </c>
      <c r="AF220" s="217">
        <f>$AI$6*VLOOKUP(Q220,Assumptions!$B$64:$C$93,2,FALSE)*(1-Z220)*Y220</f>
        <v>26.951400000000007</v>
      </c>
      <c r="AG220" s="65"/>
    </row>
    <row r="221" spans="8:33">
      <c r="H221" s="198">
        <v>2041</v>
      </c>
      <c r="I221" s="181">
        <v>51502</v>
      </c>
      <c r="J221" s="196">
        <f t="shared" si="32"/>
        <v>24.489470661683583</v>
      </c>
      <c r="K221" s="180">
        <v>21.55</v>
      </c>
      <c r="L221" s="179">
        <f>$L$29*(1+Assumptions!$B$57)^(H220-$H$29)</f>
        <v>2.9394706616835813</v>
      </c>
      <c r="M221">
        <f t="shared" si="39"/>
        <v>2042</v>
      </c>
      <c r="N221">
        <f>(1+Assumptions!$B$57)^(M221-2033)</f>
        <v>1.1950925686223108</v>
      </c>
      <c r="O221">
        <f>HLOOKUP(M221,'Monthly Value (1)'!$C$4:$NR$5,2,FALSE)</f>
        <v>16</v>
      </c>
      <c r="P221" t="e">
        <f>HLOOKUP(M221,#REF!,2,FALSE)</f>
        <v>#REF!</v>
      </c>
      <c r="Q221">
        <f>HLOOKUP(M221,'Monthly Value (3)'!$C$4:$NR$5,2,FALSE)</f>
        <v>15</v>
      </c>
      <c r="R221" s="68">
        <f t="shared" si="37"/>
        <v>6</v>
      </c>
      <c r="S221" s="197">
        <v>52018</v>
      </c>
      <c r="T221" s="200">
        <f t="shared" si="33"/>
        <v>47.513329207012077</v>
      </c>
      <c r="U221" s="200">
        <f t="shared" si="34"/>
        <v>39.914226124472293</v>
      </c>
      <c r="V221" s="190">
        <v>39.757028413108536</v>
      </c>
      <c r="W221" s="190">
        <v>33.398438892884222</v>
      </c>
      <c r="X221" s="66"/>
      <c r="Y221" s="55">
        <f t="shared" si="35"/>
        <v>8</v>
      </c>
      <c r="Z221" s="52">
        <f t="shared" si="38"/>
        <v>0.85</v>
      </c>
      <c r="AA221" s="65">
        <f>($AI$6*VLOOKUP(O221,Assumptions!$B$64:$C$93,2,FALSE)*Y221*T221/1000)-($AI$6*VLOOKUP(O221,Assumptions!$B$64:$C$93,2,FALSE)/Z221*Y221*U221/1000)</f>
        <v>9.9794946668886553E-2</v>
      </c>
      <c r="AB221" s="65" t="e">
        <f>($AI$6*VLOOKUP(P221,Assumptions!$B$64:$C$93,2,FALSE)*Y221*T221/1000)-($AI$6*VLOOKUP(P221,Assumptions!$B$64:$C$93,2,FALSE)/Z221*Y221*U221/1000)</f>
        <v>#REF!</v>
      </c>
      <c r="AC221" s="65">
        <f>($AI$6*VLOOKUP(Q221,Assumptions!$B$64:$C$93,2,FALSE)*Y221*T221/1000)-($AI$6*VLOOKUP(Q221,Assumptions!$B$64:$C$93,2,FALSE)/Z221*Y221*U221/1000)</f>
        <v>9.9794946668886553E-2</v>
      </c>
      <c r="AD221" s="217">
        <f>$AI$6*VLOOKUP(O221,Assumptions!$B$64:$C$93,2,FALSE)*(1-Z221)*Y221</f>
        <v>26.951400000000007</v>
      </c>
      <c r="AE221" s="217" t="e">
        <f>$AI$6*VLOOKUP(P221,Assumptions!$B$64:$C$93,2,FALSE)*(1-Z221)*Y221</f>
        <v>#REF!</v>
      </c>
      <c r="AF221" s="217">
        <f>$AI$6*VLOOKUP(Q221,Assumptions!$B$64:$C$93,2,FALSE)*(1-Z221)*Y221</f>
        <v>26.951400000000007</v>
      </c>
      <c r="AG221" s="65"/>
    </row>
    <row r="222" spans="8:33">
      <c r="H222" s="198">
        <v>2041</v>
      </c>
      <c r="I222" s="181">
        <v>51533</v>
      </c>
      <c r="J222" s="196">
        <f t="shared" si="32"/>
        <v>24.548260074917255</v>
      </c>
      <c r="K222" s="180">
        <v>21.55</v>
      </c>
      <c r="L222" s="179">
        <f>$L$29*(1+Assumptions!$B$57)^(H221-$H$29)</f>
        <v>2.9982600749172534</v>
      </c>
      <c r="M222">
        <f t="shared" si="39"/>
        <v>2042</v>
      </c>
      <c r="N222">
        <f>(1+Assumptions!$B$57)^(M222-2033)</f>
        <v>1.1950925686223108</v>
      </c>
      <c r="O222">
        <f>HLOOKUP(M222,'Monthly Value (1)'!$C$4:$NR$5,2,FALSE)</f>
        <v>16</v>
      </c>
      <c r="P222" t="e">
        <f>HLOOKUP(M222,#REF!,2,FALSE)</f>
        <v>#REF!</v>
      </c>
      <c r="Q222">
        <f>HLOOKUP(M222,'Monthly Value (3)'!$C$4:$NR$5,2,FALSE)</f>
        <v>15</v>
      </c>
      <c r="R222" s="68">
        <f t="shared" si="37"/>
        <v>7</v>
      </c>
      <c r="S222" s="197">
        <v>52048</v>
      </c>
      <c r="T222" s="200">
        <f t="shared" si="33"/>
        <v>57.695794914093376</v>
      </c>
      <c r="U222" s="200">
        <f t="shared" si="34"/>
        <v>45.749222475159613</v>
      </c>
      <c r="V222" s="190">
        <v>48.27726021307658</v>
      </c>
      <c r="W222" s="190">
        <v>38.280902815669585</v>
      </c>
      <c r="X222" s="66"/>
      <c r="Y222" s="55">
        <f t="shared" si="35"/>
        <v>8</v>
      </c>
      <c r="Z222" s="52">
        <f t="shared" si="38"/>
        <v>0.85</v>
      </c>
      <c r="AA222" s="65">
        <f>($AI$6*VLOOKUP(O222,Assumptions!$B$64:$C$93,2,FALSE)*Y222*T222/1000)-($AI$6*VLOOKUP(O222,Assumptions!$B$64:$C$93,2,FALSE)/Z222*Y222*U222/1000)</f>
        <v>0.69591753234137421</v>
      </c>
      <c r="AB222" s="65" t="e">
        <f>($AI$6*VLOOKUP(P222,Assumptions!$B$64:$C$93,2,FALSE)*Y222*T222/1000)-($AI$6*VLOOKUP(P222,Assumptions!$B$64:$C$93,2,FALSE)/Z222*Y222*U222/1000)</f>
        <v>#REF!</v>
      </c>
      <c r="AC222" s="65">
        <f>($AI$6*VLOOKUP(Q222,Assumptions!$B$64:$C$93,2,FALSE)*Y222*T222/1000)-($AI$6*VLOOKUP(Q222,Assumptions!$B$64:$C$93,2,FALSE)/Z222*Y222*U222/1000)</f>
        <v>0.69591753234137421</v>
      </c>
      <c r="AD222" s="217">
        <f>$AI$6*VLOOKUP(O222,Assumptions!$B$64:$C$93,2,FALSE)*(1-Z222)*Y222</f>
        <v>26.951400000000007</v>
      </c>
      <c r="AE222" s="217" t="e">
        <f>$AI$6*VLOOKUP(P222,Assumptions!$B$64:$C$93,2,FALSE)*(1-Z222)*Y222</f>
        <v>#REF!</v>
      </c>
      <c r="AF222" s="217">
        <f>$AI$6*VLOOKUP(Q222,Assumptions!$B$64:$C$93,2,FALSE)*(1-Z222)*Y222</f>
        <v>26.951400000000007</v>
      </c>
      <c r="AG222" s="65"/>
    </row>
    <row r="223" spans="8:33">
      <c r="H223" s="198">
        <v>2041</v>
      </c>
      <c r="I223" s="181">
        <v>51561</v>
      </c>
      <c r="J223" s="196">
        <f t="shared" ref="J223:J286" si="40">K223+L223</f>
        <v>24.548260074917255</v>
      </c>
      <c r="K223" s="180">
        <v>21.55</v>
      </c>
      <c r="L223" s="179">
        <f>$L$29*(1+Assumptions!$B$57)^(H222-$H$29)</f>
        <v>2.9982600749172534</v>
      </c>
      <c r="M223">
        <f t="shared" si="39"/>
        <v>2042</v>
      </c>
      <c r="N223">
        <f>(1+Assumptions!$B$57)^(M223-2033)</f>
        <v>1.1950925686223108</v>
      </c>
      <c r="O223">
        <f>HLOOKUP(M223,'Monthly Value (1)'!$C$4:$NR$5,2,FALSE)</f>
        <v>16</v>
      </c>
      <c r="P223" t="e">
        <f>HLOOKUP(M223,#REF!,2,FALSE)</f>
        <v>#REF!</v>
      </c>
      <c r="Q223">
        <f>HLOOKUP(M223,'Monthly Value (3)'!$C$4:$NR$5,2,FALSE)</f>
        <v>15</v>
      </c>
      <c r="R223" s="68">
        <f t="shared" si="37"/>
        <v>8</v>
      </c>
      <c r="S223" s="197">
        <v>52079</v>
      </c>
      <c r="T223" s="200">
        <f t="shared" si="33"/>
        <v>58.222195522409713</v>
      </c>
      <c r="U223" s="200">
        <f t="shared" si="34"/>
        <v>46.199027736700387</v>
      </c>
      <c r="V223" s="190">
        <v>48.717728694043842</v>
      </c>
      <c r="W223" s="190">
        <v>38.657279736881051</v>
      </c>
      <c r="X223" s="66"/>
      <c r="Y223" s="55">
        <f t="shared" si="35"/>
        <v>8</v>
      </c>
      <c r="Z223" s="52">
        <f t="shared" si="38"/>
        <v>0.85</v>
      </c>
      <c r="AA223" s="65">
        <f>($AI$6*VLOOKUP(O223,Assumptions!$B$64:$C$93,2,FALSE)*Y223*T223/1000)-($AI$6*VLOOKUP(O223,Assumptions!$B$64:$C$93,2,FALSE)/Z223*Y223*U223/1000)</f>
        <v>0.69541766430874574</v>
      </c>
      <c r="AB223" s="65" t="e">
        <f>($AI$6*VLOOKUP(P223,Assumptions!$B$64:$C$93,2,FALSE)*Y223*T223/1000)-($AI$6*VLOOKUP(P223,Assumptions!$B$64:$C$93,2,FALSE)/Z223*Y223*U223/1000)</f>
        <v>#REF!</v>
      </c>
      <c r="AC223" s="65">
        <f>($AI$6*VLOOKUP(Q223,Assumptions!$B$64:$C$93,2,FALSE)*Y223*T223/1000)-($AI$6*VLOOKUP(Q223,Assumptions!$B$64:$C$93,2,FALSE)/Z223*Y223*U223/1000)</f>
        <v>0.69541766430874574</v>
      </c>
      <c r="AD223" s="217">
        <f>$AI$6*VLOOKUP(O223,Assumptions!$B$64:$C$93,2,FALSE)*(1-Z223)*Y223</f>
        <v>26.951400000000007</v>
      </c>
      <c r="AE223" s="217" t="e">
        <f>$AI$6*VLOOKUP(P223,Assumptions!$B$64:$C$93,2,FALSE)*(1-Z223)*Y223</f>
        <v>#REF!</v>
      </c>
      <c r="AF223" s="217">
        <f>$AI$6*VLOOKUP(Q223,Assumptions!$B$64:$C$93,2,FALSE)*(1-Z223)*Y223</f>
        <v>26.951400000000007</v>
      </c>
      <c r="AG223" s="65"/>
    </row>
    <row r="224" spans="8:33">
      <c r="H224" s="198">
        <v>2041</v>
      </c>
      <c r="I224" s="181">
        <v>51592</v>
      </c>
      <c r="J224" s="196">
        <f t="shared" si="40"/>
        <v>24.548260074917255</v>
      </c>
      <c r="K224" s="180">
        <v>21.55</v>
      </c>
      <c r="L224" s="179">
        <f>$L$29*(1+Assumptions!$B$57)^(H223-$H$29)</f>
        <v>2.9982600749172534</v>
      </c>
      <c r="M224">
        <f t="shared" si="39"/>
        <v>2042</v>
      </c>
      <c r="N224">
        <f>(1+Assumptions!$B$57)^(M224-2033)</f>
        <v>1.1950925686223108</v>
      </c>
      <c r="O224">
        <f>HLOOKUP(M224,'Monthly Value (1)'!$C$4:$NR$5,2,FALSE)</f>
        <v>16</v>
      </c>
      <c r="P224" t="e">
        <f>HLOOKUP(M224,#REF!,2,FALSE)</f>
        <v>#REF!</v>
      </c>
      <c r="Q224">
        <f>HLOOKUP(M224,'Monthly Value (3)'!$C$4:$NR$5,2,FALSE)</f>
        <v>15</v>
      </c>
      <c r="R224" s="68">
        <f t="shared" si="37"/>
        <v>9</v>
      </c>
      <c r="S224" s="197">
        <v>52110</v>
      </c>
      <c r="T224" s="200">
        <f t="shared" si="33"/>
        <v>47.20108621476939</v>
      </c>
      <c r="U224" s="200">
        <f t="shared" si="34"/>
        <v>40.653573185548076</v>
      </c>
      <c r="V224" s="190">
        <v>39.495757445117633</v>
      </c>
      <c r="W224" s="190">
        <v>34.01709143954686</v>
      </c>
      <c r="X224" s="66"/>
      <c r="Y224" s="55">
        <f t="shared" si="35"/>
        <v>8</v>
      </c>
      <c r="Z224" s="52">
        <f t="shared" si="38"/>
        <v>0.85</v>
      </c>
      <c r="AA224" s="65">
        <f>($AI$6*VLOOKUP(O224,Assumptions!$B$64:$C$93,2,FALSE)*Y224*T224/1000)-($AI$6*VLOOKUP(O224,Assumptions!$B$64:$C$93,2,FALSE)/Z224*Y224*U224/1000)</f>
        <v>-0.11259341643572718</v>
      </c>
      <c r="AB224" s="65" t="e">
        <f>($AI$6*VLOOKUP(P224,Assumptions!$B$64:$C$93,2,FALSE)*Y224*T224/1000)-($AI$6*VLOOKUP(P224,Assumptions!$B$64:$C$93,2,FALSE)/Z224*Y224*U224/1000)</f>
        <v>#REF!</v>
      </c>
      <c r="AC224" s="65">
        <f>($AI$6*VLOOKUP(Q224,Assumptions!$B$64:$C$93,2,FALSE)*Y224*T224/1000)-($AI$6*VLOOKUP(Q224,Assumptions!$B$64:$C$93,2,FALSE)/Z224*Y224*U224/1000)</f>
        <v>-0.11259341643572718</v>
      </c>
      <c r="AD224" s="217">
        <f>$AI$6*VLOOKUP(O224,Assumptions!$B$64:$C$93,2,FALSE)*(1-Z224)*Y224</f>
        <v>26.951400000000007</v>
      </c>
      <c r="AE224" s="217" t="e">
        <f>$AI$6*VLOOKUP(P224,Assumptions!$B$64:$C$93,2,FALSE)*(1-Z224)*Y224</f>
        <v>#REF!</v>
      </c>
      <c r="AF224" s="217">
        <f>$AI$6*VLOOKUP(Q224,Assumptions!$B$64:$C$93,2,FALSE)*(1-Z224)*Y224</f>
        <v>26.951400000000007</v>
      </c>
      <c r="AG224" s="65"/>
    </row>
    <row r="225" spans="8:33">
      <c r="H225" s="198">
        <v>2041</v>
      </c>
      <c r="I225" s="181">
        <v>51622</v>
      </c>
      <c r="J225" s="196">
        <f t="shared" si="40"/>
        <v>24.548260074917255</v>
      </c>
      <c r="K225" s="180">
        <v>21.55</v>
      </c>
      <c r="L225" s="179">
        <f>$L$29*(1+Assumptions!$B$57)^(H224-$H$29)</f>
        <v>2.9982600749172534</v>
      </c>
      <c r="M225">
        <f t="shared" si="39"/>
        <v>2042</v>
      </c>
      <c r="N225">
        <f>(1+Assumptions!$B$57)^(M225-2033)</f>
        <v>1.1950925686223108</v>
      </c>
      <c r="O225">
        <f>HLOOKUP(M225,'Monthly Value (1)'!$C$4:$NR$5,2,FALSE)</f>
        <v>16</v>
      </c>
      <c r="P225" t="e">
        <f>HLOOKUP(M225,#REF!,2,FALSE)</f>
        <v>#REF!</v>
      </c>
      <c r="Q225">
        <f>HLOOKUP(M225,'Monthly Value (3)'!$C$4:$NR$5,2,FALSE)</f>
        <v>15</v>
      </c>
      <c r="R225" s="68">
        <f t="shared" si="37"/>
        <v>10</v>
      </c>
      <c r="S225" s="197">
        <v>52140</v>
      </c>
      <c r="T225" s="200">
        <f t="shared" si="33"/>
        <v>51.53246821672726</v>
      </c>
      <c r="U225" s="200">
        <f t="shared" si="34"/>
        <v>41.314283993438693</v>
      </c>
      <c r="V225" s="190">
        <v>43.120064143761937</v>
      </c>
      <c r="W225" s="190">
        <v>34.569944687268311</v>
      </c>
      <c r="X225" s="66"/>
      <c r="Y225" s="55">
        <f t="shared" si="35"/>
        <v>8</v>
      </c>
      <c r="Z225" s="52">
        <f t="shared" si="38"/>
        <v>0.85</v>
      </c>
      <c r="AA225" s="65">
        <f>($AI$6*VLOOKUP(O225,Assumptions!$B$64:$C$93,2,FALSE)*Y225*T225/1000)-($AI$6*VLOOKUP(O225,Assumptions!$B$64:$C$93,2,FALSE)/Z225*Y225*U225/1000)</f>
        <v>0.52598859365563833</v>
      </c>
      <c r="AB225" s="65" t="e">
        <f>($AI$6*VLOOKUP(P225,Assumptions!$B$64:$C$93,2,FALSE)*Y225*T225/1000)-($AI$6*VLOOKUP(P225,Assumptions!$B$64:$C$93,2,FALSE)/Z225*Y225*U225/1000)</f>
        <v>#REF!</v>
      </c>
      <c r="AC225" s="65">
        <f>($AI$6*VLOOKUP(Q225,Assumptions!$B$64:$C$93,2,FALSE)*Y225*T225/1000)-($AI$6*VLOOKUP(Q225,Assumptions!$B$64:$C$93,2,FALSE)/Z225*Y225*U225/1000)</f>
        <v>0.52598859365563833</v>
      </c>
      <c r="AD225" s="217">
        <f>$AI$6*VLOOKUP(O225,Assumptions!$B$64:$C$93,2,FALSE)*(1-Z225)*Y225</f>
        <v>26.951400000000007</v>
      </c>
      <c r="AE225" s="217" t="e">
        <f>$AI$6*VLOOKUP(P225,Assumptions!$B$64:$C$93,2,FALSE)*(1-Z225)*Y225</f>
        <v>#REF!</v>
      </c>
      <c r="AF225" s="217">
        <f>$AI$6*VLOOKUP(Q225,Assumptions!$B$64:$C$93,2,FALSE)*(1-Z225)*Y225</f>
        <v>26.951400000000007</v>
      </c>
      <c r="AG225" s="65"/>
    </row>
    <row r="226" spans="8:33">
      <c r="H226" s="198">
        <v>2041</v>
      </c>
      <c r="I226" s="181">
        <v>51653</v>
      </c>
      <c r="J226" s="196">
        <f t="shared" si="40"/>
        <v>24.548260074917255</v>
      </c>
      <c r="K226" s="180">
        <v>21.55</v>
      </c>
      <c r="L226" s="179">
        <f>$L$29*(1+Assumptions!$B$57)^(H225-$H$29)</f>
        <v>2.9982600749172534</v>
      </c>
      <c r="M226">
        <f t="shared" si="39"/>
        <v>2042</v>
      </c>
      <c r="N226">
        <f>(1+Assumptions!$B$57)^(M226-2033)</f>
        <v>1.1950925686223108</v>
      </c>
      <c r="O226">
        <f>HLOOKUP(M226,'Monthly Value (1)'!$C$4:$NR$5,2,FALSE)</f>
        <v>16</v>
      </c>
      <c r="P226" t="e">
        <f>HLOOKUP(M226,#REF!,2,FALSE)</f>
        <v>#REF!</v>
      </c>
      <c r="Q226">
        <f>HLOOKUP(M226,'Monthly Value (3)'!$C$4:$NR$5,2,FALSE)</f>
        <v>15</v>
      </c>
      <c r="R226" s="68">
        <f t="shared" si="37"/>
        <v>11</v>
      </c>
      <c r="S226" s="197">
        <v>52171</v>
      </c>
      <c r="T226" s="200">
        <f t="shared" si="33"/>
        <v>80.222460372374726</v>
      </c>
      <c r="U226" s="200">
        <f t="shared" si="34"/>
        <v>70.091187856009668</v>
      </c>
      <c r="V226" s="190">
        <v>67.126566157845218</v>
      </c>
      <c r="W226" s="190">
        <v>58.649170529785813</v>
      </c>
      <c r="X226" s="66"/>
      <c r="Y226" s="55">
        <f t="shared" si="35"/>
        <v>8</v>
      </c>
      <c r="Z226" s="52">
        <f t="shared" si="38"/>
        <v>0.85</v>
      </c>
      <c r="AA226" s="65">
        <f>($AI$6*VLOOKUP(O226,Assumptions!$B$64:$C$93,2,FALSE)*Y226*T226/1000)-($AI$6*VLOOKUP(O226,Assumptions!$B$64:$C$93,2,FALSE)/Z226*Y226*U226/1000)</f>
        <v>-0.40207187979954462</v>
      </c>
      <c r="AB226" s="65" t="e">
        <f>($AI$6*VLOOKUP(P226,Assumptions!$B$64:$C$93,2,FALSE)*Y226*T226/1000)-($AI$6*VLOOKUP(P226,Assumptions!$B$64:$C$93,2,FALSE)/Z226*Y226*U226/1000)</f>
        <v>#REF!</v>
      </c>
      <c r="AC226" s="65">
        <f>($AI$6*VLOOKUP(Q226,Assumptions!$B$64:$C$93,2,FALSE)*Y226*T226/1000)-($AI$6*VLOOKUP(Q226,Assumptions!$B$64:$C$93,2,FALSE)/Z226*Y226*U226/1000)</f>
        <v>-0.40207187979954462</v>
      </c>
      <c r="AD226" s="217">
        <f>$AI$6*VLOOKUP(O226,Assumptions!$B$64:$C$93,2,FALSE)*(1-Z226)*Y226</f>
        <v>26.951400000000007</v>
      </c>
      <c r="AE226" s="217" t="e">
        <f>$AI$6*VLOOKUP(P226,Assumptions!$B$64:$C$93,2,FALSE)*(1-Z226)*Y226</f>
        <v>#REF!</v>
      </c>
      <c r="AF226" s="217">
        <f>$AI$6*VLOOKUP(Q226,Assumptions!$B$64:$C$93,2,FALSE)*(1-Z226)*Y226</f>
        <v>26.951400000000007</v>
      </c>
      <c r="AG226" s="65"/>
    </row>
    <row r="227" spans="8:33">
      <c r="H227" s="198">
        <v>2041</v>
      </c>
      <c r="I227" s="181">
        <v>51683</v>
      </c>
      <c r="J227" s="196">
        <f t="shared" si="40"/>
        <v>24.548260074917255</v>
      </c>
      <c r="K227" s="180">
        <v>21.55</v>
      </c>
      <c r="L227" s="179">
        <f>$L$29*(1+Assumptions!$B$57)^(H226-$H$29)</f>
        <v>2.9982600749172534</v>
      </c>
      <c r="M227">
        <f t="shared" si="39"/>
        <v>2042</v>
      </c>
      <c r="N227">
        <f>(1+Assumptions!$B$57)^(M227-2033)</f>
        <v>1.1950925686223108</v>
      </c>
      <c r="O227">
        <f>HLOOKUP(M227,'Monthly Value (1)'!$C$4:$NR$5,2,FALSE)</f>
        <v>16</v>
      </c>
      <c r="P227" t="e">
        <f>HLOOKUP(M227,#REF!,2,FALSE)</f>
        <v>#REF!</v>
      </c>
      <c r="Q227">
        <f>HLOOKUP(M227,'Monthly Value (3)'!$C$4:$NR$5,2,FALSE)</f>
        <v>15</v>
      </c>
      <c r="R227" s="68">
        <f t="shared" si="37"/>
        <v>12</v>
      </c>
      <c r="S227" s="197">
        <v>52201</v>
      </c>
      <c r="T227" s="200">
        <f t="shared" si="33"/>
        <v>142.73508019089738</v>
      </c>
      <c r="U227" s="200">
        <f t="shared" si="34"/>
        <v>119.02384045706623</v>
      </c>
      <c r="V227" s="190">
        <v>119.43432997448956</v>
      </c>
      <c r="W227" s="190">
        <v>99.593825266837328</v>
      </c>
      <c r="X227" s="66"/>
      <c r="Y227" s="55">
        <f t="shared" si="35"/>
        <v>8</v>
      </c>
      <c r="Z227" s="52">
        <f t="shared" si="38"/>
        <v>0.85</v>
      </c>
      <c r="AA227" s="65">
        <f>($AI$6*VLOOKUP(O227,Assumptions!$B$64:$C$93,2,FALSE)*Y227*T227/1000)-($AI$6*VLOOKUP(O227,Assumptions!$B$64:$C$93,2,FALSE)/Z227*Y227*U227/1000)</f>
        <v>0.4863887884222251</v>
      </c>
      <c r="AB227" s="65" t="e">
        <f>($AI$6*VLOOKUP(P227,Assumptions!$B$64:$C$93,2,FALSE)*Y227*T227/1000)-($AI$6*VLOOKUP(P227,Assumptions!$B$64:$C$93,2,FALSE)/Z227*Y227*U227/1000)</f>
        <v>#REF!</v>
      </c>
      <c r="AC227" s="65">
        <f>($AI$6*VLOOKUP(Q227,Assumptions!$B$64:$C$93,2,FALSE)*Y227*T227/1000)-($AI$6*VLOOKUP(Q227,Assumptions!$B$64:$C$93,2,FALSE)/Z227*Y227*U227/1000)</f>
        <v>0.4863887884222251</v>
      </c>
      <c r="AD227" s="217">
        <f>$AI$6*VLOOKUP(O227,Assumptions!$B$64:$C$93,2,FALSE)*(1-Z227)*Y227</f>
        <v>26.951400000000007</v>
      </c>
      <c r="AE227" s="217" t="e">
        <f>$AI$6*VLOOKUP(P227,Assumptions!$B$64:$C$93,2,FALSE)*(1-Z227)*Y227</f>
        <v>#REF!</v>
      </c>
      <c r="AF227" s="217">
        <f>$AI$6*VLOOKUP(Q227,Assumptions!$B$64:$C$93,2,FALSE)*(1-Z227)*Y227</f>
        <v>26.951400000000007</v>
      </c>
      <c r="AG227" s="65"/>
    </row>
    <row r="228" spans="8:33">
      <c r="H228" s="198">
        <v>2041</v>
      </c>
      <c r="I228" s="181">
        <v>51714</v>
      </c>
      <c r="J228" s="196">
        <f t="shared" si="40"/>
        <v>24.548260074917255</v>
      </c>
      <c r="K228" s="180">
        <v>21.55</v>
      </c>
      <c r="L228" s="179">
        <f>$L$29*(1+Assumptions!$B$57)^(H227-$H$29)</f>
        <v>2.9982600749172534</v>
      </c>
      <c r="M228">
        <f t="shared" si="39"/>
        <v>2043</v>
      </c>
      <c r="N228">
        <f>(1+Assumptions!$B$57)^(M228-2033)</f>
        <v>1.2189944199947571</v>
      </c>
      <c r="O228">
        <f>HLOOKUP(M228,'Monthly Value (1)'!$C$4:$NR$5,2,FALSE)</f>
        <v>17</v>
      </c>
      <c r="P228" t="e">
        <f>HLOOKUP(M228,#REF!,2,FALSE)</f>
        <v>#REF!</v>
      </c>
      <c r="Q228">
        <f>HLOOKUP(M228,'Monthly Value (3)'!$C$4:$NR$5,2,FALSE)</f>
        <v>16</v>
      </c>
      <c r="R228" s="68">
        <f t="shared" si="37"/>
        <v>1</v>
      </c>
      <c r="S228" s="197">
        <v>52232</v>
      </c>
      <c r="T228" s="200">
        <f t="shared" si="33"/>
        <v>188.41232528714499</v>
      </c>
      <c r="U228" s="200">
        <f t="shared" si="34"/>
        <v>149.6667620026638</v>
      </c>
      <c r="V228" s="190">
        <v>154.56373072483413</v>
      </c>
      <c r="W228" s="190">
        <v>122.77887375670474</v>
      </c>
      <c r="X228" s="66"/>
      <c r="Y228" s="55">
        <f t="shared" si="35"/>
        <v>8</v>
      </c>
      <c r="Z228" s="52">
        <f t="shared" si="38"/>
        <v>0.85</v>
      </c>
      <c r="AA228" s="65">
        <f>($AI$6*VLOOKUP(O228,Assumptions!$B$64:$C$93,2,FALSE)*Y228*T228/1000)-($AI$6*VLOOKUP(O228,Assumptions!$B$64:$C$93,2,FALSE)/Z228*Y228*U228/1000)</f>
        <v>2.192255704189499</v>
      </c>
      <c r="AB228" s="65" t="e">
        <f>($AI$6*VLOOKUP(P228,Assumptions!$B$64:$C$93,2,FALSE)*Y228*T228/1000)-($AI$6*VLOOKUP(P228,Assumptions!$B$64:$C$93,2,FALSE)/Z228*Y228*U228/1000)</f>
        <v>#REF!</v>
      </c>
      <c r="AC228" s="65">
        <f>($AI$6*VLOOKUP(Q228,Assumptions!$B$64:$C$93,2,FALSE)*Y228*T228/1000)-($AI$6*VLOOKUP(Q228,Assumptions!$B$64:$C$93,2,FALSE)/Z228*Y228*U228/1000)</f>
        <v>2.2160845705393903</v>
      </c>
      <c r="AD228" s="217">
        <f>$AI$6*VLOOKUP(O228,Assumptions!$B$64:$C$93,2,FALSE)*(1-Z228)*Y228</f>
        <v>26.661600000000007</v>
      </c>
      <c r="AE228" s="217" t="e">
        <f>$AI$6*VLOOKUP(P228,Assumptions!$B$64:$C$93,2,FALSE)*(1-Z228)*Y228</f>
        <v>#REF!</v>
      </c>
      <c r="AF228" s="217">
        <f>$AI$6*VLOOKUP(Q228,Assumptions!$B$64:$C$93,2,FALSE)*(1-Z228)*Y228</f>
        <v>26.951400000000007</v>
      </c>
      <c r="AG228" s="65"/>
    </row>
    <row r="229" spans="8:33">
      <c r="H229" s="198">
        <v>2041</v>
      </c>
      <c r="I229" s="181">
        <v>51745</v>
      </c>
      <c r="J229" s="196">
        <f t="shared" si="40"/>
        <v>24.548260074917255</v>
      </c>
      <c r="K229" s="180">
        <v>21.55</v>
      </c>
      <c r="L229" s="179">
        <f>$L$29*(1+Assumptions!$B$57)^(H228-$H$29)</f>
        <v>2.9982600749172534</v>
      </c>
      <c r="M229">
        <f t="shared" si="39"/>
        <v>2043</v>
      </c>
      <c r="N229">
        <f>(1+Assumptions!$B$57)^(M229-2033)</f>
        <v>1.2189944199947571</v>
      </c>
      <c r="O229">
        <f>HLOOKUP(M229,'Monthly Value (1)'!$C$4:$NR$5,2,FALSE)</f>
        <v>17</v>
      </c>
      <c r="P229" t="e">
        <f>HLOOKUP(M229,#REF!,2,FALSE)</f>
        <v>#REF!</v>
      </c>
      <c r="Q229">
        <f>HLOOKUP(M229,'Monthly Value (3)'!$C$4:$NR$5,2,FALSE)</f>
        <v>16</v>
      </c>
      <c r="R229" s="68">
        <f t="shared" si="37"/>
        <v>2</v>
      </c>
      <c r="S229" s="197">
        <v>52263</v>
      </c>
      <c r="T229" s="200">
        <f t="shared" si="33"/>
        <v>175.59845770091476</v>
      </c>
      <c r="U229" s="200">
        <f t="shared" si="34"/>
        <v>140.56542594886247</v>
      </c>
      <c r="V229" s="190">
        <v>144.05189623564479</v>
      </c>
      <c r="W229" s="190">
        <v>115.31260819837635</v>
      </c>
      <c r="X229" s="66"/>
      <c r="Y229" s="55">
        <f t="shared" si="35"/>
        <v>8</v>
      </c>
      <c r="Z229" s="52">
        <f t="shared" si="38"/>
        <v>0.85</v>
      </c>
      <c r="AA229" s="65">
        <f>($AI$6*VLOOKUP(O229,Assumptions!$B$64:$C$93,2,FALSE)*Y229*T229/1000)-($AI$6*VLOOKUP(O229,Assumptions!$B$64:$C$93,2,FALSE)/Z229*Y229*U229/1000)</f>
        <v>1.8178533598800861</v>
      </c>
      <c r="AB229" s="65" t="e">
        <f>($AI$6*VLOOKUP(P229,Assumptions!$B$64:$C$93,2,FALSE)*Y229*T229/1000)-($AI$6*VLOOKUP(P229,Assumptions!$B$64:$C$93,2,FALSE)/Z229*Y229*U229/1000)</f>
        <v>#REF!</v>
      </c>
      <c r="AC229" s="65">
        <f>($AI$6*VLOOKUP(Q229,Assumptions!$B$64:$C$93,2,FALSE)*Y229*T229/1000)-($AI$6*VLOOKUP(Q229,Assumptions!$B$64:$C$93,2,FALSE)/Z229*Y229*U229/1000)</f>
        <v>1.8376126355309559</v>
      </c>
      <c r="AD229" s="217">
        <f>$AI$6*VLOOKUP(O229,Assumptions!$B$64:$C$93,2,FALSE)*(1-Z229)*Y229</f>
        <v>26.661600000000007</v>
      </c>
      <c r="AE229" s="217" t="e">
        <f>$AI$6*VLOOKUP(P229,Assumptions!$B$64:$C$93,2,FALSE)*(1-Z229)*Y229</f>
        <v>#REF!</v>
      </c>
      <c r="AF229" s="217">
        <f>$AI$6*VLOOKUP(Q229,Assumptions!$B$64:$C$93,2,FALSE)*(1-Z229)*Y229</f>
        <v>26.951400000000007</v>
      </c>
      <c r="AG229" s="65"/>
    </row>
    <row r="230" spans="8:33">
      <c r="H230" s="198">
        <v>2041</v>
      </c>
      <c r="I230" s="181">
        <v>51775</v>
      </c>
      <c r="J230" s="196">
        <f t="shared" si="40"/>
        <v>24.548260074917255</v>
      </c>
      <c r="K230" s="180">
        <v>21.55</v>
      </c>
      <c r="L230" s="179">
        <f>$L$29*(1+Assumptions!$B$57)^(H229-$H$29)</f>
        <v>2.9982600749172534</v>
      </c>
      <c r="M230">
        <f t="shared" si="39"/>
        <v>2043</v>
      </c>
      <c r="N230">
        <f>(1+Assumptions!$B$57)^(M230-2033)</f>
        <v>1.2189944199947571</v>
      </c>
      <c r="O230">
        <f>HLOOKUP(M230,'Monthly Value (1)'!$C$4:$NR$5,2,FALSE)</f>
        <v>17</v>
      </c>
      <c r="P230" t="e">
        <f>HLOOKUP(M230,#REF!,2,FALSE)</f>
        <v>#REF!</v>
      </c>
      <c r="Q230">
        <f>HLOOKUP(M230,'Monthly Value (3)'!$C$4:$NR$5,2,FALSE)</f>
        <v>16</v>
      </c>
      <c r="R230" s="68">
        <f t="shared" si="37"/>
        <v>3</v>
      </c>
      <c r="S230" s="197">
        <v>52291</v>
      </c>
      <c r="T230" s="200">
        <f t="shared" si="33"/>
        <v>72.846342214058154</v>
      </c>
      <c r="U230" s="200">
        <f t="shared" si="34"/>
        <v>63.389074534963257</v>
      </c>
      <c r="V230" s="190">
        <v>59.75937298742636</v>
      </c>
      <c r="W230" s="190">
        <v>52.001119525416605</v>
      </c>
      <c r="X230" s="66"/>
      <c r="Y230" s="55">
        <f t="shared" si="35"/>
        <v>8</v>
      </c>
      <c r="Z230" s="52">
        <f t="shared" si="38"/>
        <v>0.85</v>
      </c>
      <c r="AA230" s="65">
        <f>($AI$6*VLOOKUP(O230,Assumptions!$B$64:$C$93,2,FALSE)*Y230*T230/1000)-($AI$6*VLOOKUP(O230,Assumptions!$B$64:$C$93,2,FALSE)/Z230*Y230*U230/1000)</f>
        <v>-0.30732641320151721</v>
      </c>
      <c r="AB230" s="65" t="e">
        <f>($AI$6*VLOOKUP(P230,Assumptions!$B$64:$C$93,2,FALSE)*Y230*T230/1000)-($AI$6*VLOOKUP(P230,Assumptions!$B$64:$C$93,2,FALSE)/Z230*Y230*U230/1000)</f>
        <v>#REF!</v>
      </c>
      <c r="AC230" s="65">
        <f>($AI$6*VLOOKUP(Q230,Assumptions!$B$64:$C$93,2,FALSE)*Y230*T230/1000)-($AI$6*VLOOKUP(Q230,Assumptions!$B$64:$C$93,2,FALSE)/Z230*Y230*U230/1000)</f>
        <v>-0.31066691769284027</v>
      </c>
      <c r="AD230" s="217">
        <f>$AI$6*VLOOKUP(O230,Assumptions!$B$64:$C$93,2,FALSE)*(1-Z230)*Y230</f>
        <v>26.661600000000007</v>
      </c>
      <c r="AE230" s="217" t="e">
        <f>$AI$6*VLOOKUP(P230,Assumptions!$B$64:$C$93,2,FALSE)*(1-Z230)*Y230</f>
        <v>#REF!</v>
      </c>
      <c r="AF230" s="217">
        <f>$AI$6*VLOOKUP(Q230,Assumptions!$B$64:$C$93,2,FALSE)*(1-Z230)*Y230</f>
        <v>26.951400000000007</v>
      </c>
      <c r="AG230" s="65"/>
    </row>
    <row r="231" spans="8:33">
      <c r="H231" s="198">
        <v>2041</v>
      </c>
      <c r="I231" s="181">
        <v>51806</v>
      </c>
      <c r="J231" s="196">
        <f t="shared" si="40"/>
        <v>24.548260074917255</v>
      </c>
      <c r="K231" s="180">
        <v>21.55</v>
      </c>
      <c r="L231" s="179">
        <f>$L$29*(1+Assumptions!$B$57)^(H230-$H$29)</f>
        <v>2.9982600749172534</v>
      </c>
      <c r="M231">
        <f t="shared" si="39"/>
        <v>2043</v>
      </c>
      <c r="N231">
        <f>(1+Assumptions!$B$57)^(M231-2033)</f>
        <v>1.2189944199947571</v>
      </c>
      <c r="O231">
        <f>HLOOKUP(M231,'Monthly Value (1)'!$C$4:$NR$5,2,FALSE)</f>
        <v>17</v>
      </c>
      <c r="P231" t="e">
        <f>HLOOKUP(M231,#REF!,2,FALSE)</f>
        <v>#REF!</v>
      </c>
      <c r="Q231">
        <f>HLOOKUP(M231,'Monthly Value (3)'!$C$4:$NR$5,2,FALSE)</f>
        <v>16</v>
      </c>
      <c r="R231" s="68">
        <f t="shared" si="37"/>
        <v>4</v>
      </c>
      <c r="S231" s="197">
        <v>52322</v>
      </c>
      <c r="T231" s="200">
        <f t="shared" si="33"/>
        <v>48.576086388641407</v>
      </c>
      <c r="U231" s="200">
        <f t="shared" si="34"/>
        <v>40.977769458160822</v>
      </c>
      <c r="V231" s="190">
        <v>39.849309883510649</v>
      </c>
      <c r="W231" s="190">
        <v>33.616043507678292</v>
      </c>
      <c r="X231" s="66"/>
      <c r="Y231" s="55">
        <f t="shared" si="35"/>
        <v>8</v>
      </c>
      <c r="Z231" s="52">
        <f t="shared" si="38"/>
        <v>0.85</v>
      </c>
      <c r="AA231" s="65">
        <f>($AI$6*VLOOKUP(O231,Assumptions!$B$64:$C$93,2,FALSE)*Y231*T231/1000)-($AI$6*VLOOKUP(O231,Assumptions!$B$64:$C$93,2,FALSE)/Z231*Y231*U231/1000)</f>
        <v>6.5222423096397364E-2</v>
      </c>
      <c r="AB231" s="65" t="e">
        <f>($AI$6*VLOOKUP(P231,Assumptions!$B$64:$C$93,2,FALSE)*Y231*T231/1000)-($AI$6*VLOOKUP(P231,Assumptions!$B$64:$C$93,2,FALSE)/Z231*Y231*U231/1000)</f>
        <v>#REF!</v>
      </c>
      <c r="AC231" s="65">
        <f>($AI$6*VLOOKUP(Q231,Assumptions!$B$64:$C$93,2,FALSE)*Y231*T231/1000)-($AI$6*VLOOKUP(Q231,Assumptions!$B$64:$C$93,2,FALSE)/Z231*Y231*U231/1000)</f>
        <v>6.593136247788145E-2</v>
      </c>
      <c r="AD231" s="217">
        <f>$AI$6*VLOOKUP(O231,Assumptions!$B$64:$C$93,2,FALSE)*(1-Z231)*Y231</f>
        <v>26.661600000000007</v>
      </c>
      <c r="AE231" s="217" t="e">
        <f>$AI$6*VLOOKUP(P231,Assumptions!$B$64:$C$93,2,FALSE)*(1-Z231)*Y231</f>
        <v>#REF!</v>
      </c>
      <c r="AF231" s="217">
        <f>$AI$6*VLOOKUP(Q231,Assumptions!$B$64:$C$93,2,FALSE)*(1-Z231)*Y231</f>
        <v>26.951400000000007</v>
      </c>
      <c r="AG231" s="65"/>
    </row>
    <row r="232" spans="8:33">
      <c r="H232" s="198">
        <v>2041</v>
      </c>
      <c r="I232" s="181">
        <v>51836</v>
      </c>
      <c r="J232" s="196">
        <f t="shared" si="40"/>
        <v>24.548260074917255</v>
      </c>
      <c r="K232" s="180">
        <v>21.55</v>
      </c>
      <c r="L232" s="179">
        <f>$L$29*(1+Assumptions!$B$57)^(H231-$H$29)</f>
        <v>2.9982600749172534</v>
      </c>
      <c r="M232">
        <f t="shared" si="39"/>
        <v>2043</v>
      </c>
      <c r="N232">
        <f>(1+Assumptions!$B$57)^(M232-2033)</f>
        <v>1.2189944199947571</v>
      </c>
      <c r="O232">
        <f>HLOOKUP(M232,'Monthly Value (1)'!$C$4:$NR$5,2,FALSE)</f>
        <v>17</v>
      </c>
      <c r="P232" t="e">
        <f>HLOOKUP(M232,#REF!,2,FALSE)</f>
        <v>#REF!</v>
      </c>
      <c r="Q232">
        <f>HLOOKUP(M232,'Monthly Value (3)'!$C$4:$NR$5,2,FALSE)</f>
        <v>16</v>
      </c>
      <c r="R232" s="68">
        <f t="shared" si="37"/>
        <v>5</v>
      </c>
      <c r="S232" s="197">
        <v>52352</v>
      </c>
      <c r="T232" s="200">
        <f t="shared" si="33"/>
        <v>39.620896832093649</v>
      </c>
      <c r="U232" s="200">
        <f t="shared" si="34"/>
        <v>33.79658016571711</v>
      </c>
      <c r="V232" s="190">
        <v>32.502935355736952</v>
      </c>
      <c r="W232" s="190">
        <v>27.724967080540424</v>
      </c>
      <c r="X232" s="66"/>
      <c r="Y232" s="55">
        <f t="shared" si="35"/>
        <v>8</v>
      </c>
      <c r="Z232" s="52">
        <f t="shared" si="38"/>
        <v>0.85</v>
      </c>
      <c r="AA232" s="65">
        <f>($AI$6*VLOOKUP(O232,Assumptions!$B$64:$C$93,2,FALSE)*Y232*T232/1000)-($AI$6*VLOOKUP(O232,Assumptions!$B$64:$C$93,2,FALSE)/Z232*Y232*U232/1000)</f>
        <v>-2.4846072270724662E-2</v>
      </c>
      <c r="AB232" s="65" t="e">
        <f>($AI$6*VLOOKUP(P232,Assumptions!$B$64:$C$93,2,FALSE)*Y232*T232/1000)-($AI$6*VLOOKUP(P232,Assumptions!$B$64:$C$93,2,FALSE)/Z232*Y232*U232/1000)</f>
        <v>#REF!</v>
      </c>
      <c r="AC232" s="65">
        <f>($AI$6*VLOOKUP(Q232,Assumptions!$B$64:$C$93,2,FALSE)*Y232*T232/1000)-($AI$6*VLOOKUP(Q232,Assumptions!$B$64:$C$93,2,FALSE)/Z232*Y232*U232/1000)</f>
        <v>-2.5116138273668653E-2</v>
      </c>
      <c r="AD232" s="217">
        <f>$AI$6*VLOOKUP(O232,Assumptions!$B$64:$C$93,2,FALSE)*(1-Z232)*Y232</f>
        <v>26.661600000000007</v>
      </c>
      <c r="AE232" s="217" t="e">
        <f>$AI$6*VLOOKUP(P232,Assumptions!$B$64:$C$93,2,FALSE)*(1-Z232)*Y232</f>
        <v>#REF!</v>
      </c>
      <c r="AF232" s="217">
        <f>$AI$6*VLOOKUP(Q232,Assumptions!$B$64:$C$93,2,FALSE)*(1-Z232)*Y232</f>
        <v>26.951400000000007</v>
      </c>
      <c r="AG232" s="65"/>
    </row>
    <row r="233" spans="8:33">
      <c r="H233" s="198">
        <v>2042</v>
      </c>
      <c r="I233" s="181">
        <v>51867</v>
      </c>
      <c r="J233" s="196">
        <f t="shared" si="40"/>
        <v>24.878260074917254</v>
      </c>
      <c r="K233" s="180">
        <v>21.88</v>
      </c>
      <c r="L233" s="179">
        <f>$L$29*(1+Assumptions!$B$57)^(H232-$H$29)</f>
        <v>2.9982600749172534</v>
      </c>
      <c r="M233">
        <f t="shared" si="39"/>
        <v>2043</v>
      </c>
      <c r="N233">
        <f>(1+Assumptions!$B$57)^(M233-2033)</f>
        <v>1.2189944199947571</v>
      </c>
      <c r="O233">
        <f>HLOOKUP(M233,'Monthly Value (1)'!$C$4:$NR$5,2,FALSE)</f>
        <v>17</v>
      </c>
      <c r="P233" t="e">
        <f>HLOOKUP(M233,#REF!,2,FALSE)</f>
        <v>#REF!</v>
      </c>
      <c r="Q233">
        <f>HLOOKUP(M233,'Monthly Value (3)'!$C$4:$NR$5,2,FALSE)</f>
        <v>16</v>
      </c>
      <c r="R233" s="68">
        <f t="shared" si="37"/>
        <v>6</v>
      </c>
      <c r="S233" s="197">
        <v>52383</v>
      </c>
      <c r="T233" s="200">
        <f t="shared" si="33"/>
        <v>48.463595791152315</v>
      </c>
      <c r="U233" s="200">
        <f t="shared" si="34"/>
        <v>40.712510646961739</v>
      </c>
      <c r="V233" s="190">
        <v>39.757028413108536</v>
      </c>
      <c r="W233" s="190">
        <v>33.398438892884222</v>
      </c>
      <c r="X233" s="66"/>
      <c r="Y233" s="55">
        <f t="shared" si="35"/>
        <v>8</v>
      </c>
      <c r="Z233" s="52">
        <f t="shared" si="38"/>
        <v>0.85</v>
      </c>
      <c r="AA233" s="65">
        <f>($AI$6*VLOOKUP(O233,Assumptions!$B$64:$C$93,2,FALSE)*Y233*T233/1000)-($AI$6*VLOOKUP(O233,Assumptions!$B$64:$C$93,2,FALSE)/Z233*Y233*U233/1000)</f>
        <v>0.10069632038073451</v>
      </c>
      <c r="AB233" s="65" t="e">
        <f>($AI$6*VLOOKUP(P233,Assumptions!$B$64:$C$93,2,FALSE)*Y233*T233/1000)-($AI$6*VLOOKUP(P233,Assumptions!$B$64:$C$93,2,FALSE)/Z233*Y233*U233/1000)</f>
        <v>#REF!</v>
      </c>
      <c r="AC233" s="65">
        <f>($AI$6*VLOOKUP(Q233,Assumptions!$B$64:$C$93,2,FALSE)*Y233*T233/1000)-($AI$6*VLOOKUP(Q233,Assumptions!$B$64:$C$93,2,FALSE)/Z233*Y233*U233/1000)</f>
        <v>0.10179084560226137</v>
      </c>
      <c r="AD233" s="217">
        <f>$AI$6*VLOOKUP(O233,Assumptions!$B$64:$C$93,2,FALSE)*(1-Z233)*Y233</f>
        <v>26.661600000000007</v>
      </c>
      <c r="AE233" s="217" t="e">
        <f>$AI$6*VLOOKUP(P233,Assumptions!$B$64:$C$93,2,FALSE)*(1-Z233)*Y233</f>
        <v>#REF!</v>
      </c>
      <c r="AF233" s="217">
        <f>$AI$6*VLOOKUP(Q233,Assumptions!$B$64:$C$93,2,FALSE)*(1-Z233)*Y233</f>
        <v>26.951400000000007</v>
      </c>
      <c r="AG233" s="65"/>
    </row>
    <row r="234" spans="8:33">
      <c r="H234" s="198">
        <v>2042</v>
      </c>
      <c r="I234" s="181">
        <v>51898</v>
      </c>
      <c r="J234" s="196">
        <f t="shared" si="40"/>
        <v>24.938225276415597</v>
      </c>
      <c r="K234" s="180">
        <v>21.88</v>
      </c>
      <c r="L234" s="179">
        <f>$L$29*(1+Assumptions!$B$57)^(H233-$H$29)</f>
        <v>3.0582252764155986</v>
      </c>
      <c r="M234">
        <f t="shared" si="39"/>
        <v>2043</v>
      </c>
      <c r="N234">
        <f>(1+Assumptions!$B$57)^(M234-2033)</f>
        <v>1.2189944199947571</v>
      </c>
      <c r="O234">
        <f>HLOOKUP(M234,'Monthly Value (1)'!$C$4:$NR$5,2,FALSE)</f>
        <v>17</v>
      </c>
      <c r="P234" t="e">
        <f>HLOOKUP(M234,#REF!,2,FALSE)</f>
        <v>#REF!</v>
      </c>
      <c r="Q234">
        <f>HLOOKUP(M234,'Monthly Value (3)'!$C$4:$NR$5,2,FALSE)</f>
        <v>16</v>
      </c>
      <c r="R234" s="68">
        <f t="shared" si="37"/>
        <v>7</v>
      </c>
      <c r="S234" s="197">
        <v>52413</v>
      </c>
      <c r="T234" s="200">
        <f t="shared" si="33"/>
        <v>58.84971081237525</v>
      </c>
      <c r="U234" s="200">
        <f t="shared" si="34"/>
        <v>46.664206924662807</v>
      </c>
      <c r="V234" s="190">
        <v>48.27726021307658</v>
      </c>
      <c r="W234" s="190">
        <v>38.280902815669585</v>
      </c>
      <c r="X234" s="66"/>
      <c r="Y234" s="55">
        <f t="shared" si="35"/>
        <v>8</v>
      </c>
      <c r="Z234" s="52">
        <f t="shared" si="38"/>
        <v>0.85</v>
      </c>
      <c r="AA234" s="65">
        <f>($AI$6*VLOOKUP(O234,Assumptions!$B$64:$C$93,2,FALSE)*Y234*T234/1000)-($AI$6*VLOOKUP(O234,Assumptions!$B$64:$C$93,2,FALSE)/Z234*Y234*U234/1000)</f>
        <v>0.70220323908510274</v>
      </c>
      <c r="AB234" s="65" t="e">
        <f>($AI$6*VLOOKUP(P234,Assumptions!$B$64:$C$93,2,FALSE)*Y234*T234/1000)-($AI$6*VLOOKUP(P234,Assumptions!$B$64:$C$93,2,FALSE)/Z234*Y234*U234/1000)</f>
        <v>#REF!</v>
      </c>
      <c r="AC234" s="65">
        <f>($AI$6*VLOOKUP(Q234,Assumptions!$B$64:$C$93,2,FALSE)*Y234*T234/1000)-($AI$6*VLOOKUP(Q234,Assumptions!$B$64:$C$93,2,FALSE)/Z234*Y234*U234/1000)</f>
        <v>0.70983588298820166</v>
      </c>
      <c r="AD234" s="217">
        <f>$AI$6*VLOOKUP(O234,Assumptions!$B$64:$C$93,2,FALSE)*(1-Z234)*Y234</f>
        <v>26.661600000000007</v>
      </c>
      <c r="AE234" s="217" t="e">
        <f>$AI$6*VLOOKUP(P234,Assumptions!$B$64:$C$93,2,FALSE)*(1-Z234)*Y234</f>
        <v>#REF!</v>
      </c>
      <c r="AF234" s="217">
        <f>$AI$6*VLOOKUP(Q234,Assumptions!$B$64:$C$93,2,FALSE)*(1-Z234)*Y234</f>
        <v>26.951400000000007</v>
      </c>
      <c r="AG234" s="65"/>
    </row>
    <row r="235" spans="8:33">
      <c r="H235" s="198">
        <v>2042</v>
      </c>
      <c r="I235" s="181">
        <v>51926</v>
      </c>
      <c r="J235" s="196">
        <f t="shared" si="40"/>
        <v>24.938225276415597</v>
      </c>
      <c r="K235" s="180">
        <v>21.88</v>
      </c>
      <c r="L235" s="179">
        <f>$L$29*(1+Assumptions!$B$57)^(H234-$H$29)</f>
        <v>3.0582252764155986</v>
      </c>
      <c r="M235">
        <f t="shared" si="39"/>
        <v>2043</v>
      </c>
      <c r="N235">
        <f>(1+Assumptions!$B$57)^(M235-2033)</f>
        <v>1.2189944199947571</v>
      </c>
      <c r="O235">
        <f>HLOOKUP(M235,'Monthly Value (1)'!$C$4:$NR$5,2,FALSE)</f>
        <v>17</v>
      </c>
      <c r="P235" t="e">
        <f>HLOOKUP(M235,#REF!,2,FALSE)</f>
        <v>#REF!</v>
      </c>
      <c r="Q235">
        <f>HLOOKUP(M235,'Monthly Value (3)'!$C$4:$NR$5,2,FALSE)</f>
        <v>16</v>
      </c>
      <c r="R235" s="68">
        <f t="shared" si="37"/>
        <v>8</v>
      </c>
      <c r="S235" s="197">
        <v>52444</v>
      </c>
      <c r="T235" s="200">
        <f t="shared" si="33"/>
        <v>59.386639432857912</v>
      </c>
      <c r="U235" s="200">
        <f t="shared" si="34"/>
        <v>47.123008291434395</v>
      </c>
      <c r="V235" s="190">
        <v>48.717728694043842</v>
      </c>
      <c r="W235" s="190">
        <v>38.657279736881051</v>
      </c>
      <c r="X235" s="66"/>
      <c r="Y235" s="55">
        <f t="shared" si="35"/>
        <v>8</v>
      </c>
      <c r="Z235" s="52">
        <f t="shared" si="38"/>
        <v>0.85</v>
      </c>
      <c r="AA235" s="65">
        <f>($AI$6*VLOOKUP(O235,Assumptions!$B$64:$C$93,2,FALSE)*Y235*T235/1000)-($AI$6*VLOOKUP(O235,Assumptions!$B$64:$C$93,2,FALSE)/Z235*Y235*U235/1000)</f>
        <v>0.7016988561154065</v>
      </c>
      <c r="AB235" s="65" t="e">
        <f>($AI$6*VLOOKUP(P235,Assumptions!$B$64:$C$93,2,FALSE)*Y235*T235/1000)-($AI$6*VLOOKUP(P235,Assumptions!$B$64:$C$93,2,FALSE)/Z235*Y235*U235/1000)</f>
        <v>#REF!</v>
      </c>
      <c r="AC235" s="65">
        <f>($AI$6*VLOOKUP(Q235,Assumptions!$B$64:$C$93,2,FALSE)*Y235*T235/1000)-($AI$6*VLOOKUP(Q235,Assumptions!$B$64:$C$93,2,FALSE)/Z235*Y235*U235/1000)</f>
        <v>0.70932601759492364</v>
      </c>
      <c r="AD235" s="217">
        <f>$AI$6*VLOOKUP(O235,Assumptions!$B$64:$C$93,2,FALSE)*(1-Z235)*Y235</f>
        <v>26.661600000000007</v>
      </c>
      <c r="AE235" s="217" t="e">
        <f>$AI$6*VLOOKUP(P235,Assumptions!$B$64:$C$93,2,FALSE)*(1-Z235)*Y235</f>
        <v>#REF!</v>
      </c>
      <c r="AF235" s="217">
        <f>$AI$6*VLOOKUP(Q235,Assumptions!$B$64:$C$93,2,FALSE)*(1-Z235)*Y235</f>
        <v>26.951400000000007</v>
      </c>
      <c r="AG235" s="65"/>
    </row>
    <row r="236" spans="8:33">
      <c r="H236" s="198">
        <v>2042</v>
      </c>
      <c r="I236" s="181">
        <v>51957</v>
      </c>
      <c r="J236" s="196">
        <f t="shared" si="40"/>
        <v>24.938225276415597</v>
      </c>
      <c r="K236" s="180">
        <v>21.88</v>
      </c>
      <c r="L236" s="179">
        <f>$L$29*(1+Assumptions!$B$57)^(H235-$H$29)</f>
        <v>3.0582252764155986</v>
      </c>
      <c r="M236">
        <f t="shared" si="39"/>
        <v>2043</v>
      </c>
      <c r="N236">
        <f>(1+Assumptions!$B$57)^(M236-2033)</f>
        <v>1.2189944199947571</v>
      </c>
      <c r="O236">
        <f>HLOOKUP(M236,'Monthly Value (1)'!$C$4:$NR$5,2,FALSE)</f>
        <v>17</v>
      </c>
      <c r="P236" t="e">
        <f>HLOOKUP(M236,#REF!,2,FALSE)</f>
        <v>#REF!</v>
      </c>
      <c r="Q236">
        <f>HLOOKUP(M236,'Monthly Value (3)'!$C$4:$NR$5,2,FALSE)</f>
        <v>16</v>
      </c>
      <c r="R236" s="68">
        <f t="shared" si="37"/>
        <v>9</v>
      </c>
      <c r="S236" s="197">
        <v>52475</v>
      </c>
      <c r="T236" s="200">
        <f t="shared" si="33"/>
        <v>48.145107939064779</v>
      </c>
      <c r="U236" s="200">
        <f t="shared" si="34"/>
        <v>41.466644649259038</v>
      </c>
      <c r="V236" s="190">
        <v>39.495757445117633</v>
      </c>
      <c r="W236" s="190">
        <v>34.01709143954686</v>
      </c>
      <c r="X236" s="66"/>
      <c r="Y236" s="55">
        <f t="shared" si="35"/>
        <v>8</v>
      </c>
      <c r="Z236" s="52">
        <f t="shared" si="38"/>
        <v>0.85</v>
      </c>
      <c r="AA236" s="65">
        <f>($AI$6*VLOOKUP(O236,Assumptions!$B$64:$C$93,2,FALSE)*Y236*T236/1000)-($AI$6*VLOOKUP(O236,Assumptions!$B$64:$C$93,2,FALSE)/Z236*Y236*U236/1000)</f>
        <v>-0.11361038922933631</v>
      </c>
      <c r="AB236" s="65" t="e">
        <f>($AI$6*VLOOKUP(P236,Assumptions!$B$64:$C$93,2,FALSE)*Y236*T236/1000)-($AI$6*VLOOKUP(P236,Assumptions!$B$64:$C$93,2,FALSE)/Z236*Y236*U236/1000)</f>
        <v>#REF!</v>
      </c>
      <c r="AC236" s="65">
        <f>($AI$6*VLOOKUP(Q236,Assumptions!$B$64:$C$93,2,FALSE)*Y236*T236/1000)-($AI$6*VLOOKUP(Q236,Assumptions!$B$64:$C$93,2,FALSE)/Z236*Y236*U236/1000)</f>
        <v>-0.11484528476444034</v>
      </c>
      <c r="AD236" s="217">
        <f>$AI$6*VLOOKUP(O236,Assumptions!$B$64:$C$93,2,FALSE)*(1-Z236)*Y236</f>
        <v>26.661600000000007</v>
      </c>
      <c r="AE236" s="217" t="e">
        <f>$AI$6*VLOOKUP(P236,Assumptions!$B$64:$C$93,2,FALSE)*(1-Z236)*Y236</f>
        <v>#REF!</v>
      </c>
      <c r="AF236" s="217">
        <f>$AI$6*VLOOKUP(Q236,Assumptions!$B$64:$C$93,2,FALSE)*(1-Z236)*Y236</f>
        <v>26.951400000000007</v>
      </c>
      <c r="AG236" s="65"/>
    </row>
    <row r="237" spans="8:33">
      <c r="H237" s="198">
        <v>2042</v>
      </c>
      <c r="I237" s="181">
        <v>51987</v>
      </c>
      <c r="J237" s="196">
        <f t="shared" si="40"/>
        <v>24.938225276415597</v>
      </c>
      <c r="K237" s="180">
        <v>21.88</v>
      </c>
      <c r="L237" s="179">
        <f>$L$29*(1+Assumptions!$B$57)^(H236-$H$29)</f>
        <v>3.0582252764155986</v>
      </c>
      <c r="M237">
        <f t="shared" si="39"/>
        <v>2043</v>
      </c>
      <c r="N237">
        <f>(1+Assumptions!$B$57)^(M237-2033)</f>
        <v>1.2189944199947571</v>
      </c>
      <c r="O237">
        <f>HLOOKUP(M237,'Monthly Value (1)'!$C$4:$NR$5,2,FALSE)</f>
        <v>17</v>
      </c>
      <c r="P237" t="e">
        <f>HLOOKUP(M237,#REF!,2,FALSE)</f>
        <v>#REF!</v>
      </c>
      <c r="Q237">
        <f>HLOOKUP(M237,'Monthly Value (3)'!$C$4:$NR$5,2,FALSE)</f>
        <v>16</v>
      </c>
      <c r="R237" s="68">
        <f t="shared" si="37"/>
        <v>10</v>
      </c>
      <c r="S237" s="197">
        <v>52505</v>
      </c>
      <c r="T237" s="200">
        <f t="shared" si="33"/>
        <v>52.563117581061803</v>
      </c>
      <c r="U237" s="200">
        <f t="shared" si="34"/>
        <v>42.140569673307468</v>
      </c>
      <c r="V237" s="190">
        <v>43.120064143761937</v>
      </c>
      <c r="W237" s="190">
        <v>34.569944687268311</v>
      </c>
      <c r="X237" s="66"/>
      <c r="Y237" s="55">
        <f t="shared" si="35"/>
        <v>8</v>
      </c>
      <c r="Z237" s="52">
        <f t="shared" si="38"/>
        <v>0.85</v>
      </c>
      <c r="AA237" s="65">
        <f>($AI$6*VLOOKUP(O237,Assumptions!$B$64:$C$93,2,FALSE)*Y237*T237/1000)-($AI$6*VLOOKUP(O237,Assumptions!$B$64:$C$93,2,FALSE)/Z237*Y237*U237/1000)</f>
        <v>0.53073945837252623</v>
      </c>
      <c r="AB237" s="65" t="e">
        <f>($AI$6*VLOOKUP(P237,Assumptions!$B$64:$C$93,2,FALSE)*Y237*T237/1000)-($AI$6*VLOOKUP(P237,Assumptions!$B$64:$C$93,2,FALSE)/Z237*Y237*U237/1000)</f>
        <v>#REF!</v>
      </c>
      <c r="AC237" s="65">
        <f>($AI$6*VLOOKUP(Q237,Assumptions!$B$64:$C$93,2,FALSE)*Y237*T237/1000)-($AI$6*VLOOKUP(Q237,Assumptions!$B$64:$C$93,2,FALSE)/Z237*Y237*U237/1000)</f>
        <v>0.53650836552874992</v>
      </c>
      <c r="AD237" s="217">
        <f>$AI$6*VLOOKUP(O237,Assumptions!$B$64:$C$93,2,FALSE)*(1-Z237)*Y237</f>
        <v>26.661600000000007</v>
      </c>
      <c r="AE237" s="217" t="e">
        <f>$AI$6*VLOOKUP(P237,Assumptions!$B$64:$C$93,2,FALSE)*(1-Z237)*Y237</f>
        <v>#REF!</v>
      </c>
      <c r="AF237" s="217">
        <f>$AI$6*VLOOKUP(Q237,Assumptions!$B$64:$C$93,2,FALSE)*(1-Z237)*Y237</f>
        <v>26.951400000000007</v>
      </c>
      <c r="AG237" s="65"/>
    </row>
    <row r="238" spans="8:33">
      <c r="H238" s="198">
        <v>2042</v>
      </c>
      <c r="I238" s="181">
        <v>52018</v>
      </c>
      <c r="J238" s="196">
        <f t="shared" si="40"/>
        <v>24.938225276415597</v>
      </c>
      <c r="K238" s="180">
        <v>21.88</v>
      </c>
      <c r="L238" s="179">
        <f>$L$29*(1+Assumptions!$B$57)^(H237-$H$29)</f>
        <v>3.0582252764155986</v>
      </c>
      <c r="M238">
        <f t="shared" si="39"/>
        <v>2043</v>
      </c>
      <c r="N238">
        <f>(1+Assumptions!$B$57)^(M238-2033)</f>
        <v>1.2189944199947571</v>
      </c>
      <c r="O238">
        <f>HLOOKUP(M238,'Monthly Value (1)'!$C$4:$NR$5,2,FALSE)</f>
        <v>17</v>
      </c>
      <c r="P238" t="e">
        <f>HLOOKUP(M238,#REF!,2,FALSE)</f>
        <v>#REF!</v>
      </c>
      <c r="Q238">
        <f>HLOOKUP(M238,'Monthly Value (3)'!$C$4:$NR$5,2,FALSE)</f>
        <v>16</v>
      </c>
      <c r="R238" s="68">
        <f t="shared" si="37"/>
        <v>11</v>
      </c>
      <c r="S238" s="197">
        <v>52536</v>
      </c>
      <c r="T238" s="200">
        <f t="shared" si="33"/>
        <v>81.826909579822228</v>
      </c>
      <c r="U238" s="200">
        <f t="shared" si="34"/>
        <v>71.493011613129852</v>
      </c>
      <c r="V238" s="190">
        <v>67.126566157845218</v>
      </c>
      <c r="W238" s="190">
        <v>58.649170529785813</v>
      </c>
      <c r="X238" s="66"/>
      <c r="Y238" s="55">
        <f t="shared" si="35"/>
        <v>8</v>
      </c>
      <c r="Z238" s="52">
        <f t="shared" si="38"/>
        <v>0.85</v>
      </c>
      <c r="AA238" s="65">
        <f>($AI$6*VLOOKUP(O238,Assumptions!$B$64:$C$93,2,FALSE)*Y238*T238/1000)-($AI$6*VLOOKUP(O238,Assumptions!$B$64:$C$93,2,FALSE)/Z238*Y238*U238/1000)</f>
        <v>-0.40570349677837747</v>
      </c>
      <c r="AB238" s="65" t="e">
        <f>($AI$6*VLOOKUP(P238,Assumptions!$B$64:$C$93,2,FALSE)*Y238*T238/1000)-($AI$6*VLOOKUP(P238,Assumptions!$B$64:$C$93,2,FALSE)/Z238*Y238*U238/1000)</f>
        <v>#REF!</v>
      </c>
      <c r="AC238" s="65">
        <f>($AI$6*VLOOKUP(Q238,Assumptions!$B$64:$C$93,2,FALSE)*Y238*T238/1000)-($AI$6*VLOOKUP(Q238,Assumptions!$B$64:$C$93,2,FALSE)/Z238*Y238*U238/1000)</f>
        <v>-0.41011331739553114</v>
      </c>
      <c r="AD238" s="217">
        <f>$AI$6*VLOOKUP(O238,Assumptions!$B$64:$C$93,2,FALSE)*(1-Z238)*Y238</f>
        <v>26.661600000000007</v>
      </c>
      <c r="AE238" s="217" t="e">
        <f>$AI$6*VLOOKUP(P238,Assumptions!$B$64:$C$93,2,FALSE)*(1-Z238)*Y238</f>
        <v>#REF!</v>
      </c>
      <c r="AF238" s="217">
        <f>$AI$6*VLOOKUP(Q238,Assumptions!$B$64:$C$93,2,FALSE)*(1-Z238)*Y238</f>
        <v>26.951400000000007</v>
      </c>
      <c r="AG238" s="65"/>
    </row>
    <row r="239" spans="8:33">
      <c r="H239" s="198">
        <v>2042</v>
      </c>
      <c r="I239" s="181">
        <v>52048</v>
      </c>
      <c r="J239" s="196">
        <f t="shared" si="40"/>
        <v>24.938225276415597</v>
      </c>
      <c r="K239" s="180">
        <v>21.88</v>
      </c>
      <c r="L239" s="179">
        <f>$L$29*(1+Assumptions!$B$57)^(H238-$H$29)</f>
        <v>3.0582252764155986</v>
      </c>
      <c r="M239">
        <f t="shared" si="39"/>
        <v>2043</v>
      </c>
      <c r="N239">
        <f>(1+Assumptions!$B$57)^(M239-2033)</f>
        <v>1.2189944199947571</v>
      </c>
      <c r="O239">
        <f>HLOOKUP(M239,'Monthly Value (1)'!$C$4:$NR$5,2,FALSE)</f>
        <v>17</v>
      </c>
      <c r="P239" t="e">
        <f>HLOOKUP(M239,#REF!,2,FALSE)</f>
        <v>#REF!</v>
      </c>
      <c r="Q239">
        <f>HLOOKUP(M239,'Monthly Value (3)'!$C$4:$NR$5,2,FALSE)</f>
        <v>16</v>
      </c>
      <c r="R239" s="68">
        <f t="shared" si="37"/>
        <v>12</v>
      </c>
      <c r="S239" s="197">
        <v>52566</v>
      </c>
      <c r="T239" s="200">
        <f t="shared" si="33"/>
        <v>145.58978179471532</v>
      </c>
      <c r="U239" s="200">
        <f t="shared" si="34"/>
        <v>121.40431726620756</v>
      </c>
      <c r="V239" s="190">
        <v>119.43432997448956</v>
      </c>
      <c r="W239" s="190">
        <v>99.593825266837328</v>
      </c>
      <c r="X239" s="66"/>
      <c r="Y239" s="55">
        <f t="shared" si="35"/>
        <v>8</v>
      </c>
      <c r="Z239" s="52">
        <f t="shared" si="38"/>
        <v>0.85</v>
      </c>
      <c r="AA239" s="65">
        <f>($AI$6*VLOOKUP(O239,Assumptions!$B$64:$C$93,2,FALSE)*Y239*T239/1000)-($AI$6*VLOOKUP(O239,Assumptions!$B$64:$C$93,2,FALSE)/Z239*Y239*U239/1000)</f>
        <v>0.49078197747894237</v>
      </c>
      <c r="AB239" s="65" t="e">
        <f>($AI$6*VLOOKUP(P239,Assumptions!$B$64:$C$93,2,FALSE)*Y239*T239/1000)-($AI$6*VLOOKUP(P239,Assumptions!$B$64:$C$93,2,FALSE)/Z239*Y239*U239/1000)</f>
        <v>#REF!</v>
      </c>
      <c r="AC239" s="65">
        <f>($AI$6*VLOOKUP(Q239,Assumptions!$B$64:$C$93,2,FALSE)*Y239*T239/1000)-($AI$6*VLOOKUP(Q239,Assumptions!$B$64:$C$93,2,FALSE)/Z239*Y239*U239/1000)</f>
        <v>0.49611656419067174</v>
      </c>
      <c r="AD239" s="217">
        <f>$AI$6*VLOOKUP(O239,Assumptions!$B$64:$C$93,2,FALSE)*(1-Z239)*Y239</f>
        <v>26.661600000000007</v>
      </c>
      <c r="AE239" s="217" t="e">
        <f>$AI$6*VLOOKUP(P239,Assumptions!$B$64:$C$93,2,FALSE)*(1-Z239)*Y239</f>
        <v>#REF!</v>
      </c>
      <c r="AF239" s="217">
        <f>$AI$6*VLOOKUP(Q239,Assumptions!$B$64:$C$93,2,FALSE)*(1-Z239)*Y239</f>
        <v>26.951400000000007</v>
      </c>
      <c r="AG239" s="65"/>
    </row>
    <row r="240" spans="8:33">
      <c r="H240" s="198">
        <v>2042</v>
      </c>
      <c r="I240" s="181">
        <v>52079</v>
      </c>
      <c r="J240" s="196">
        <f t="shared" si="40"/>
        <v>24.938225276415597</v>
      </c>
      <c r="K240" s="180">
        <v>21.88</v>
      </c>
      <c r="L240" s="179">
        <f>$L$29*(1+Assumptions!$B$57)^(H239-$H$29)</f>
        <v>3.0582252764155986</v>
      </c>
      <c r="M240">
        <f t="shared" si="39"/>
        <v>2044</v>
      </c>
      <c r="N240">
        <f>(1+Assumptions!$B$57)^(M240-2033)</f>
        <v>1.243374308394652</v>
      </c>
      <c r="O240">
        <f>HLOOKUP(M240,'Monthly Value (1)'!$C$4:$NR$5,2,FALSE)</f>
        <v>18</v>
      </c>
      <c r="P240" t="e">
        <f>HLOOKUP(M240,#REF!,2,FALSE)</f>
        <v>#REF!</v>
      </c>
      <c r="Q240">
        <f>HLOOKUP(M240,'Monthly Value (3)'!$C$4:$NR$5,2,FALSE)</f>
        <v>17</v>
      </c>
      <c r="R240" s="68">
        <f t="shared" si="37"/>
        <v>1</v>
      </c>
      <c r="S240" s="197">
        <v>52597</v>
      </c>
      <c r="T240" s="200">
        <f t="shared" si="33"/>
        <v>192.18057179288786</v>
      </c>
      <c r="U240" s="200">
        <f t="shared" si="34"/>
        <v>152.66009724271706</v>
      </c>
      <c r="V240" s="190">
        <v>154.56373072483413</v>
      </c>
      <c r="W240" s="190">
        <v>122.77887375670474</v>
      </c>
      <c r="X240" s="66"/>
      <c r="Y240" s="55">
        <f t="shared" si="35"/>
        <v>8</v>
      </c>
      <c r="Z240" s="52">
        <f t="shared" si="38"/>
        <v>0.85</v>
      </c>
      <c r="AA240" s="65">
        <f>($AI$6*VLOOKUP(O240,Assumptions!$B$64:$C$93,2,FALSE)*Y240*T240/1000)-($AI$6*VLOOKUP(O240,Assumptions!$B$64:$C$93,2,FALSE)/Z240*Y240*U240/1000)</f>
        <v>2.2361008182732967</v>
      </c>
      <c r="AB240" s="65" t="e">
        <f>($AI$6*VLOOKUP(P240,Assumptions!$B$64:$C$93,2,FALSE)*Y240*T240/1000)-($AI$6*VLOOKUP(P240,Assumptions!$B$64:$C$93,2,FALSE)/Z240*Y240*U240/1000)</f>
        <v>#REF!</v>
      </c>
      <c r="AC240" s="65">
        <f>($AI$6*VLOOKUP(Q240,Assumptions!$B$64:$C$93,2,FALSE)*Y240*T240/1000)-($AI$6*VLOOKUP(Q240,Assumptions!$B$64:$C$93,2,FALSE)/Z240*Y240*U240/1000)</f>
        <v>2.2361008182732967</v>
      </c>
      <c r="AD240" s="217">
        <f>$AI$6*VLOOKUP(O240,Assumptions!$B$64:$C$93,2,FALSE)*(1-Z240)*Y240</f>
        <v>26.661600000000007</v>
      </c>
      <c r="AE240" s="217" t="e">
        <f>$AI$6*VLOOKUP(P240,Assumptions!$B$64:$C$93,2,FALSE)*(1-Z240)*Y240</f>
        <v>#REF!</v>
      </c>
      <c r="AF240" s="217">
        <f>$AI$6*VLOOKUP(Q240,Assumptions!$B$64:$C$93,2,FALSE)*(1-Z240)*Y240</f>
        <v>26.661600000000007</v>
      </c>
      <c r="AG240" s="65"/>
    </row>
    <row r="241" spans="8:33">
      <c r="H241" s="198">
        <v>2042</v>
      </c>
      <c r="I241" s="181">
        <v>52110</v>
      </c>
      <c r="J241" s="196">
        <f t="shared" si="40"/>
        <v>24.938225276415597</v>
      </c>
      <c r="K241" s="180">
        <v>21.88</v>
      </c>
      <c r="L241" s="179">
        <f>$L$29*(1+Assumptions!$B$57)^(H240-$H$29)</f>
        <v>3.0582252764155986</v>
      </c>
      <c r="M241">
        <f t="shared" si="39"/>
        <v>2044</v>
      </c>
      <c r="N241">
        <f>(1+Assumptions!$B$57)^(M241-2033)</f>
        <v>1.243374308394652</v>
      </c>
      <c r="O241">
        <f>HLOOKUP(M241,'Monthly Value (1)'!$C$4:$NR$5,2,FALSE)</f>
        <v>18</v>
      </c>
      <c r="P241" t="e">
        <f>HLOOKUP(M241,#REF!,2,FALSE)</f>
        <v>#REF!</v>
      </c>
      <c r="Q241">
        <f>HLOOKUP(M241,'Monthly Value (3)'!$C$4:$NR$5,2,FALSE)</f>
        <v>17</v>
      </c>
      <c r="R241" s="68">
        <f t="shared" si="37"/>
        <v>2</v>
      </c>
      <c r="S241" s="197">
        <v>52628</v>
      </c>
      <c r="T241" s="200">
        <f t="shared" si="33"/>
        <v>179.11042685493302</v>
      </c>
      <c r="U241" s="200">
        <f t="shared" si="34"/>
        <v>143.37673446783967</v>
      </c>
      <c r="V241" s="190">
        <v>144.05189623564479</v>
      </c>
      <c r="W241" s="190">
        <v>115.31260819837635</v>
      </c>
      <c r="X241" s="66"/>
      <c r="Y241" s="55">
        <f t="shared" si="35"/>
        <v>8</v>
      </c>
      <c r="Z241" s="52">
        <f t="shared" si="38"/>
        <v>0.85</v>
      </c>
      <c r="AA241" s="65">
        <f>($AI$6*VLOOKUP(O241,Assumptions!$B$64:$C$93,2,FALSE)*Y241*T241/1000)-($AI$6*VLOOKUP(O241,Assumptions!$B$64:$C$93,2,FALSE)/Z241*Y241*U241/1000)</f>
        <v>1.8542104270776925</v>
      </c>
      <c r="AB241" s="65" t="e">
        <f>($AI$6*VLOOKUP(P241,Assumptions!$B$64:$C$93,2,FALSE)*Y241*T241/1000)-($AI$6*VLOOKUP(P241,Assumptions!$B$64:$C$93,2,FALSE)/Z241*Y241*U241/1000)</f>
        <v>#REF!</v>
      </c>
      <c r="AC241" s="65">
        <f>($AI$6*VLOOKUP(Q241,Assumptions!$B$64:$C$93,2,FALSE)*Y241*T241/1000)-($AI$6*VLOOKUP(Q241,Assumptions!$B$64:$C$93,2,FALSE)/Z241*Y241*U241/1000)</f>
        <v>1.8542104270776925</v>
      </c>
      <c r="AD241" s="217">
        <f>$AI$6*VLOOKUP(O241,Assumptions!$B$64:$C$93,2,FALSE)*(1-Z241)*Y241</f>
        <v>26.661600000000007</v>
      </c>
      <c r="AE241" s="217" t="e">
        <f>$AI$6*VLOOKUP(P241,Assumptions!$B$64:$C$93,2,FALSE)*(1-Z241)*Y241</f>
        <v>#REF!</v>
      </c>
      <c r="AF241" s="217">
        <f>$AI$6*VLOOKUP(Q241,Assumptions!$B$64:$C$93,2,FALSE)*(1-Z241)*Y241</f>
        <v>26.661600000000007</v>
      </c>
      <c r="AG241" s="65"/>
    </row>
    <row r="242" spans="8:33">
      <c r="H242" s="198">
        <v>2042</v>
      </c>
      <c r="I242" s="181">
        <v>52140</v>
      </c>
      <c r="J242" s="196">
        <f t="shared" si="40"/>
        <v>24.938225276415597</v>
      </c>
      <c r="K242" s="180">
        <v>21.88</v>
      </c>
      <c r="L242" s="179">
        <f>$L$29*(1+Assumptions!$B$57)^(H241-$H$29)</f>
        <v>3.0582252764155986</v>
      </c>
      <c r="M242">
        <f t="shared" si="39"/>
        <v>2044</v>
      </c>
      <c r="N242">
        <f>(1+Assumptions!$B$57)^(M242-2033)</f>
        <v>1.243374308394652</v>
      </c>
      <c r="O242">
        <f>HLOOKUP(M242,'Monthly Value (1)'!$C$4:$NR$5,2,FALSE)</f>
        <v>18</v>
      </c>
      <c r="P242" t="e">
        <f>HLOOKUP(M242,#REF!,2,FALSE)</f>
        <v>#REF!</v>
      </c>
      <c r="Q242">
        <f>HLOOKUP(M242,'Monthly Value (3)'!$C$4:$NR$5,2,FALSE)</f>
        <v>17</v>
      </c>
      <c r="R242" s="68">
        <f t="shared" si="37"/>
        <v>3</v>
      </c>
      <c r="S242" s="197">
        <v>52657</v>
      </c>
      <c r="T242" s="200">
        <f t="shared" si="33"/>
        <v>74.303269058339296</v>
      </c>
      <c r="U242" s="200">
        <f t="shared" si="34"/>
        <v>64.656856025662506</v>
      </c>
      <c r="V242" s="190">
        <v>59.75937298742636</v>
      </c>
      <c r="W242" s="190">
        <v>52.001119525416605</v>
      </c>
      <c r="X242" s="66"/>
      <c r="Y242" s="55">
        <f t="shared" si="35"/>
        <v>8</v>
      </c>
      <c r="Z242" s="52">
        <f t="shared" si="38"/>
        <v>0.85</v>
      </c>
      <c r="AA242" s="65">
        <f>($AI$6*VLOOKUP(O242,Assumptions!$B$64:$C$93,2,FALSE)*Y242*T242/1000)-($AI$6*VLOOKUP(O242,Assumptions!$B$64:$C$93,2,FALSE)/Z242*Y242*U242/1000)</f>
        <v>-0.31347294146554816</v>
      </c>
      <c r="AB242" s="65" t="e">
        <f>($AI$6*VLOOKUP(P242,Assumptions!$B$64:$C$93,2,FALSE)*Y242*T242/1000)-($AI$6*VLOOKUP(P242,Assumptions!$B$64:$C$93,2,FALSE)/Z242*Y242*U242/1000)</f>
        <v>#REF!</v>
      </c>
      <c r="AC242" s="65">
        <f>($AI$6*VLOOKUP(Q242,Assumptions!$B$64:$C$93,2,FALSE)*Y242*T242/1000)-($AI$6*VLOOKUP(Q242,Assumptions!$B$64:$C$93,2,FALSE)/Z242*Y242*U242/1000)</f>
        <v>-0.31347294146554816</v>
      </c>
      <c r="AD242" s="217">
        <f>$AI$6*VLOOKUP(O242,Assumptions!$B$64:$C$93,2,FALSE)*(1-Z242)*Y242</f>
        <v>26.661600000000007</v>
      </c>
      <c r="AE242" s="217" t="e">
        <f>$AI$6*VLOOKUP(P242,Assumptions!$B$64:$C$93,2,FALSE)*(1-Z242)*Y242</f>
        <v>#REF!</v>
      </c>
      <c r="AF242" s="217">
        <f>$AI$6*VLOOKUP(Q242,Assumptions!$B$64:$C$93,2,FALSE)*(1-Z242)*Y242</f>
        <v>26.661600000000007</v>
      </c>
      <c r="AG242" s="65"/>
    </row>
    <row r="243" spans="8:33">
      <c r="H243" s="198">
        <v>2042</v>
      </c>
      <c r="I243" s="181">
        <v>52171</v>
      </c>
      <c r="J243" s="196">
        <f t="shared" si="40"/>
        <v>24.938225276415597</v>
      </c>
      <c r="K243" s="180">
        <v>21.88</v>
      </c>
      <c r="L243" s="179">
        <f>$L$29*(1+Assumptions!$B$57)^(H242-$H$29)</f>
        <v>3.0582252764155986</v>
      </c>
      <c r="M243">
        <f t="shared" si="39"/>
        <v>2044</v>
      </c>
      <c r="N243">
        <f>(1+Assumptions!$B$57)^(M243-2033)</f>
        <v>1.243374308394652</v>
      </c>
      <c r="O243">
        <f>HLOOKUP(M243,'Monthly Value (1)'!$C$4:$NR$5,2,FALSE)</f>
        <v>18</v>
      </c>
      <c r="P243" t="e">
        <f>HLOOKUP(M243,#REF!,2,FALSE)</f>
        <v>#REF!</v>
      </c>
      <c r="Q243">
        <f>HLOOKUP(M243,'Monthly Value (3)'!$C$4:$NR$5,2,FALSE)</f>
        <v>17</v>
      </c>
      <c r="R243" s="68">
        <f t="shared" si="37"/>
        <v>4</v>
      </c>
      <c r="S243" s="197">
        <v>52688</v>
      </c>
      <c r="T243" s="200">
        <f t="shared" si="33"/>
        <v>49.547608116414224</v>
      </c>
      <c r="U243" s="200">
        <f t="shared" si="34"/>
        <v>41.797324847324028</v>
      </c>
      <c r="V243" s="190">
        <v>39.849309883510649</v>
      </c>
      <c r="W243" s="190">
        <v>33.616043507678292</v>
      </c>
      <c r="X243" s="66"/>
      <c r="Y243" s="55">
        <f t="shared" si="35"/>
        <v>8</v>
      </c>
      <c r="Z243" s="52">
        <f t="shared" si="38"/>
        <v>0.85</v>
      </c>
      <c r="AA243" s="65">
        <f>($AI$6*VLOOKUP(O243,Assumptions!$B$64:$C$93,2,FALSE)*Y243*T243/1000)-($AI$6*VLOOKUP(O243,Assumptions!$B$64:$C$93,2,FALSE)/Z243*Y243*U243/1000)</f>
        <v>6.6526871558325595E-2</v>
      </c>
      <c r="AB243" s="65" t="e">
        <f>($AI$6*VLOOKUP(P243,Assumptions!$B$64:$C$93,2,FALSE)*Y243*T243/1000)-($AI$6*VLOOKUP(P243,Assumptions!$B$64:$C$93,2,FALSE)/Z243*Y243*U243/1000)</f>
        <v>#REF!</v>
      </c>
      <c r="AC243" s="65">
        <f>($AI$6*VLOOKUP(Q243,Assumptions!$B$64:$C$93,2,FALSE)*Y243*T243/1000)-($AI$6*VLOOKUP(Q243,Assumptions!$B$64:$C$93,2,FALSE)/Z243*Y243*U243/1000)</f>
        <v>6.6526871558325595E-2</v>
      </c>
      <c r="AD243" s="217">
        <f>$AI$6*VLOOKUP(O243,Assumptions!$B$64:$C$93,2,FALSE)*(1-Z243)*Y243</f>
        <v>26.661600000000007</v>
      </c>
      <c r="AE243" s="217" t="e">
        <f>$AI$6*VLOOKUP(P243,Assumptions!$B$64:$C$93,2,FALSE)*(1-Z243)*Y243</f>
        <v>#REF!</v>
      </c>
      <c r="AF243" s="217">
        <f>$AI$6*VLOOKUP(Q243,Assumptions!$B$64:$C$93,2,FALSE)*(1-Z243)*Y243</f>
        <v>26.661600000000007</v>
      </c>
      <c r="AG243" s="65"/>
    </row>
    <row r="244" spans="8:33">
      <c r="H244" s="198">
        <v>2042</v>
      </c>
      <c r="I244" s="181">
        <v>52201</v>
      </c>
      <c r="J244" s="196">
        <f t="shared" si="40"/>
        <v>24.938225276415597</v>
      </c>
      <c r="K244" s="180">
        <v>21.88</v>
      </c>
      <c r="L244" s="179">
        <f>$L$29*(1+Assumptions!$B$57)^(H243-$H$29)</f>
        <v>3.0582252764155986</v>
      </c>
      <c r="M244">
        <f t="shared" si="39"/>
        <v>2044</v>
      </c>
      <c r="N244">
        <f>(1+Assumptions!$B$57)^(M244-2033)</f>
        <v>1.243374308394652</v>
      </c>
      <c r="O244">
        <f>HLOOKUP(M244,'Monthly Value (1)'!$C$4:$NR$5,2,FALSE)</f>
        <v>18</v>
      </c>
      <c r="P244" t="e">
        <f>HLOOKUP(M244,#REF!,2,FALSE)</f>
        <v>#REF!</v>
      </c>
      <c r="Q244">
        <f>HLOOKUP(M244,'Monthly Value (3)'!$C$4:$NR$5,2,FALSE)</f>
        <v>17</v>
      </c>
      <c r="R244" s="68">
        <f t="shared" si="37"/>
        <v>5</v>
      </c>
      <c r="S244" s="197">
        <v>52718</v>
      </c>
      <c r="T244" s="200">
        <f t="shared" si="33"/>
        <v>40.413314768735518</v>
      </c>
      <c r="U244" s="200">
        <f t="shared" si="34"/>
        <v>34.472511769031442</v>
      </c>
      <c r="V244" s="190">
        <v>32.502935355736952</v>
      </c>
      <c r="W244" s="190">
        <v>27.724967080540424</v>
      </c>
      <c r="X244" s="66"/>
      <c r="Y244" s="55">
        <f t="shared" si="35"/>
        <v>8</v>
      </c>
      <c r="Z244" s="52">
        <f t="shared" si="38"/>
        <v>0.85</v>
      </c>
      <c r="AA244" s="65">
        <f>($AI$6*VLOOKUP(O244,Assumptions!$B$64:$C$93,2,FALSE)*Y244*T244/1000)-($AI$6*VLOOKUP(O244,Assumptions!$B$64:$C$93,2,FALSE)/Z244*Y244*U244/1000)</f>
        <v>-2.5342993716138906E-2</v>
      </c>
      <c r="AB244" s="65" t="e">
        <f>($AI$6*VLOOKUP(P244,Assumptions!$B$64:$C$93,2,FALSE)*Y244*T244/1000)-($AI$6*VLOOKUP(P244,Assumptions!$B$64:$C$93,2,FALSE)/Z244*Y244*U244/1000)</f>
        <v>#REF!</v>
      </c>
      <c r="AC244" s="65">
        <f>($AI$6*VLOOKUP(Q244,Assumptions!$B$64:$C$93,2,FALSE)*Y244*T244/1000)-($AI$6*VLOOKUP(Q244,Assumptions!$B$64:$C$93,2,FALSE)/Z244*Y244*U244/1000)</f>
        <v>-2.5342993716138906E-2</v>
      </c>
      <c r="AD244" s="217">
        <f>$AI$6*VLOOKUP(O244,Assumptions!$B$64:$C$93,2,FALSE)*(1-Z244)*Y244</f>
        <v>26.661600000000007</v>
      </c>
      <c r="AE244" s="217" t="e">
        <f>$AI$6*VLOOKUP(P244,Assumptions!$B$64:$C$93,2,FALSE)*(1-Z244)*Y244</f>
        <v>#REF!</v>
      </c>
      <c r="AF244" s="217">
        <f>$AI$6*VLOOKUP(Q244,Assumptions!$B$64:$C$93,2,FALSE)*(1-Z244)*Y244</f>
        <v>26.661600000000007</v>
      </c>
      <c r="AG244" s="65"/>
    </row>
    <row r="245" spans="8:33">
      <c r="H245" s="198">
        <v>2043</v>
      </c>
      <c r="I245" s="181">
        <v>52232</v>
      </c>
      <c r="J245" s="196">
        <f t="shared" si="40"/>
        <v>25.268225276415599</v>
      </c>
      <c r="K245" s="180">
        <v>22.21</v>
      </c>
      <c r="L245" s="179">
        <f>$L$29*(1+Assumptions!$B$57)^(H244-$H$29)</f>
        <v>3.0582252764155986</v>
      </c>
      <c r="M245">
        <f t="shared" si="39"/>
        <v>2044</v>
      </c>
      <c r="N245">
        <f>(1+Assumptions!$B$57)^(M245-2033)</f>
        <v>1.243374308394652</v>
      </c>
      <c r="O245">
        <f>HLOOKUP(M245,'Monthly Value (1)'!$C$4:$NR$5,2,FALSE)</f>
        <v>18</v>
      </c>
      <c r="P245" t="e">
        <f>HLOOKUP(M245,#REF!,2,FALSE)</f>
        <v>#REF!</v>
      </c>
      <c r="Q245">
        <f>HLOOKUP(M245,'Monthly Value (3)'!$C$4:$NR$5,2,FALSE)</f>
        <v>17</v>
      </c>
      <c r="R245" s="68">
        <f t="shared" si="37"/>
        <v>6</v>
      </c>
      <c r="S245" s="197">
        <v>52749</v>
      </c>
      <c r="T245" s="200">
        <f t="shared" si="33"/>
        <v>49.432867706975358</v>
      </c>
      <c r="U245" s="200">
        <f t="shared" si="34"/>
        <v>41.526760859900968</v>
      </c>
      <c r="V245" s="190">
        <v>39.757028413108536</v>
      </c>
      <c r="W245" s="190">
        <v>33.398438892884222</v>
      </c>
      <c r="X245" s="66"/>
      <c r="Y245" s="55">
        <f t="shared" si="35"/>
        <v>8</v>
      </c>
      <c r="Z245" s="52">
        <f t="shared" si="38"/>
        <v>0.85</v>
      </c>
      <c r="AA245" s="65">
        <f>($AI$6*VLOOKUP(O245,Assumptions!$B$64:$C$93,2,FALSE)*Y245*T245/1000)-($AI$6*VLOOKUP(O245,Assumptions!$B$64:$C$93,2,FALSE)/Z245*Y245*U245/1000)</f>
        <v>0.10271024678834806</v>
      </c>
      <c r="AB245" s="65" t="e">
        <f>($AI$6*VLOOKUP(P245,Assumptions!$B$64:$C$93,2,FALSE)*Y245*T245/1000)-($AI$6*VLOOKUP(P245,Assumptions!$B$64:$C$93,2,FALSE)/Z245*Y245*U245/1000)</f>
        <v>#REF!</v>
      </c>
      <c r="AC245" s="65">
        <f>($AI$6*VLOOKUP(Q245,Assumptions!$B$64:$C$93,2,FALSE)*Y245*T245/1000)-($AI$6*VLOOKUP(Q245,Assumptions!$B$64:$C$93,2,FALSE)/Z245*Y245*U245/1000)</f>
        <v>0.10271024678834806</v>
      </c>
      <c r="AD245" s="217">
        <f>$AI$6*VLOOKUP(O245,Assumptions!$B$64:$C$93,2,FALSE)*(1-Z245)*Y245</f>
        <v>26.661600000000007</v>
      </c>
      <c r="AE245" s="217" t="e">
        <f>$AI$6*VLOOKUP(P245,Assumptions!$B$64:$C$93,2,FALSE)*(1-Z245)*Y245</f>
        <v>#REF!</v>
      </c>
      <c r="AF245" s="217">
        <f>$AI$6*VLOOKUP(Q245,Assumptions!$B$64:$C$93,2,FALSE)*(1-Z245)*Y245</f>
        <v>26.661600000000007</v>
      </c>
      <c r="AG245" s="65"/>
    </row>
    <row r="246" spans="8:33">
      <c r="H246" s="198">
        <v>2043</v>
      </c>
      <c r="I246" s="181">
        <v>52263</v>
      </c>
      <c r="J246" s="196">
        <f t="shared" si="40"/>
        <v>25.32938978194391</v>
      </c>
      <c r="K246" s="180">
        <v>22.21</v>
      </c>
      <c r="L246" s="179">
        <f>$L$29*(1+Assumptions!$B$57)^(H245-$H$29)</f>
        <v>3.11938978194391</v>
      </c>
      <c r="M246">
        <f t="shared" si="39"/>
        <v>2044</v>
      </c>
      <c r="N246">
        <f>(1+Assumptions!$B$57)^(M246-2033)</f>
        <v>1.243374308394652</v>
      </c>
      <c r="O246">
        <f>HLOOKUP(M246,'Monthly Value (1)'!$C$4:$NR$5,2,FALSE)</f>
        <v>18</v>
      </c>
      <c r="P246" t="e">
        <f>HLOOKUP(M246,#REF!,2,FALSE)</f>
        <v>#REF!</v>
      </c>
      <c r="Q246">
        <f>HLOOKUP(M246,'Monthly Value (3)'!$C$4:$NR$5,2,FALSE)</f>
        <v>17</v>
      </c>
      <c r="R246" s="68">
        <f t="shared" si="37"/>
        <v>7</v>
      </c>
      <c r="S246" s="197">
        <v>52779</v>
      </c>
      <c r="T246" s="200">
        <f t="shared" si="33"/>
        <v>60.026705028622743</v>
      </c>
      <c r="U246" s="200">
        <f t="shared" si="34"/>
        <v>47.597491063156056</v>
      </c>
      <c r="V246" s="190">
        <v>48.27726021307658</v>
      </c>
      <c r="W246" s="190">
        <v>38.280902815669585</v>
      </c>
      <c r="X246" s="66"/>
      <c r="Y246" s="55">
        <f t="shared" si="35"/>
        <v>8</v>
      </c>
      <c r="Z246" s="52">
        <f t="shared" si="38"/>
        <v>0.85</v>
      </c>
      <c r="AA246" s="65">
        <f>($AI$6*VLOOKUP(O246,Assumptions!$B$64:$C$93,2,FALSE)*Y246*T246/1000)-($AI$6*VLOOKUP(O246,Assumptions!$B$64:$C$93,2,FALSE)/Z246*Y246*U246/1000)</f>
        <v>0.71624730386680291</v>
      </c>
      <c r="AB246" s="65" t="e">
        <f>($AI$6*VLOOKUP(P246,Assumptions!$B$64:$C$93,2,FALSE)*Y246*T246/1000)-($AI$6*VLOOKUP(P246,Assumptions!$B$64:$C$93,2,FALSE)/Z246*Y246*U246/1000)</f>
        <v>#REF!</v>
      </c>
      <c r="AC246" s="65">
        <f>($AI$6*VLOOKUP(Q246,Assumptions!$B$64:$C$93,2,FALSE)*Y246*T246/1000)-($AI$6*VLOOKUP(Q246,Assumptions!$B$64:$C$93,2,FALSE)/Z246*Y246*U246/1000)</f>
        <v>0.71624730386680291</v>
      </c>
      <c r="AD246" s="217">
        <f>$AI$6*VLOOKUP(O246,Assumptions!$B$64:$C$93,2,FALSE)*(1-Z246)*Y246</f>
        <v>26.661600000000007</v>
      </c>
      <c r="AE246" s="217" t="e">
        <f>$AI$6*VLOOKUP(P246,Assumptions!$B$64:$C$93,2,FALSE)*(1-Z246)*Y246</f>
        <v>#REF!</v>
      </c>
      <c r="AF246" s="217">
        <f>$AI$6*VLOOKUP(Q246,Assumptions!$B$64:$C$93,2,FALSE)*(1-Z246)*Y246</f>
        <v>26.661600000000007</v>
      </c>
      <c r="AG246" s="65"/>
    </row>
    <row r="247" spans="8:33">
      <c r="H247" s="198">
        <v>2043</v>
      </c>
      <c r="I247" s="181">
        <v>52291</v>
      </c>
      <c r="J247" s="196">
        <f t="shared" si="40"/>
        <v>25.32938978194391</v>
      </c>
      <c r="K247" s="180">
        <v>22.21</v>
      </c>
      <c r="L247" s="179">
        <f>$L$29*(1+Assumptions!$B$57)^(H246-$H$29)</f>
        <v>3.11938978194391</v>
      </c>
      <c r="M247">
        <f t="shared" si="39"/>
        <v>2044</v>
      </c>
      <c r="N247">
        <f>(1+Assumptions!$B$57)^(M247-2033)</f>
        <v>1.243374308394652</v>
      </c>
      <c r="O247">
        <f>HLOOKUP(M247,'Monthly Value (1)'!$C$4:$NR$5,2,FALSE)</f>
        <v>18</v>
      </c>
      <c r="P247" t="e">
        <f>HLOOKUP(M247,#REF!,2,FALSE)</f>
        <v>#REF!</v>
      </c>
      <c r="Q247">
        <f>HLOOKUP(M247,'Monthly Value (3)'!$C$4:$NR$5,2,FALSE)</f>
        <v>17</v>
      </c>
      <c r="R247" s="68">
        <f t="shared" si="37"/>
        <v>8</v>
      </c>
      <c r="S247" s="197">
        <v>52810</v>
      </c>
      <c r="T247" s="200">
        <f t="shared" si="33"/>
        <v>60.574372221515056</v>
      </c>
      <c r="U247" s="200">
        <f t="shared" si="34"/>
        <v>48.065468457263073</v>
      </c>
      <c r="V247" s="190">
        <v>48.717728694043842</v>
      </c>
      <c r="W247" s="190">
        <v>38.657279736881051</v>
      </c>
      <c r="X247" s="66"/>
      <c r="Y247" s="55">
        <f t="shared" si="35"/>
        <v>8</v>
      </c>
      <c r="Z247" s="52">
        <f t="shared" si="38"/>
        <v>0.85</v>
      </c>
      <c r="AA247" s="65">
        <f>($AI$6*VLOOKUP(O247,Assumptions!$B$64:$C$93,2,FALSE)*Y247*T247/1000)-($AI$6*VLOOKUP(O247,Assumptions!$B$64:$C$93,2,FALSE)/Z247*Y247*U247/1000)</f>
        <v>0.71573283323771619</v>
      </c>
      <c r="AB247" s="65" t="e">
        <f>($AI$6*VLOOKUP(P247,Assumptions!$B$64:$C$93,2,FALSE)*Y247*T247/1000)-($AI$6*VLOOKUP(P247,Assumptions!$B$64:$C$93,2,FALSE)/Z247*Y247*U247/1000)</f>
        <v>#REF!</v>
      </c>
      <c r="AC247" s="65">
        <f>($AI$6*VLOOKUP(Q247,Assumptions!$B$64:$C$93,2,FALSE)*Y247*T247/1000)-($AI$6*VLOOKUP(Q247,Assumptions!$B$64:$C$93,2,FALSE)/Z247*Y247*U247/1000)</f>
        <v>0.71573283323771619</v>
      </c>
      <c r="AD247" s="217">
        <f>$AI$6*VLOOKUP(O247,Assumptions!$B$64:$C$93,2,FALSE)*(1-Z247)*Y247</f>
        <v>26.661600000000007</v>
      </c>
      <c r="AE247" s="217" t="e">
        <f>$AI$6*VLOOKUP(P247,Assumptions!$B$64:$C$93,2,FALSE)*(1-Z247)*Y247</f>
        <v>#REF!</v>
      </c>
      <c r="AF247" s="217">
        <f>$AI$6*VLOOKUP(Q247,Assumptions!$B$64:$C$93,2,FALSE)*(1-Z247)*Y247</f>
        <v>26.661600000000007</v>
      </c>
      <c r="AG247" s="65"/>
    </row>
    <row r="248" spans="8:33">
      <c r="H248" s="198">
        <v>2043</v>
      </c>
      <c r="I248" s="181">
        <v>52322</v>
      </c>
      <c r="J248" s="196">
        <f t="shared" si="40"/>
        <v>25.32938978194391</v>
      </c>
      <c r="K248" s="180">
        <v>22.21</v>
      </c>
      <c r="L248" s="179">
        <f>$L$29*(1+Assumptions!$B$57)^(H247-$H$29)</f>
        <v>3.11938978194391</v>
      </c>
      <c r="M248">
        <f t="shared" si="39"/>
        <v>2044</v>
      </c>
      <c r="N248">
        <f>(1+Assumptions!$B$57)^(M248-2033)</f>
        <v>1.243374308394652</v>
      </c>
      <c r="O248">
        <f>HLOOKUP(M248,'Monthly Value (1)'!$C$4:$NR$5,2,FALSE)</f>
        <v>18</v>
      </c>
      <c r="P248" t="e">
        <f>HLOOKUP(M248,#REF!,2,FALSE)</f>
        <v>#REF!</v>
      </c>
      <c r="Q248">
        <f>HLOOKUP(M248,'Monthly Value (3)'!$C$4:$NR$5,2,FALSE)</f>
        <v>17</v>
      </c>
      <c r="R248" s="68">
        <f t="shared" si="37"/>
        <v>9</v>
      </c>
      <c r="S248" s="197">
        <v>52841</v>
      </c>
      <c r="T248" s="200">
        <f t="shared" si="33"/>
        <v>49.108010097846062</v>
      </c>
      <c r="U248" s="200">
        <f t="shared" si="34"/>
        <v>42.295977542244216</v>
      </c>
      <c r="V248" s="190">
        <v>39.495757445117633</v>
      </c>
      <c r="W248" s="190">
        <v>34.01709143954686</v>
      </c>
      <c r="X248" s="66"/>
      <c r="Y248" s="55">
        <f t="shared" si="35"/>
        <v>8</v>
      </c>
      <c r="Z248" s="52">
        <f t="shared" si="38"/>
        <v>0.85</v>
      </c>
      <c r="AA248" s="65">
        <f>($AI$6*VLOOKUP(O248,Assumptions!$B$64:$C$93,2,FALSE)*Y248*T248/1000)-($AI$6*VLOOKUP(O248,Assumptions!$B$64:$C$93,2,FALSE)/Z248*Y248*U248/1000)</f>
        <v>-0.11588259701392722</v>
      </c>
      <c r="AB248" s="65" t="e">
        <f>($AI$6*VLOOKUP(P248,Assumptions!$B$64:$C$93,2,FALSE)*Y248*T248/1000)-($AI$6*VLOOKUP(P248,Assumptions!$B$64:$C$93,2,FALSE)/Z248*Y248*U248/1000)</f>
        <v>#REF!</v>
      </c>
      <c r="AC248" s="65">
        <f>($AI$6*VLOOKUP(Q248,Assumptions!$B$64:$C$93,2,FALSE)*Y248*T248/1000)-($AI$6*VLOOKUP(Q248,Assumptions!$B$64:$C$93,2,FALSE)/Z248*Y248*U248/1000)</f>
        <v>-0.11588259701392722</v>
      </c>
      <c r="AD248" s="217">
        <f>$AI$6*VLOOKUP(O248,Assumptions!$B$64:$C$93,2,FALSE)*(1-Z248)*Y248</f>
        <v>26.661600000000007</v>
      </c>
      <c r="AE248" s="217" t="e">
        <f>$AI$6*VLOOKUP(P248,Assumptions!$B$64:$C$93,2,FALSE)*(1-Z248)*Y248</f>
        <v>#REF!</v>
      </c>
      <c r="AF248" s="217">
        <f>$AI$6*VLOOKUP(Q248,Assumptions!$B$64:$C$93,2,FALSE)*(1-Z248)*Y248</f>
        <v>26.661600000000007</v>
      </c>
      <c r="AG248" s="65"/>
    </row>
    <row r="249" spans="8:33">
      <c r="H249" s="198">
        <v>2043</v>
      </c>
      <c r="I249" s="181">
        <v>52352</v>
      </c>
      <c r="J249" s="196">
        <f t="shared" si="40"/>
        <v>25.32938978194391</v>
      </c>
      <c r="K249" s="180">
        <v>22.21</v>
      </c>
      <c r="L249" s="179">
        <f>$L$29*(1+Assumptions!$B$57)^(H248-$H$29)</f>
        <v>3.11938978194391</v>
      </c>
      <c r="M249">
        <f t="shared" si="39"/>
        <v>2044</v>
      </c>
      <c r="N249">
        <f>(1+Assumptions!$B$57)^(M249-2033)</f>
        <v>1.243374308394652</v>
      </c>
      <c r="O249">
        <f>HLOOKUP(M249,'Monthly Value (1)'!$C$4:$NR$5,2,FALSE)</f>
        <v>18</v>
      </c>
      <c r="P249" t="e">
        <f>HLOOKUP(M249,#REF!,2,FALSE)</f>
        <v>#REF!</v>
      </c>
      <c r="Q249">
        <f>HLOOKUP(M249,'Monthly Value (3)'!$C$4:$NR$5,2,FALSE)</f>
        <v>17</v>
      </c>
      <c r="R249" s="68">
        <f t="shared" si="37"/>
        <v>10</v>
      </c>
      <c r="S249" s="197">
        <v>52871</v>
      </c>
      <c r="T249" s="200">
        <f t="shared" si="33"/>
        <v>53.614379932683029</v>
      </c>
      <c r="U249" s="200">
        <f t="shared" si="34"/>
        <v>42.98338106677361</v>
      </c>
      <c r="V249" s="190">
        <v>43.120064143761937</v>
      </c>
      <c r="W249" s="190">
        <v>34.569944687268311</v>
      </c>
      <c r="X249" s="66"/>
      <c r="Y249" s="55">
        <f t="shared" si="35"/>
        <v>8</v>
      </c>
      <c r="Z249" s="52">
        <f t="shared" si="38"/>
        <v>0.85</v>
      </c>
      <c r="AA249" s="65">
        <f>($AI$6*VLOOKUP(O249,Assumptions!$B$64:$C$93,2,FALSE)*Y249*T249/1000)-($AI$6*VLOOKUP(O249,Assumptions!$B$64:$C$93,2,FALSE)/Z249*Y249*U249/1000)</f>
        <v>0.54135424753997974</v>
      </c>
      <c r="AB249" s="65" t="e">
        <f>($AI$6*VLOOKUP(P249,Assumptions!$B$64:$C$93,2,FALSE)*Y249*T249/1000)-($AI$6*VLOOKUP(P249,Assumptions!$B$64:$C$93,2,FALSE)/Z249*Y249*U249/1000)</f>
        <v>#REF!</v>
      </c>
      <c r="AC249" s="65">
        <f>($AI$6*VLOOKUP(Q249,Assumptions!$B$64:$C$93,2,FALSE)*Y249*T249/1000)-($AI$6*VLOOKUP(Q249,Assumptions!$B$64:$C$93,2,FALSE)/Z249*Y249*U249/1000)</f>
        <v>0.54135424753997974</v>
      </c>
      <c r="AD249" s="217">
        <f>$AI$6*VLOOKUP(O249,Assumptions!$B$64:$C$93,2,FALSE)*(1-Z249)*Y249</f>
        <v>26.661600000000007</v>
      </c>
      <c r="AE249" s="217" t="e">
        <f>$AI$6*VLOOKUP(P249,Assumptions!$B$64:$C$93,2,FALSE)*(1-Z249)*Y249</f>
        <v>#REF!</v>
      </c>
      <c r="AF249" s="217">
        <f>$AI$6*VLOOKUP(Q249,Assumptions!$B$64:$C$93,2,FALSE)*(1-Z249)*Y249</f>
        <v>26.661600000000007</v>
      </c>
      <c r="AG249" s="65"/>
    </row>
    <row r="250" spans="8:33">
      <c r="H250" s="198">
        <v>2043</v>
      </c>
      <c r="I250" s="181">
        <v>52383</v>
      </c>
      <c r="J250" s="196">
        <f t="shared" si="40"/>
        <v>25.32938978194391</v>
      </c>
      <c r="K250" s="180">
        <v>22.21</v>
      </c>
      <c r="L250" s="179">
        <f>$L$29*(1+Assumptions!$B$57)^(H249-$H$29)</f>
        <v>3.11938978194391</v>
      </c>
      <c r="M250">
        <f t="shared" si="39"/>
        <v>2044</v>
      </c>
      <c r="N250">
        <f>(1+Assumptions!$B$57)^(M250-2033)</f>
        <v>1.243374308394652</v>
      </c>
      <c r="O250">
        <f>HLOOKUP(M250,'Monthly Value (1)'!$C$4:$NR$5,2,FALSE)</f>
        <v>18</v>
      </c>
      <c r="P250" t="e">
        <f>HLOOKUP(M250,#REF!,2,FALSE)</f>
        <v>#REF!</v>
      </c>
      <c r="Q250">
        <f>HLOOKUP(M250,'Monthly Value (3)'!$C$4:$NR$5,2,FALSE)</f>
        <v>17</v>
      </c>
      <c r="R250" s="68">
        <f t="shared" si="37"/>
        <v>11</v>
      </c>
      <c r="S250" s="197">
        <v>52902</v>
      </c>
      <c r="T250" s="200">
        <f t="shared" si="33"/>
        <v>83.463447771418657</v>
      </c>
      <c r="U250" s="200">
        <f t="shared" si="34"/>
        <v>72.922871845392436</v>
      </c>
      <c r="V250" s="190">
        <v>67.126566157845218</v>
      </c>
      <c r="W250" s="190">
        <v>58.649170529785813</v>
      </c>
      <c r="X250" s="66"/>
      <c r="Y250" s="55">
        <f t="shared" si="35"/>
        <v>8</v>
      </c>
      <c r="Z250" s="52">
        <f t="shared" si="38"/>
        <v>0.85</v>
      </c>
      <c r="AA250" s="65">
        <f>($AI$6*VLOOKUP(O250,Assumptions!$B$64:$C$93,2,FALSE)*Y250*T250/1000)-($AI$6*VLOOKUP(O250,Assumptions!$B$64:$C$93,2,FALSE)/Z250*Y250*U250/1000)</f>
        <v>-0.41381756671394143</v>
      </c>
      <c r="AB250" s="65" t="e">
        <f>($AI$6*VLOOKUP(P250,Assumptions!$B$64:$C$93,2,FALSE)*Y250*T250/1000)-($AI$6*VLOOKUP(P250,Assumptions!$B$64:$C$93,2,FALSE)/Z250*Y250*U250/1000)</f>
        <v>#REF!</v>
      </c>
      <c r="AC250" s="65">
        <f>($AI$6*VLOOKUP(Q250,Assumptions!$B$64:$C$93,2,FALSE)*Y250*T250/1000)-($AI$6*VLOOKUP(Q250,Assumptions!$B$64:$C$93,2,FALSE)/Z250*Y250*U250/1000)</f>
        <v>-0.41381756671394143</v>
      </c>
      <c r="AD250" s="217">
        <f>$AI$6*VLOOKUP(O250,Assumptions!$B$64:$C$93,2,FALSE)*(1-Z250)*Y250</f>
        <v>26.661600000000007</v>
      </c>
      <c r="AE250" s="217" t="e">
        <f>$AI$6*VLOOKUP(P250,Assumptions!$B$64:$C$93,2,FALSE)*(1-Z250)*Y250</f>
        <v>#REF!</v>
      </c>
      <c r="AF250" s="217">
        <f>$AI$6*VLOOKUP(Q250,Assumptions!$B$64:$C$93,2,FALSE)*(1-Z250)*Y250</f>
        <v>26.661600000000007</v>
      </c>
      <c r="AG250" s="65"/>
    </row>
    <row r="251" spans="8:33">
      <c r="H251" s="198">
        <v>2043</v>
      </c>
      <c r="I251" s="181">
        <v>52413</v>
      </c>
      <c r="J251" s="196">
        <f t="shared" si="40"/>
        <v>25.32938978194391</v>
      </c>
      <c r="K251" s="180">
        <v>22.21</v>
      </c>
      <c r="L251" s="179">
        <f>$L$29*(1+Assumptions!$B$57)^(H250-$H$29)</f>
        <v>3.11938978194391</v>
      </c>
      <c r="M251">
        <f t="shared" si="39"/>
        <v>2044</v>
      </c>
      <c r="N251">
        <f>(1+Assumptions!$B$57)^(M251-2033)</f>
        <v>1.243374308394652</v>
      </c>
      <c r="O251">
        <f>HLOOKUP(M251,'Monthly Value (1)'!$C$4:$NR$5,2,FALSE)</f>
        <v>18</v>
      </c>
      <c r="P251" t="e">
        <f>HLOOKUP(M251,#REF!,2,FALSE)</f>
        <v>#REF!</v>
      </c>
      <c r="Q251">
        <f>HLOOKUP(M251,'Monthly Value (3)'!$C$4:$NR$5,2,FALSE)</f>
        <v>17</v>
      </c>
      <c r="R251" s="68">
        <f t="shared" si="37"/>
        <v>12</v>
      </c>
      <c r="S251" s="197">
        <v>52932</v>
      </c>
      <c r="T251" s="200">
        <f t="shared" si="33"/>
        <v>148.50157743060961</v>
      </c>
      <c r="U251" s="200">
        <f t="shared" si="34"/>
        <v>123.83240361153169</v>
      </c>
      <c r="V251" s="190">
        <v>119.43432997448956</v>
      </c>
      <c r="W251" s="190">
        <v>99.593825266837328</v>
      </c>
      <c r="X251" s="66"/>
      <c r="Y251" s="55">
        <f t="shared" si="35"/>
        <v>8</v>
      </c>
      <c r="Z251" s="52">
        <f t="shared" si="38"/>
        <v>0.85</v>
      </c>
      <c r="AA251" s="65">
        <f>($AI$6*VLOOKUP(O251,Assumptions!$B$64:$C$93,2,FALSE)*Y251*T251/1000)-($AI$6*VLOOKUP(O251,Assumptions!$B$64:$C$93,2,FALSE)/Z251*Y251*U251/1000)</f>
        <v>0.50059761702852512</v>
      </c>
      <c r="AB251" s="65" t="e">
        <f>($AI$6*VLOOKUP(P251,Assumptions!$B$64:$C$93,2,FALSE)*Y251*T251/1000)-($AI$6*VLOOKUP(P251,Assumptions!$B$64:$C$93,2,FALSE)/Z251*Y251*U251/1000)</f>
        <v>#REF!</v>
      </c>
      <c r="AC251" s="65">
        <f>($AI$6*VLOOKUP(Q251,Assumptions!$B$64:$C$93,2,FALSE)*Y251*T251/1000)-($AI$6*VLOOKUP(Q251,Assumptions!$B$64:$C$93,2,FALSE)/Z251*Y251*U251/1000)</f>
        <v>0.50059761702852512</v>
      </c>
      <c r="AD251" s="217">
        <f>$AI$6*VLOOKUP(O251,Assumptions!$B$64:$C$93,2,FALSE)*(1-Z251)*Y251</f>
        <v>26.661600000000007</v>
      </c>
      <c r="AE251" s="217" t="e">
        <f>$AI$6*VLOOKUP(P251,Assumptions!$B$64:$C$93,2,FALSE)*(1-Z251)*Y251</f>
        <v>#REF!</v>
      </c>
      <c r="AF251" s="217">
        <f>$AI$6*VLOOKUP(Q251,Assumptions!$B$64:$C$93,2,FALSE)*(1-Z251)*Y251</f>
        <v>26.661600000000007</v>
      </c>
      <c r="AG251" s="65"/>
    </row>
    <row r="252" spans="8:33">
      <c r="H252" s="198">
        <v>2043</v>
      </c>
      <c r="I252" s="181">
        <v>52444</v>
      </c>
      <c r="J252" s="196">
        <f t="shared" si="40"/>
        <v>25.32938978194391</v>
      </c>
      <c r="K252" s="180">
        <v>22.21</v>
      </c>
      <c r="L252" s="179">
        <f>$L$29*(1+Assumptions!$B$57)^(H251-$H$29)</f>
        <v>3.11938978194391</v>
      </c>
      <c r="M252">
        <f t="shared" si="39"/>
        <v>2045</v>
      </c>
      <c r="N252">
        <f>(1+Assumptions!$B$57)^(M252-2033)</f>
        <v>1.2682417945625453</v>
      </c>
      <c r="O252">
        <f>HLOOKUP(M252,'Monthly Value (1)'!$C$4:$NR$5,2,FALSE)</f>
        <v>19</v>
      </c>
      <c r="P252" t="e">
        <f>HLOOKUP(M252,#REF!,2,FALSE)</f>
        <v>#REF!</v>
      </c>
      <c r="Q252">
        <f>HLOOKUP(M252,'Monthly Value (3)'!$C$4:$NR$5,2,FALSE)</f>
        <v>18</v>
      </c>
      <c r="R252" s="68">
        <f t="shared" si="37"/>
        <v>1</v>
      </c>
      <c r="S252" s="197">
        <v>52963</v>
      </c>
      <c r="T252" s="200">
        <f t="shared" si="33"/>
        <v>196.02418322874564</v>
      </c>
      <c r="U252" s="200">
        <f t="shared" si="34"/>
        <v>155.71329918757141</v>
      </c>
      <c r="V252" s="190">
        <v>154.56373072483413</v>
      </c>
      <c r="W252" s="190">
        <v>122.77887375670474</v>
      </c>
      <c r="X252" s="66"/>
      <c r="Y252" s="55">
        <f t="shared" si="35"/>
        <v>8</v>
      </c>
      <c r="Z252" s="52">
        <f t="shared" si="38"/>
        <v>0.85</v>
      </c>
      <c r="AA252" s="65">
        <f>($AI$6*VLOOKUP(O252,Assumptions!$B$64:$C$93,2,FALSE)*Y252*T252/1000)-($AI$6*VLOOKUP(O252,Assumptions!$B$64:$C$93,2,FALSE)/Z252*Y252*U252/1000)</f>
        <v>2.2560312820883439</v>
      </c>
      <c r="AB252" s="65" t="e">
        <f>($AI$6*VLOOKUP(P252,Assumptions!$B$64:$C$93,2,FALSE)*Y252*T252/1000)-($AI$6*VLOOKUP(P252,Assumptions!$B$64:$C$93,2,FALSE)/Z252*Y252*U252/1000)</f>
        <v>#REF!</v>
      </c>
      <c r="AC252" s="65">
        <f>($AI$6*VLOOKUP(Q252,Assumptions!$B$64:$C$93,2,FALSE)*Y252*T252/1000)-($AI$6*VLOOKUP(Q252,Assumptions!$B$64:$C$93,2,FALSE)/Z252*Y252*U252/1000)</f>
        <v>2.2808228346387622</v>
      </c>
      <c r="AD252" s="217">
        <f>$AI$6*VLOOKUP(O252,Assumptions!$B$64:$C$93,2,FALSE)*(1-Z252)*Y252</f>
        <v>26.371800000000004</v>
      </c>
      <c r="AE252" s="217" t="e">
        <f>$AI$6*VLOOKUP(P252,Assumptions!$B$64:$C$93,2,FALSE)*(1-Z252)*Y252</f>
        <v>#REF!</v>
      </c>
      <c r="AF252" s="217">
        <f>$AI$6*VLOOKUP(Q252,Assumptions!$B$64:$C$93,2,FALSE)*(1-Z252)*Y252</f>
        <v>26.661600000000007</v>
      </c>
      <c r="AG252" s="65"/>
    </row>
    <row r="253" spans="8:33">
      <c r="H253" s="198">
        <v>2043</v>
      </c>
      <c r="I253" s="181">
        <v>52475</v>
      </c>
      <c r="J253" s="196">
        <f t="shared" si="40"/>
        <v>25.32938978194391</v>
      </c>
      <c r="K253" s="180">
        <v>22.21</v>
      </c>
      <c r="L253" s="179">
        <f>$L$29*(1+Assumptions!$B$57)^(H252-$H$29)</f>
        <v>3.11938978194391</v>
      </c>
      <c r="M253">
        <f t="shared" si="39"/>
        <v>2045</v>
      </c>
      <c r="N253">
        <f>(1+Assumptions!$B$57)^(M253-2033)</f>
        <v>1.2682417945625453</v>
      </c>
      <c r="O253">
        <f>HLOOKUP(M253,'Monthly Value (1)'!$C$4:$NR$5,2,FALSE)</f>
        <v>19</v>
      </c>
      <c r="P253" t="e">
        <f>HLOOKUP(M253,#REF!,2,FALSE)</f>
        <v>#REF!</v>
      </c>
      <c r="Q253">
        <f>HLOOKUP(M253,'Monthly Value (3)'!$C$4:$NR$5,2,FALSE)</f>
        <v>18</v>
      </c>
      <c r="R253" s="68">
        <f t="shared" si="37"/>
        <v>2</v>
      </c>
      <c r="S253" s="197">
        <v>52994</v>
      </c>
      <c r="T253" s="200">
        <f t="shared" si="33"/>
        <v>182.69263539203172</v>
      </c>
      <c r="U253" s="200">
        <f t="shared" si="34"/>
        <v>146.2442691571965</v>
      </c>
      <c r="V253" s="190">
        <v>144.05189623564479</v>
      </c>
      <c r="W253" s="190">
        <v>115.31260819837635</v>
      </c>
      <c r="X253" s="66"/>
      <c r="Y253" s="55">
        <f t="shared" si="35"/>
        <v>8</v>
      </c>
      <c r="Z253" s="52">
        <f t="shared" si="38"/>
        <v>0.85</v>
      </c>
      <c r="AA253" s="65">
        <f>($AI$6*VLOOKUP(O253,Assumptions!$B$64:$C$93,2,FALSE)*Y253*T253/1000)-($AI$6*VLOOKUP(O253,Assumptions!$B$64:$C$93,2,FALSE)/Z253*Y253*U253/1000)</f>
        <v>1.8707370852320828</v>
      </c>
      <c r="AB253" s="65" t="e">
        <f>($AI$6*VLOOKUP(P253,Assumptions!$B$64:$C$93,2,FALSE)*Y253*T253/1000)-($AI$6*VLOOKUP(P253,Assumptions!$B$64:$C$93,2,FALSE)/Z253*Y253*U253/1000)</f>
        <v>#REF!</v>
      </c>
      <c r="AC253" s="65">
        <f>($AI$6*VLOOKUP(Q253,Assumptions!$B$64:$C$93,2,FALSE)*Y253*T253/1000)-($AI$6*VLOOKUP(Q253,Assumptions!$B$64:$C$93,2,FALSE)/Z253*Y253*U253/1000)</f>
        <v>1.8912946356192464</v>
      </c>
      <c r="AD253" s="217">
        <f>$AI$6*VLOOKUP(O253,Assumptions!$B$64:$C$93,2,FALSE)*(1-Z253)*Y253</f>
        <v>26.371800000000004</v>
      </c>
      <c r="AE253" s="217" t="e">
        <f>$AI$6*VLOOKUP(P253,Assumptions!$B$64:$C$93,2,FALSE)*(1-Z253)*Y253</f>
        <v>#REF!</v>
      </c>
      <c r="AF253" s="217">
        <f>$AI$6*VLOOKUP(Q253,Assumptions!$B$64:$C$93,2,FALSE)*(1-Z253)*Y253</f>
        <v>26.661600000000007</v>
      </c>
      <c r="AG253" s="65"/>
    </row>
    <row r="254" spans="8:33">
      <c r="H254" s="198">
        <v>2043</v>
      </c>
      <c r="I254" s="181">
        <v>52505</v>
      </c>
      <c r="J254" s="196">
        <f t="shared" si="40"/>
        <v>25.32938978194391</v>
      </c>
      <c r="K254" s="180">
        <v>22.21</v>
      </c>
      <c r="L254" s="179">
        <f>$L$29*(1+Assumptions!$B$57)^(H253-$H$29)</f>
        <v>3.11938978194391</v>
      </c>
      <c r="M254">
        <f t="shared" si="39"/>
        <v>2045</v>
      </c>
      <c r="N254">
        <f>(1+Assumptions!$B$57)^(M254-2033)</f>
        <v>1.2682417945625453</v>
      </c>
      <c r="O254">
        <f>HLOOKUP(M254,'Monthly Value (1)'!$C$4:$NR$5,2,FALSE)</f>
        <v>19</v>
      </c>
      <c r="P254" t="e">
        <f>HLOOKUP(M254,#REF!,2,FALSE)</f>
        <v>#REF!</v>
      </c>
      <c r="Q254">
        <f>HLOOKUP(M254,'Monthly Value (3)'!$C$4:$NR$5,2,FALSE)</f>
        <v>18</v>
      </c>
      <c r="R254" s="68">
        <f t="shared" si="37"/>
        <v>3</v>
      </c>
      <c r="S254" s="197">
        <v>53022</v>
      </c>
      <c r="T254" s="200">
        <f t="shared" si="33"/>
        <v>75.789334439506092</v>
      </c>
      <c r="U254" s="200">
        <f t="shared" si="34"/>
        <v>65.949993146175771</v>
      </c>
      <c r="V254" s="190">
        <v>59.75937298742636</v>
      </c>
      <c r="W254" s="190">
        <v>52.001119525416605</v>
      </c>
      <c r="X254" s="66"/>
      <c r="Y254" s="55">
        <f t="shared" si="35"/>
        <v>8</v>
      </c>
      <c r="Z254" s="52">
        <f t="shared" si="38"/>
        <v>0.85</v>
      </c>
      <c r="AA254" s="65">
        <f>($AI$6*VLOOKUP(O254,Assumptions!$B$64:$C$93,2,FALSE)*Y254*T254/1000)-($AI$6*VLOOKUP(O254,Assumptions!$B$64:$C$93,2,FALSE)/Z254*Y254*U254/1000)</f>
        <v>-0.31626693942209094</v>
      </c>
      <c r="AB254" s="65" t="e">
        <f>($AI$6*VLOOKUP(P254,Assumptions!$B$64:$C$93,2,FALSE)*Y254*T254/1000)-($AI$6*VLOOKUP(P254,Assumptions!$B$64:$C$93,2,FALSE)/Z254*Y254*U254/1000)</f>
        <v>#REF!</v>
      </c>
      <c r="AC254" s="65">
        <f>($AI$6*VLOOKUP(Q254,Assumptions!$B$64:$C$93,2,FALSE)*Y254*T254/1000)-($AI$6*VLOOKUP(Q254,Assumptions!$B$64:$C$93,2,FALSE)/Z254*Y254*U254/1000)</f>
        <v>-0.31974240029486012</v>
      </c>
      <c r="AD254" s="217">
        <f>$AI$6*VLOOKUP(O254,Assumptions!$B$64:$C$93,2,FALSE)*(1-Z254)*Y254</f>
        <v>26.371800000000004</v>
      </c>
      <c r="AE254" s="217" t="e">
        <f>$AI$6*VLOOKUP(P254,Assumptions!$B$64:$C$93,2,FALSE)*(1-Z254)*Y254</f>
        <v>#REF!</v>
      </c>
      <c r="AF254" s="217">
        <f>$AI$6*VLOOKUP(Q254,Assumptions!$B$64:$C$93,2,FALSE)*(1-Z254)*Y254</f>
        <v>26.661600000000007</v>
      </c>
      <c r="AG254" s="65"/>
    </row>
    <row r="255" spans="8:33">
      <c r="H255" s="198">
        <v>2043</v>
      </c>
      <c r="I255" s="181">
        <v>52536</v>
      </c>
      <c r="J255" s="196">
        <f t="shared" si="40"/>
        <v>25.32938978194391</v>
      </c>
      <c r="K255" s="180">
        <v>22.21</v>
      </c>
      <c r="L255" s="179">
        <f>$L$29*(1+Assumptions!$B$57)^(H254-$H$29)</f>
        <v>3.11938978194391</v>
      </c>
      <c r="M255">
        <f t="shared" si="39"/>
        <v>2045</v>
      </c>
      <c r="N255">
        <f>(1+Assumptions!$B$57)^(M255-2033)</f>
        <v>1.2682417945625453</v>
      </c>
      <c r="O255">
        <f>HLOOKUP(M255,'Monthly Value (1)'!$C$4:$NR$5,2,FALSE)</f>
        <v>19</v>
      </c>
      <c r="P255" t="e">
        <f>HLOOKUP(M255,#REF!,2,FALSE)</f>
        <v>#REF!</v>
      </c>
      <c r="Q255">
        <f>HLOOKUP(M255,'Monthly Value (3)'!$C$4:$NR$5,2,FALSE)</f>
        <v>18</v>
      </c>
      <c r="R255" s="68">
        <f t="shared" si="37"/>
        <v>4</v>
      </c>
      <c r="S255" s="197">
        <v>53053</v>
      </c>
      <c r="T255" s="200">
        <f t="shared" si="33"/>
        <v>50.538560278742516</v>
      </c>
      <c r="U255" s="200">
        <f t="shared" si="34"/>
        <v>42.633271344270518</v>
      </c>
      <c r="V255" s="190">
        <v>39.849309883510649</v>
      </c>
      <c r="W255" s="190">
        <v>33.616043507678292</v>
      </c>
      <c r="X255" s="66"/>
      <c r="Y255" s="55">
        <f t="shared" si="35"/>
        <v>8</v>
      </c>
      <c r="Z255" s="52">
        <f t="shared" si="38"/>
        <v>0.85</v>
      </c>
      <c r="AA255" s="65">
        <f>($AI$6*VLOOKUP(O255,Assumptions!$B$64:$C$93,2,FALSE)*Y255*T255/1000)-($AI$6*VLOOKUP(O255,Assumptions!$B$64:$C$93,2,FALSE)/Z255*Y255*U255/1000)</f>
        <v>6.7119828457000708E-2</v>
      </c>
      <c r="AB255" s="65" t="e">
        <f>($AI$6*VLOOKUP(P255,Assumptions!$B$64:$C$93,2,FALSE)*Y255*T255/1000)-($AI$6*VLOOKUP(P255,Assumptions!$B$64:$C$93,2,FALSE)/Z255*Y255*U255/1000)</f>
        <v>#REF!</v>
      </c>
      <c r="AC255" s="65">
        <f>($AI$6*VLOOKUP(Q255,Assumptions!$B$64:$C$93,2,FALSE)*Y255*T255/1000)-($AI$6*VLOOKUP(Q255,Assumptions!$B$64:$C$93,2,FALSE)/Z255*Y255*U255/1000)</f>
        <v>6.7857408989494772E-2</v>
      </c>
      <c r="AD255" s="217">
        <f>$AI$6*VLOOKUP(O255,Assumptions!$B$64:$C$93,2,FALSE)*(1-Z255)*Y255</f>
        <v>26.371800000000004</v>
      </c>
      <c r="AE255" s="217" t="e">
        <f>$AI$6*VLOOKUP(P255,Assumptions!$B$64:$C$93,2,FALSE)*(1-Z255)*Y255</f>
        <v>#REF!</v>
      </c>
      <c r="AF255" s="217">
        <f>$AI$6*VLOOKUP(Q255,Assumptions!$B$64:$C$93,2,FALSE)*(1-Z255)*Y255</f>
        <v>26.661600000000007</v>
      </c>
      <c r="AG255" s="65"/>
    </row>
    <row r="256" spans="8:33">
      <c r="H256" s="198">
        <v>2043</v>
      </c>
      <c r="I256" s="181">
        <v>52566</v>
      </c>
      <c r="J256" s="196">
        <f t="shared" si="40"/>
        <v>25.32938978194391</v>
      </c>
      <c r="K256" s="180">
        <v>22.21</v>
      </c>
      <c r="L256" s="179">
        <f>$L$29*(1+Assumptions!$B$57)^(H255-$H$29)</f>
        <v>3.11938978194391</v>
      </c>
      <c r="M256">
        <f t="shared" si="39"/>
        <v>2045</v>
      </c>
      <c r="N256">
        <f>(1+Assumptions!$B$57)^(M256-2033)</f>
        <v>1.2682417945625453</v>
      </c>
      <c r="O256">
        <f>HLOOKUP(M256,'Monthly Value (1)'!$C$4:$NR$5,2,FALSE)</f>
        <v>19</v>
      </c>
      <c r="P256" t="e">
        <f>HLOOKUP(M256,#REF!,2,FALSE)</f>
        <v>#REF!</v>
      </c>
      <c r="Q256">
        <f>HLOOKUP(M256,'Monthly Value (3)'!$C$4:$NR$5,2,FALSE)</f>
        <v>18</v>
      </c>
      <c r="R256" s="68">
        <f t="shared" si="37"/>
        <v>5</v>
      </c>
      <c r="S256" s="197">
        <v>53083</v>
      </c>
      <c r="T256" s="200">
        <f t="shared" si="33"/>
        <v>41.221581064110232</v>
      </c>
      <c r="U256" s="200">
        <f t="shared" si="34"/>
        <v>35.161962004412075</v>
      </c>
      <c r="V256" s="190">
        <v>32.502935355736952</v>
      </c>
      <c r="W256" s="190">
        <v>27.724967080540424</v>
      </c>
      <c r="X256" s="66"/>
      <c r="Y256" s="55">
        <f t="shared" si="35"/>
        <v>8</v>
      </c>
      <c r="Z256" s="52">
        <f t="shared" si="38"/>
        <v>0.85</v>
      </c>
      <c r="AA256" s="65">
        <f>($AI$6*VLOOKUP(O256,Assumptions!$B$64:$C$93,2,FALSE)*Y256*T256/1000)-($AI$6*VLOOKUP(O256,Assumptions!$B$64:$C$93,2,FALSE)/Z256*Y256*U256/1000)</f>
        <v>-2.556887692099874E-2</v>
      </c>
      <c r="AB256" s="65" t="e">
        <f>($AI$6*VLOOKUP(P256,Assumptions!$B$64:$C$93,2,FALSE)*Y256*T256/1000)-($AI$6*VLOOKUP(P256,Assumptions!$B$64:$C$93,2,FALSE)/Z256*Y256*U256/1000)</f>
        <v>#REF!</v>
      </c>
      <c r="AC256" s="65">
        <f>($AI$6*VLOOKUP(Q256,Assumptions!$B$64:$C$93,2,FALSE)*Y256*T256/1000)-($AI$6*VLOOKUP(Q256,Assumptions!$B$64:$C$93,2,FALSE)/Z256*Y256*U256/1000)</f>
        <v>-2.5849853590462324E-2</v>
      </c>
      <c r="AD256" s="217">
        <f>$AI$6*VLOOKUP(O256,Assumptions!$B$64:$C$93,2,FALSE)*(1-Z256)*Y256</f>
        <v>26.371800000000004</v>
      </c>
      <c r="AE256" s="217" t="e">
        <f>$AI$6*VLOOKUP(P256,Assumptions!$B$64:$C$93,2,FALSE)*(1-Z256)*Y256</f>
        <v>#REF!</v>
      </c>
      <c r="AF256" s="217">
        <f>$AI$6*VLOOKUP(Q256,Assumptions!$B$64:$C$93,2,FALSE)*(1-Z256)*Y256</f>
        <v>26.661600000000007</v>
      </c>
      <c r="AG256" s="65"/>
    </row>
    <row r="257" spans="8:33">
      <c r="H257" s="198">
        <v>2044</v>
      </c>
      <c r="I257" s="181">
        <v>52597</v>
      </c>
      <c r="J257" s="196">
        <f t="shared" si="40"/>
        <v>25.659389781943908</v>
      </c>
      <c r="K257" s="180">
        <v>22.54</v>
      </c>
      <c r="L257" s="179">
        <f>$L$29*(1+Assumptions!$B$57)^(H256-$H$29)</f>
        <v>3.11938978194391</v>
      </c>
      <c r="M257">
        <f t="shared" si="39"/>
        <v>2045</v>
      </c>
      <c r="N257">
        <f>(1+Assumptions!$B$57)^(M257-2033)</f>
        <v>1.2682417945625453</v>
      </c>
      <c r="O257">
        <f>HLOOKUP(M257,'Monthly Value (1)'!$C$4:$NR$5,2,FALSE)</f>
        <v>19</v>
      </c>
      <c r="P257" t="e">
        <f>HLOOKUP(M257,#REF!,2,FALSE)</f>
        <v>#REF!</v>
      </c>
      <c r="Q257">
        <f>HLOOKUP(M257,'Monthly Value (3)'!$C$4:$NR$5,2,FALSE)</f>
        <v>18</v>
      </c>
      <c r="R257" s="68">
        <f t="shared" si="37"/>
        <v>6</v>
      </c>
      <c r="S257" s="197">
        <v>53114</v>
      </c>
      <c r="T257" s="200">
        <f t="shared" si="33"/>
        <v>50.42152506111487</v>
      </c>
      <c r="U257" s="200">
        <f t="shared" si="34"/>
        <v>42.357296077098994</v>
      </c>
      <c r="V257" s="190">
        <v>39.757028413108536</v>
      </c>
      <c r="W257" s="190">
        <v>33.398438892884222</v>
      </c>
      <c r="X257" s="66"/>
      <c r="Y257" s="55">
        <f t="shared" si="35"/>
        <v>8</v>
      </c>
      <c r="Z257" s="52">
        <f t="shared" si="38"/>
        <v>0.85</v>
      </c>
      <c r="AA257" s="65">
        <f>($AI$6*VLOOKUP(O257,Assumptions!$B$64:$C$93,2,FALSE)*Y257*T257/1000)-($AI$6*VLOOKUP(O257,Assumptions!$B$64:$C$93,2,FALSE)/Z257*Y257*U257/1000)</f>
        <v>0.1036257076836371</v>
      </c>
      <c r="AB257" s="65" t="e">
        <f>($AI$6*VLOOKUP(P257,Assumptions!$B$64:$C$93,2,FALSE)*Y257*T257/1000)-($AI$6*VLOOKUP(P257,Assumptions!$B$64:$C$93,2,FALSE)/Z257*Y257*U257/1000)</f>
        <v>#REF!</v>
      </c>
      <c r="AC257" s="65">
        <f>($AI$6*VLOOKUP(Q257,Assumptions!$B$64:$C$93,2,FALSE)*Y257*T257/1000)-($AI$6*VLOOKUP(Q257,Assumptions!$B$64:$C$93,2,FALSE)/Z257*Y257*U257/1000)</f>
        <v>0.10476445172411353</v>
      </c>
      <c r="AD257" s="217">
        <f>$AI$6*VLOOKUP(O257,Assumptions!$B$64:$C$93,2,FALSE)*(1-Z257)*Y257</f>
        <v>26.371800000000004</v>
      </c>
      <c r="AE257" s="217" t="e">
        <f>$AI$6*VLOOKUP(P257,Assumptions!$B$64:$C$93,2,FALSE)*(1-Z257)*Y257</f>
        <v>#REF!</v>
      </c>
      <c r="AF257" s="217">
        <f>$AI$6*VLOOKUP(Q257,Assumptions!$B$64:$C$93,2,FALSE)*(1-Z257)*Y257</f>
        <v>26.661600000000007</v>
      </c>
      <c r="AG257" s="65"/>
    </row>
    <row r="258" spans="8:33">
      <c r="H258" s="198">
        <v>2044</v>
      </c>
      <c r="I258" s="181">
        <v>52628</v>
      </c>
      <c r="J258" s="196">
        <f t="shared" si="40"/>
        <v>25.721777577582788</v>
      </c>
      <c r="K258" s="180">
        <v>22.54</v>
      </c>
      <c r="L258" s="179">
        <f>$L$29*(1+Assumptions!$B$57)^(H257-$H$29)</f>
        <v>3.1817775775827881</v>
      </c>
      <c r="M258">
        <f t="shared" si="39"/>
        <v>2045</v>
      </c>
      <c r="N258">
        <f>(1+Assumptions!$B$57)^(M258-2033)</f>
        <v>1.2682417945625453</v>
      </c>
      <c r="O258">
        <f>HLOOKUP(M258,'Monthly Value (1)'!$C$4:$NR$5,2,FALSE)</f>
        <v>19</v>
      </c>
      <c r="P258" t="e">
        <f>HLOOKUP(M258,#REF!,2,FALSE)</f>
        <v>#REF!</v>
      </c>
      <c r="Q258">
        <f>HLOOKUP(M258,'Monthly Value (3)'!$C$4:$NR$5,2,FALSE)</f>
        <v>18</v>
      </c>
      <c r="R258" s="68">
        <f t="shared" si="37"/>
        <v>7</v>
      </c>
      <c r="S258" s="197">
        <v>53144</v>
      </c>
      <c r="T258" s="200">
        <f t="shared" si="33"/>
        <v>61.227239129195212</v>
      </c>
      <c r="U258" s="200">
        <f t="shared" si="34"/>
        <v>48.549440884419184</v>
      </c>
      <c r="V258" s="190">
        <v>48.27726021307658</v>
      </c>
      <c r="W258" s="190">
        <v>38.280902815669585</v>
      </c>
      <c r="X258" s="66"/>
      <c r="Y258" s="55">
        <f t="shared" si="35"/>
        <v>8</v>
      </c>
      <c r="Z258" s="52">
        <f t="shared" si="38"/>
        <v>0.85</v>
      </c>
      <c r="AA258" s="65">
        <f>($AI$6*VLOOKUP(O258,Assumptions!$B$64:$C$93,2,FALSE)*Y258*T258/1000)-($AI$6*VLOOKUP(O258,Assumptions!$B$64:$C$93,2,FALSE)/Z258*Y258*U258/1000)</f>
        <v>0.72263124722735661</v>
      </c>
      <c r="AB258" s="65" t="e">
        <f>($AI$6*VLOOKUP(P258,Assumptions!$B$64:$C$93,2,FALSE)*Y258*T258/1000)-($AI$6*VLOOKUP(P258,Assumptions!$B$64:$C$93,2,FALSE)/Z258*Y258*U258/1000)</f>
        <v>#REF!</v>
      </c>
      <c r="AC258" s="65">
        <f>($AI$6*VLOOKUP(Q258,Assumptions!$B$64:$C$93,2,FALSE)*Y258*T258/1000)-($AI$6*VLOOKUP(Q258,Assumptions!$B$64:$C$93,2,FALSE)/Z258*Y258*U258/1000)</f>
        <v>0.73057224994414049</v>
      </c>
      <c r="AD258" s="217">
        <f>$AI$6*VLOOKUP(O258,Assumptions!$B$64:$C$93,2,FALSE)*(1-Z258)*Y258</f>
        <v>26.371800000000004</v>
      </c>
      <c r="AE258" s="217" t="e">
        <f>$AI$6*VLOOKUP(P258,Assumptions!$B$64:$C$93,2,FALSE)*(1-Z258)*Y258</f>
        <v>#REF!</v>
      </c>
      <c r="AF258" s="217">
        <f>$AI$6*VLOOKUP(Q258,Assumptions!$B$64:$C$93,2,FALSE)*(1-Z258)*Y258</f>
        <v>26.661600000000007</v>
      </c>
      <c r="AG258" s="65"/>
    </row>
    <row r="259" spans="8:33">
      <c r="H259" s="198">
        <v>2044</v>
      </c>
      <c r="I259" s="181">
        <v>52657</v>
      </c>
      <c r="J259" s="196">
        <f t="shared" si="40"/>
        <v>25.721777577582788</v>
      </c>
      <c r="K259" s="180">
        <v>22.54</v>
      </c>
      <c r="L259" s="179">
        <f>$L$29*(1+Assumptions!$B$57)^(H258-$H$29)</f>
        <v>3.1817775775827881</v>
      </c>
      <c r="M259">
        <f t="shared" si="39"/>
        <v>2045</v>
      </c>
      <c r="N259">
        <f>(1+Assumptions!$B$57)^(M259-2033)</f>
        <v>1.2682417945625453</v>
      </c>
      <c r="O259">
        <f>HLOOKUP(M259,'Monthly Value (1)'!$C$4:$NR$5,2,FALSE)</f>
        <v>19</v>
      </c>
      <c r="P259" t="e">
        <f>HLOOKUP(M259,#REF!,2,FALSE)</f>
        <v>#REF!</v>
      </c>
      <c r="Q259">
        <f>HLOOKUP(M259,'Monthly Value (3)'!$C$4:$NR$5,2,FALSE)</f>
        <v>18</v>
      </c>
      <c r="R259" s="68">
        <f t="shared" si="37"/>
        <v>8</v>
      </c>
      <c r="S259" s="197">
        <v>53175</v>
      </c>
      <c r="T259" s="200">
        <f t="shared" si="33"/>
        <v>61.785859665945367</v>
      </c>
      <c r="U259" s="200">
        <f t="shared" si="34"/>
        <v>49.026777826408342</v>
      </c>
      <c r="V259" s="190">
        <v>48.717728694043842</v>
      </c>
      <c r="W259" s="190">
        <v>38.657279736881051</v>
      </c>
      <c r="X259" s="66"/>
      <c r="Y259" s="55">
        <f t="shared" si="35"/>
        <v>8</v>
      </c>
      <c r="Z259" s="52">
        <f t="shared" si="38"/>
        <v>0.85</v>
      </c>
      <c r="AA259" s="65">
        <f>($AI$6*VLOOKUP(O259,Assumptions!$B$64:$C$93,2,FALSE)*Y259*T259/1000)-($AI$6*VLOOKUP(O259,Assumptions!$B$64:$C$93,2,FALSE)/Z259*Y259*U259/1000)</f>
        <v>0.7221121910991819</v>
      </c>
      <c r="AB259" s="65" t="e">
        <f>($AI$6*VLOOKUP(P259,Assumptions!$B$64:$C$93,2,FALSE)*Y259*T259/1000)-($AI$6*VLOOKUP(P259,Assumptions!$B$64:$C$93,2,FALSE)/Z259*Y259*U259/1000)</f>
        <v>#REF!</v>
      </c>
      <c r="AC259" s="65">
        <f>($AI$6*VLOOKUP(Q259,Assumptions!$B$64:$C$93,2,FALSE)*Y259*T259/1000)-($AI$6*VLOOKUP(Q259,Assumptions!$B$64:$C$93,2,FALSE)/Z259*Y259*U259/1000)</f>
        <v>0.73004748990247137</v>
      </c>
      <c r="AD259" s="217">
        <f>$AI$6*VLOOKUP(O259,Assumptions!$B$64:$C$93,2,FALSE)*(1-Z259)*Y259</f>
        <v>26.371800000000004</v>
      </c>
      <c r="AE259" s="217" t="e">
        <f>$AI$6*VLOOKUP(P259,Assumptions!$B$64:$C$93,2,FALSE)*(1-Z259)*Y259</f>
        <v>#REF!</v>
      </c>
      <c r="AF259" s="217">
        <f>$AI$6*VLOOKUP(Q259,Assumptions!$B$64:$C$93,2,FALSE)*(1-Z259)*Y259</f>
        <v>26.661600000000007</v>
      </c>
      <c r="AG259" s="65"/>
    </row>
    <row r="260" spans="8:33">
      <c r="H260" s="198">
        <v>2044</v>
      </c>
      <c r="I260" s="181">
        <v>52688</v>
      </c>
      <c r="J260" s="196">
        <f t="shared" si="40"/>
        <v>25.721777577582788</v>
      </c>
      <c r="K260" s="180">
        <v>22.54</v>
      </c>
      <c r="L260" s="179">
        <f>$L$29*(1+Assumptions!$B$57)^(H259-$H$29)</f>
        <v>3.1817775775827881</v>
      </c>
      <c r="M260">
        <f t="shared" si="39"/>
        <v>2045</v>
      </c>
      <c r="N260">
        <f>(1+Assumptions!$B$57)^(M260-2033)</f>
        <v>1.2682417945625453</v>
      </c>
      <c r="O260">
        <f>HLOOKUP(M260,'Monthly Value (1)'!$C$4:$NR$5,2,FALSE)</f>
        <v>19</v>
      </c>
      <c r="P260" t="e">
        <f>HLOOKUP(M260,#REF!,2,FALSE)</f>
        <v>#REF!</v>
      </c>
      <c r="Q260">
        <f>HLOOKUP(M260,'Monthly Value (3)'!$C$4:$NR$5,2,FALSE)</f>
        <v>18</v>
      </c>
      <c r="R260" s="68">
        <f t="shared" si="37"/>
        <v>9</v>
      </c>
      <c r="S260" s="197">
        <v>53206</v>
      </c>
      <c r="T260" s="200">
        <f t="shared" si="33"/>
        <v>50.090170299802992</v>
      </c>
      <c r="U260" s="200">
        <f t="shared" si="34"/>
        <v>43.141897093089106</v>
      </c>
      <c r="V260" s="190">
        <v>39.495757445117633</v>
      </c>
      <c r="W260" s="190">
        <v>34.01709143954686</v>
      </c>
      <c r="X260" s="66"/>
      <c r="Y260" s="55">
        <f t="shared" si="35"/>
        <v>8</v>
      </c>
      <c r="Z260" s="52">
        <f t="shared" si="38"/>
        <v>0.85</v>
      </c>
      <c r="AA260" s="65">
        <f>($AI$6*VLOOKUP(O260,Assumptions!$B$64:$C$93,2,FALSE)*Y260*T260/1000)-($AI$6*VLOOKUP(O260,Assumptions!$B$64:$C$93,2,FALSE)/Z260*Y260*U260/1000)</f>
        <v>-0.11691546363948468</v>
      </c>
      <c r="AB260" s="65" t="e">
        <f>($AI$6*VLOOKUP(P260,Assumptions!$B$64:$C$93,2,FALSE)*Y260*T260/1000)-($AI$6*VLOOKUP(P260,Assumptions!$B$64:$C$93,2,FALSE)/Z260*Y260*U260/1000)</f>
        <v>#REF!</v>
      </c>
      <c r="AC260" s="65">
        <f>($AI$6*VLOOKUP(Q260,Assumptions!$B$64:$C$93,2,FALSE)*Y260*T260/1000)-($AI$6*VLOOKUP(Q260,Assumptions!$B$64:$C$93,2,FALSE)/Z260*Y260*U260/1000)</f>
        <v>-0.11820024895420467</v>
      </c>
      <c r="AD260" s="217">
        <f>$AI$6*VLOOKUP(O260,Assumptions!$B$64:$C$93,2,FALSE)*(1-Z260)*Y260</f>
        <v>26.371800000000004</v>
      </c>
      <c r="AE260" s="217" t="e">
        <f>$AI$6*VLOOKUP(P260,Assumptions!$B$64:$C$93,2,FALSE)*(1-Z260)*Y260</f>
        <v>#REF!</v>
      </c>
      <c r="AF260" s="217">
        <f>$AI$6*VLOOKUP(Q260,Assumptions!$B$64:$C$93,2,FALSE)*(1-Z260)*Y260</f>
        <v>26.661600000000007</v>
      </c>
      <c r="AG260" s="65"/>
    </row>
    <row r="261" spans="8:33">
      <c r="H261" s="198">
        <v>2044</v>
      </c>
      <c r="I261" s="181">
        <v>52718</v>
      </c>
      <c r="J261" s="196">
        <f t="shared" si="40"/>
        <v>25.721777577582788</v>
      </c>
      <c r="K261" s="180">
        <v>22.54</v>
      </c>
      <c r="L261" s="179">
        <f>$L$29*(1+Assumptions!$B$57)^(H260-$H$29)</f>
        <v>3.1817775775827881</v>
      </c>
      <c r="M261">
        <f t="shared" si="39"/>
        <v>2045</v>
      </c>
      <c r="N261">
        <f>(1+Assumptions!$B$57)^(M261-2033)</f>
        <v>1.2682417945625453</v>
      </c>
      <c r="O261">
        <f>HLOOKUP(M261,'Monthly Value (1)'!$C$4:$NR$5,2,FALSE)</f>
        <v>19</v>
      </c>
      <c r="P261" t="e">
        <f>HLOOKUP(M261,#REF!,2,FALSE)</f>
        <v>#REF!</v>
      </c>
      <c r="Q261">
        <f>HLOOKUP(M261,'Monthly Value (3)'!$C$4:$NR$5,2,FALSE)</f>
        <v>18</v>
      </c>
      <c r="R261" s="68">
        <f t="shared" si="37"/>
        <v>10</v>
      </c>
      <c r="S261" s="197">
        <v>53236</v>
      </c>
      <c r="T261" s="200">
        <f t="shared" ref="T261:T324" si="41">V261*N261</f>
        <v>54.686667531336703</v>
      </c>
      <c r="U261" s="200">
        <f t="shared" ref="U261:U324" si="42">W261*N261</f>
        <v>43.843048688109093</v>
      </c>
      <c r="V261" s="190">
        <v>43.120064143761937</v>
      </c>
      <c r="W261" s="190">
        <v>34.569944687268311</v>
      </c>
      <c r="X261" s="66"/>
      <c r="Y261" s="55">
        <f t="shared" ref="Y261:Y324" si="43">$AI$8</f>
        <v>8</v>
      </c>
      <c r="Z261" s="52">
        <f t="shared" si="38"/>
        <v>0.85</v>
      </c>
      <c r="AA261" s="65">
        <f>($AI$6*VLOOKUP(O261,Assumptions!$B$64:$C$93,2,FALSE)*Y261*T261/1000)-($AI$6*VLOOKUP(O261,Assumptions!$B$64:$C$93,2,FALSE)/Z261*Y261*U261/1000)</f>
        <v>0.54617936148544288</v>
      </c>
      <c r="AB261" s="65" t="e">
        <f>($AI$6*VLOOKUP(P261,Assumptions!$B$64:$C$93,2,FALSE)*Y261*T261/1000)-($AI$6*VLOOKUP(P261,Assumptions!$B$64:$C$93,2,FALSE)/Z261*Y261*U261/1000)</f>
        <v>#REF!</v>
      </c>
      <c r="AC261" s="65">
        <f>($AI$6*VLOOKUP(Q261,Assumptions!$B$64:$C$93,2,FALSE)*Y261*T261/1000)-($AI$6*VLOOKUP(Q261,Assumptions!$B$64:$C$93,2,FALSE)/Z261*Y261*U261/1000)</f>
        <v>0.55218133249077717</v>
      </c>
      <c r="AD261" s="217">
        <f>$AI$6*VLOOKUP(O261,Assumptions!$B$64:$C$93,2,FALSE)*(1-Z261)*Y261</f>
        <v>26.371800000000004</v>
      </c>
      <c r="AE261" s="217" t="e">
        <f>$AI$6*VLOOKUP(P261,Assumptions!$B$64:$C$93,2,FALSE)*(1-Z261)*Y261</f>
        <v>#REF!</v>
      </c>
      <c r="AF261" s="217">
        <f>$AI$6*VLOOKUP(Q261,Assumptions!$B$64:$C$93,2,FALSE)*(1-Z261)*Y261</f>
        <v>26.661600000000007</v>
      </c>
      <c r="AG261" s="65"/>
    </row>
    <row r="262" spans="8:33">
      <c r="H262" s="198">
        <v>2044</v>
      </c>
      <c r="I262" s="181">
        <v>52749</v>
      </c>
      <c r="J262" s="196">
        <f t="shared" si="40"/>
        <v>25.721777577582788</v>
      </c>
      <c r="K262" s="180">
        <v>22.54</v>
      </c>
      <c r="L262" s="179">
        <f>$L$29*(1+Assumptions!$B$57)^(H261-$H$29)</f>
        <v>3.1817775775827881</v>
      </c>
      <c r="M262">
        <f t="shared" si="39"/>
        <v>2045</v>
      </c>
      <c r="N262">
        <f>(1+Assumptions!$B$57)^(M262-2033)</f>
        <v>1.2682417945625453</v>
      </c>
      <c r="O262">
        <f>HLOOKUP(M262,'Monthly Value (1)'!$C$4:$NR$5,2,FALSE)</f>
        <v>19</v>
      </c>
      <c r="P262" t="e">
        <f>HLOOKUP(M262,#REF!,2,FALSE)</f>
        <v>#REF!</v>
      </c>
      <c r="Q262">
        <f>HLOOKUP(M262,'Monthly Value (3)'!$C$4:$NR$5,2,FALSE)</f>
        <v>18</v>
      </c>
      <c r="R262" s="68">
        <f t="shared" ref="R262:R325" si="44">MONTH(S262)</f>
        <v>11</v>
      </c>
      <c r="S262" s="197">
        <v>53267</v>
      </c>
      <c r="T262" s="200">
        <f t="shared" si="41"/>
        <v>85.132716726847036</v>
      </c>
      <c r="U262" s="200">
        <f t="shared" si="42"/>
        <v>74.3813292823003</v>
      </c>
      <c r="V262" s="190">
        <v>67.126566157845218</v>
      </c>
      <c r="W262" s="190">
        <v>58.649170529785813</v>
      </c>
      <c r="X262" s="66"/>
      <c r="Y262" s="55">
        <f t="shared" si="43"/>
        <v>8</v>
      </c>
      <c r="Z262" s="52">
        <f t="shared" si="38"/>
        <v>0.85</v>
      </c>
      <c r="AA262" s="65">
        <f>($AI$6*VLOOKUP(O262,Assumptions!$B$64:$C$93,2,FALSE)*Y262*T262/1000)-($AI$6*VLOOKUP(O262,Assumptions!$B$64:$C$93,2,FALSE)/Z262*Y262*U262/1000)</f>
        <v>-0.41750594067813296</v>
      </c>
      <c r="AB262" s="65" t="e">
        <f>($AI$6*VLOOKUP(P262,Assumptions!$B$64:$C$93,2,FALSE)*Y262*T262/1000)-($AI$6*VLOOKUP(P262,Assumptions!$B$64:$C$93,2,FALSE)/Z262*Y262*U262/1000)</f>
        <v>#REF!</v>
      </c>
      <c r="AC262" s="65">
        <f>($AI$6*VLOOKUP(Q262,Assumptions!$B$64:$C$93,2,FALSE)*Y262*T262/1000)-($AI$6*VLOOKUP(Q262,Assumptions!$B$64:$C$93,2,FALSE)/Z262*Y262*U262/1000)</f>
        <v>-0.42209391804822616</v>
      </c>
      <c r="AD262" s="217">
        <f>$AI$6*VLOOKUP(O262,Assumptions!$B$64:$C$93,2,FALSE)*(1-Z262)*Y262</f>
        <v>26.371800000000004</v>
      </c>
      <c r="AE262" s="217" t="e">
        <f>$AI$6*VLOOKUP(P262,Assumptions!$B$64:$C$93,2,FALSE)*(1-Z262)*Y262</f>
        <v>#REF!</v>
      </c>
      <c r="AF262" s="217">
        <f>$AI$6*VLOOKUP(Q262,Assumptions!$B$64:$C$93,2,FALSE)*(1-Z262)*Y262</f>
        <v>26.661600000000007</v>
      </c>
      <c r="AG262" s="65"/>
    </row>
    <row r="263" spans="8:33">
      <c r="H263" s="198">
        <v>2044</v>
      </c>
      <c r="I263" s="181">
        <v>52779</v>
      </c>
      <c r="J263" s="196">
        <f t="shared" si="40"/>
        <v>25.721777577582788</v>
      </c>
      <c r="K263" s="180">
        <v>22.54</v>
      </c>
      <c r="L263" s="179">
        <f>$L$29*(1+Assumptions!$B$57)^(H262-$H$29)</f>
        <v>3.1817775775827881</v>
      </c>
      <c r="M263">
        <f t="shared" si="39"/>
        <v>2045</v>
      </c>
      <c r="N263">
        <f>(1+Assumptions!$B$57)^(M263-2033)</f>
        <v>1.2682417945625453</v>
      </c>
      <c r="O263">
        <f>HLOOKUP(M263,'Monthly Value (1)'!$C$4:$NR$5,2,FALSE)</f>
        <v>19</v>
      </c>
      <c r="P263" t="e">
        <f>HLOOKUP(M263,#REF!,2,FALSE)</f>
        <v>#REF!</v>
      </c>
      <c r="Q263">
        <f>HLOOKUP(M263,'Monthly Value (3)'!$C$4:$NR$5,2,FALSE)</f>
        <v>18</v>
      </c>
      <c r="R263" s="68">
        <f t="shared" si="44"/>
        <v>12</v>
      </c>
      <c r="S263" s="197">
        <v>53297</v>
      </c>
      <c r="T263" s="200">
        <f t="shared" si="41"/>
        <v>151.47160897922183</v>
      </c>
      <c r="U263" s="200">
        <f t="shared" si="42"/>
        <v>126.30905168376233</v>
      </c>
      <c r="V263" s="190">
        <v>119.43432997448956</v>
      </c>
      <c r="W263" s="190">
        <v>99.593825266837328</v>
      </c>
      <c r="X263" s="66"/>
      <c r="Y263" s="55">
        <f t="shared" si="43"/>
        <v>8</v>
      </c>
      <c r="Z263" s="52">
        <f t="shared" si="38"/>
        <v>0.85</v>
      </c>
      <c r="AA263" s="65">
        <f>($AI$6*VLOOKUP(O263,Assumptions!$B$64:$C$93,2,FALSE)*Y263*T263/1000)-($AI$6*VLOOKUP(O263,Assumptions!$B$64:$C$93,2,FALSE)/Z263*Y263*U263/1000)</f>
        <v>0.50505946535421486</v>
      </c>
      <c r="AB263" s="65" t="e">
        <f>($AI$6*VLOOKUP(P263,Assumptions!$B$64:$C$93,2,FALSE)*Y263*T263/1000)-($AI$6*VLOOKUP(P263,Assumptions!$B$64:$C$93,2,FALSE)/Z263*Y263*U263/1000)</f>
        <v>#REF!</v>
      </c>
      <c r="AC263" s="65">
        <f>($AI$6*VLOOKUP(Q263,Assumptions!$B$64:$C$93,2,FALSE)*Y263*T263/1000)-($AI$6*VLOOKUP(Q263,Assumptions!$B$64:$C$93,2,FALSE)/Z263*Y263*U263/1000)</f>
        <v>0.51060956936909463</v>
      </c>
      <c r="AD263" s="217">
        <f>$AI$6*VLOOKUP(O263,Assumptions!$B$64:$C$93,2,FALSE)*(1-Z263)*Y263</f>
        <v>26.371800000000004</v>
      </c>
      <c r="AE263" s="217" t="e">
        <f>$AI$6*VLOOKUP(P263,Assumptions!$B$64:$C$93,2,FALSE)*(1-Z263)*Y263</f>
        <v>#REF!</v>
      </c>
      <c r="AF263" s="217">
        <f>$AI$6*VLOOKUP(Q263,Assumptions!$B$64:$C$93,2,FALSE)*(1-Z263)*Y263</f>
        <v>26.661600000000007</v>
      </c>
      <c r="AG263" s="65"/>
    </row>
    <row r="264" spans="8:33">
      <c r="H264" s="198">
        <v>2044</v>
      </c>
      <c r="I264" s="181">
        <v>52810</v>
      </c>
      <c r="J264" s="196">
        <f t="shared" si="40"/>
        <v>25.721777577582788</v>
      </c>
      <c r="K264" s="180">
        <v>22.54</v>
      </c>
      <c r="L264" s="179">
        <f>$L$29*(1+Assumptions!$B$57)^(H263-$H$29)</f>
        <v>3.1817775775827881</v>
      </c>
      <c r="M264">
        <f t="shared" si="39"/>
        <v>2046</v>
      </c>
      <c r="N264">
        <f>(1+Assumptions!$B$57)^(M264-2033)</f>
        <v>1.2936066304537961</v>
      </c>
      <c r="O264">
        <f>HLOOKUP(M264,'Monthly Value (1)'!$C$4:$NR$5,2,FALSE)</f>
        <v>20</v>
      </c>
      <c r="P264" t="e">
        <f>HLOOKUP(M264,#REF!,2,FALSE)</f>
        <v>#REF!</v>
      </c>
      <c r="Q264">
        <f>HLOOKUP(M264,'Monthly Value (3)'!$C$4:$NR$5,2,FALSE)</f>
        <v>19</v>
      </c>
      <c r="R264" s="68">
        <f t="shared" si="44"/>
        <v>1</v>
      </c>
      <c r="S264" s="197">
        <v>53328</v>
      </c>
      <c r="T264" s="200">
        <f t="shared" si="41"/>
        <v>199.94466689332054</v>
      </c>
      <c r="U264" s="200">
        <f t="shared" si="42"/>
        <v>158.82756517132285</v>
      </c>
      <c r="V264" s="190">
        <v>154.56373072483413</v>
      </c>
      <c r="W264" s="190">
        <v>122.77887375670474</v>
      </c>
      <c r="X264" s="66"/>
      <c r="Y264" s="55">
        <f t="shared" si="43"/>
        <v>8</v>
      </c>
      <c r="Z264" s="52">
        <f t="shared" si="38"/>
        <v>0.85</v>
      </c>
      <c r="AA264" s="65">
        <f>($AI$6*VLOOKUP(O264,Assumptions!$B$64:$C$93,2,FALSE)*Y264*T264/1000)-($AI$6*VLOOKUP(O264,Assumptions!$B$64:$C$93,2,FALSE)/Z264*Y264*U264/1000)</f>
        <v>2.3011519077301088</v>
      </c>
      <c r="AB264" s="65" t="e">
        <f>($AI$6*VLOOKUP(P264,Assumptions!$B$64:$C$93,2,FALSE)*Y264*T264/1000)-($AI$6*VLOOKUP(P264,Assumptions!$B$64:$C$93,2,FALSE)/Z264*Y264*U264/1000)</f>
        <v>#REF!</v>
      </c>
      <c r="AC264" s="65">
        <f>($AI$6*VLOOKUP(Q264,Assumptions!$B$64:$C$93,2,FALSE)*Y264*T264/1000)-($AI$6*VLOOKUP(Q264,Assumptions!$B$64:$C$93,2,FALSE)/Z264*Y264*U264/1000)</f>
        <v>2.3011519077301088</v>
      </c>
      <c r="AD264" s="217">
        <f>$AI$6*VLOOKUP(O264,Assumptions!$B$64:$C$93,2,FALSE)*(1-Z264)*Y264</f>
        <v>26.371800000000004</v>
      </c>
      <c r="AE264" s="217" t="e">
        <f>$AI$6*VLOOKUP(P264,Assumptions!$B$64:$C$93,2,FALSE)*(1-Z264)*Y264</f>
        <v>#REF!</v>
      </c>
      <c r="AF264" s="217">
        <f>$AI$6*VLOOKUP(Q264,Assumptions!$B$64:$C$93,2,FALSE)*(1-Z264)*Y264</f>
        <v>26.371800000000004</v>
      </c>
      <c r="AG264" s="65"/>
    </row>
    <row r="265" spans="8:33">
      <c r="H265" s="198">
        <v>2044</v>
      </c>
      <c r="I265" s="181">
        <v>52841</v>
      </c>
      <c r="J265" s="196">
        <f t="shared" si="40"/>
        <v>25.721777577582788</v>
      </c>
      <c r="K265" s="180">
        <v>22.54</v>
      </c>
      <c r="L265" s="179">
        <f>$L$29*(1+Assumptions!$B$57)^(H264-$H$29)</f>
        <v>3.1817775775827881</v>
      </c>
      <c r="M265">
        <f t="shared" si="39"/>
        <v>2046</v>
      </c>
      <c r="N265">
        <f>(1+Assumptions!$B$57)^(M265-2033)</f>
        <v>1.2936066304537961</v>
      </c>
      <c r="O265">
        <f>HLOOKUP(M265,'Monthly Value (1)'!$C$4:$NR$5,2,FALSE)</f>
        <v>20</v>
      </c>
      <c r="P265" t="e">
        <f>HLOOKUP(M265,#REF!,2,FALSE)</f>
        <v>#REF!</v>
      </c>
      <c r="Q265">
        <f>HLOOKUP(M265,'Monthly Value (3)'!$C$4:$NR$5,2,FALSE)</f>
        <v>19</v>
      </c>
      <c r="R265" s="68">
        <f t="shared" si="44"/>
        <v>2</v>
      </c>
      <c r="S265" s="197">
        <v>53359</v>
      </c>
      <c r="T265" s="200">
        <f t="shared" si="41"/>
        <v>186.34648809987232</v>
      </c>
      <c r="U265" s="200">
        <f t="shared" si="42"/>
        <v>149.16915454034043</v>
      </c>
      <c r="V265" s="190">
        <v>144.05189623564479</v>
      </c>
      <c r="W265" s="190">
        <v>115.31260819837635</v>
      </c>
      <c r="X265" s="66"/>
      <c r="Y265" s="55">
        <f t="shared" si="43"/>
        <v>8</v>
      </c>
      <c r="Z265" s="52">
        <f t="shared" si="38"/>
        <v>0.85</v>
      </c>
      <c r="AA265" s="65">
        <f>($AI$6*VLOOKUP(O265,Assumptions!$B$64:$C$93,2,FALSE)*Y265*T265/1000)-($AI$6*VLOOKUP(O265,Assumptions!$B$64:$C$93,2,FALSE)/Z265*Y265*U265/1000)</f>
        <v>1.9081518269367201</v>
      </c>
      <c r="AB265" s="65" t="e">
        <f>($AI$6*VLOOKUP(P265,Assumptions!$B$64:$C$93,2,FALSE)*Y265*T265/1000)-($AI$6*VLOOKUP(P265,Assumptions!$B$64:$C$93,2,FALSE)/Z265*Y265*U265/1000)</f>
        <v>#REF!</v>
      </c>
      <c r="AC265" s="65">
        <f>($AI$6*VLOOKUP(Q265,Assumptions!$B$64:$C$93,2,FALSE)*Y265*T265/1000)-($AI$6*VLOOKUP(Q265,Assumptions!$B$64:$C$93,2,FALSE)/Z265*Y265*U265/1000)</f>
        <v>1.9081518269367201</v>
      </c>
      <c r="AD265" s="217">
        <f>$AI$6*VLOOKUP(O265,Assumptions!$B$64:$C$93,2,FALSE)*(1-Z265)*Y265</f>
        <v>26.371800000000004</v>
      </c>
      <c r="AE265" s="217" t="e">
        <f>$AI$6*VLOOKUP(P265,Assumptions!$B$64:$C$93,2,FALSE)*(1-Z265)*Y265</f>
        <v>#REF!</v>
      </c>
      <c r="AF265" s="217">
        <f>$AI$6*VLOOKUP(Q265,Assumptions!$B$64:$C$93,2,FALSE)*(1-Z265)*Y265</f>
        <v>26.371800000000004</v>
      </c>
      <c r="AG265" s="65"/>
    </row>
    <row r="266" spans="8:33">
      <c r="H266" s="198">
        <v>2044</v>
      </c>
      <c r="I266" s="181">
        <v>52871</v>
      </c>
      <c r="J266" s="196">
        <f t="shared" si="40"/>
        <v>25.721777577582788</v>
      </c>
      <c r="K266" s="180">
        <v>22.54</v>
      </c>
      <c r="L266" s="179">
        <f>$L$29*(1+Assumptions!$B$57)^(H265-$H$29)</f>
        <v>3.1817775775827881</v>
      </c>
      <c r="M266">
        <f t="shared" si="39"/>
        <v>2046</v>
      </c>
      <c r="N266">
        <f>(1+Assumptions!$B$57)^(M266-2033)</f>
        <v>1.2936066304537961</v>
      </c>
      <c r="O266">
        <f>HLOOKUP(M266,'Monthly Value (1)'!$C$4:$NR$5,2,FALSE)</f>
        <v>20</v>
      </c>
      <c r="P266" t="e">
        <f>HLOOKUP(M266,#REF!,2,FALSE)</f>
        <v>#REF!</v>
      </c>
      <c r="Q266">
        <f>HLOOKUP(M266,'Monthly Value (3)'!$C$4:$NR$5,2,FALSE)</f>
        <v>19</v>
      </c>
      <c r="R266" s="68">
        <f t="shared" si="44"/>
        <v>3</v>
      </c>
      <c r="S266" s="197">
        <v>53387</v>
      </c>
      <c r="T266" s="200">
        <f t="shared" si="41"/>
        <v>77.305121128296221</v>
      </c>
      <c r="U266" s="200">
        <f t="shared" si="42"/>
        <v>67.268993009099276</v>
      </c>
      <c r="V266" s="190">
        <v>59.75937298742636</v>
      </c>
      <c r="W266" s="190">
        <v>52.001119525416605</v>
      </c>
      <c r="X266" s="66"/>
      <c r="Y266" s="55">
        <f t="shared" si="43"/>
        <v>8</v>
      </c>
      <c r="Z266" s="52">
        <f t="shared" si="38"/>
        <v>0.85</v>
      </c>
      <c r="AA266" s="65">
        <f>($AI$6*VLOOKUP(O266,Assumptions!$B$64:$C$93,2,FALSE)*Y266*T266/1000)-($AI$6*VLOOKUP(O266,Assumptions!$B$64:$C$93,2,FALSE)/Z266*Y266*U266/1000)</f>
        <v>-0.32259227821052683</v>
      </c>
      <c r="AB266" s="65" t="e">
        <f>($AI$6*VLOOKUP(P266,Assumptions!$B$64:$C$93,2,FALSE)*Y266*T266/1000)-($AI$6*VLOOKUP(P266,Assumptions!$B$64:$C$93,2,FALSE)/Z266*Y266*U266/1000)</f>
        <v>#REF!</v>
      </c>
      <c r="AC266" s="65">
        <f>($AI$6*VLOOKUP(Q266,Assumptions!$B$64:$C$93,2,FALSE)*Y266*T266/1000)-($AI$6*VLOOKUP(Q266,Assumptions!$B$64:$C$93,2,FALSE)/Z266*Y266*U266/1000)</f>
        <v>-0.32259227821052683</v>
      </c>
      <c r="AD266" s="217">
        <f>$AI$6*VLOOKUP(O266,Assumptions!$B$64:$C$93,2,FALSE)*(1-Z266)*Y266</f>
        <v>26.371800000000004</v>
      </c>
      <c r="AE266" s="217" t="e">
        <f>$AI$6*VLOOKUP(P266,Assumptions!$B$64:$C$93,2,FALSE)*(1-Z266)*Y266</f>
        <v>#REF!</v>
      </c>
      <c r="AF266" s="217">
        <f>$AI$6*VLOOKUP(Q266,Assumptions!$B$64:$C$93,2,FALSE)*(1-Z266)*Y266</f>
        <v>26.371800000000004</v>
      </c>
      <c r="AG266" s="65"/>
    </row>
    <row r="267" spans="8:33">
      <c r="H267" s="198">
        <v>2044</v>
      </c>
      <c r="I267" s="181">
        <v>52902</v>
      </c>
      <c r="J267" s="196">
        <f t="shared" si="40"/>
        <v>25.721777577582788</v>
      </c>
      <c r="K267" s="180">
        <v>22.54</v>
      </c>
      <c r="L267" s="179">
        <f>$L$29*(1+Assumptions!$B$57)^(H266-$H$29)</f>
        <v>3.1817775775827881</v>
      </c>
      <c r="M267">
        <f t="shared" si="39"/>
        <v>2046</v>
      </c>
      <c r="N267">
        <f>(1+Assumptions!$B$57)^(M267-2033)</f>
        <v>1.2936066304537961</v>
      </c>
      <c r="O267">
        <f>HLOOKUP(M267,'Monthly Value (1)'!$C$4:$NR$5,2,FALSE)</f>
        <v>20</v>
      </c>
      <c r="P267" t="e">
        <f>HLOOKUP(M267,#REF!,2,FALSE)</f>
        <v>#REF!</v>
      </c>
      <c r="Q267">
        <f>HLOOKUP(M267,'Monthly Value (3)'!$C$4:$NR$5,2,FALSE)</f>
        <v>19</v>
      </c>
      <c r="R267" s="68">
        <f t="shared" si="44"/>
        <v>4</v>
      </c>
      <c r="S267" s="197">
        <v>53418</v>
      </c>
      <c r="T267" s="200">
        <f t="shared" si="41"/>
        <v>51.549331484317364</v>
      </c>
      <c r="U267" s="200">
        <f t="shared" si="42"/>
        <v>43.48593677115592</v>
      </c>
      <c r="V267" s="190">
        <v>39.849309883510649</v>
      </c>
      <c r="W267" s="190">
        <v>33.616043507678292</v>
      </c>
      <c r="X267" s="66"/>
      <c r="Y267" s="55">
        <f t="shared" si="43"/>
        <v>8</v>
      </c>
      <c r="Z267" s="52">
        <f t="shared" si="38"/>
        <v>0.85</v>
      </c>
      <c r="AA267" s="65">
        <f>($AI$6*VLOOKUP(O267,Assumptions!$B$64:$C$93,2,FALSE)*Y267*T267/1000)-($AI$6*VLOOKUP(O267,Assumptions!$B$64:$C$93,2,FALSE)/Z267*Y267*U267/1000)</f>
        <v>6.8462225026141965E-2</v>
      </c>
      <c r="AB267" s="65" t="e">
        <f>($AI$6*VLOOKUP(P267,Assumptions!$B$64:$C$93,2,FALSE)*Y267*T267/1000)-($AI$6*VLOOKUP(P267,Assumptions!$B$64:$C$93,2,FALSE)/Z267*Y267*U267/1000)</f>
        <v>#REF!</v>
      </c>
      <c r="AC267" s="65">
        <f>($AI$6*VLOOKUP(Q267,Assumptions!$B$64:$C$93,2,FALSE)*Y267*T267/1000)-($AI$6*VLOOKUP(Q267,Assumptions!$B$64:$C$93,2,FALSE)/Z267*Y267*U267/1000)</f>
        <v>6.8462225026141965E-2</v>
      </c>
      <c r="AD267" s="217">
        <f>$AI$6*VLOOKUP(O267,Assumptions!$B$64:$C$93,2,FALSE)*(1-Z267)*Y267</f>
        <v>26.371800000000004</v>
      </c>
      <c r="AE267" s="217" t="e">
        <f>$AI$6*VLOOKUP(P267,Assumptions!$B$64:$C$93,2,FALSE)*(1-Z267)*Y267</f>
        <v>#REF!</v>
      </c>
      <c r="AF267" s="217">
        <f>$AI$6*VLOOKUP(Q267,Assumptions!$B$64:$C$93,2,FALSE)*(1-Z267)*Y267</f>
        <v>26.371800000000004</v>
      </c>
      <c r="AG267" s="65"/>
    </row>
    <row r="268" spans="8:33">
      <c r="H268" s="198">
        <v>2044</v>
      </c>
      <c r="I268" s="181">
        <v>52932</v>
      </c>
      <c r="J268" s="196">
        <f t="shared" si="40"/>
        <v>25.721777577582788</v>
      </c>
      <c r="K268" s="180">
        <v>22.54</v>
      </c>
      <c r="L268" s="179">
        <f>$L$29*(1+Assumptions!$B$57)^(H267-$H$29)</f>
        <v>3.1817775775827881</v>
      </c>
      <c r="M268">
        <f t="shared" si="39"/>
        <v>2046</v>
      </c>
      <c r="N268">
        <f>(1+Assumptions!$B$57)^(M268-2033)</f>
        <v>1.2936066304537961</v>
      </c>
      <c r="O268">
        <f>HLOOKUP(M268,'Monthly Value (1)'!$C$4:$NR$5,2,FALSE)</f>
        <v>20</v>
      </c>
      <c r="P268" t="e">
        <f>HLOOKUP(M268,#REF!,2,FALSE)</f>
        <v>#REF!</v>
      </c>
      <c r="Q268">
        <f>HLOOKUP(M268,'Monthly Value (3)'!$C$4:$NR$5,2,FALSE)</f>
        <v>19</v>
      </c>
      <c r="R268" s="68">
        <f t="shared" si="44"/>
        <v>5</v>
      </c>
      <c r="S268" s="197">
        <v>53448</v>
      </c>
      <c r="T268" s="200">
        <f t="shared" si="41"/>
        <v>42.046012685392434</v>
      </c>
      <c r="U268" s="200">
        <f t="shared" si="42"/>
        <v>35.865201244500319</v>
      </c>
      <c r="V268" s="190">
        <v>32.502935355736952</v>
      </c>
      <c r="W268" s="190">
        <v>27.724967080540424</v>
      </c>
      <c r="X268" s="66"/>
      <c r="Y268" s="55">
        <f t="shared" si="43"/>
        <v>8</v>
      </c>
      <c r="Z268" s="52">
        <f t="shared" si="38"/>
        <v>0.85</v>
      </c>
      <c r="AA268" s="65">
        <f>($AI$6*VLOOKUP(O268,Assumptions!$B$64:$C$93,2,FALSE)*Y268*T268/1000)-($AI$6*VLOOKUP(O268,Assumptions!$B$64:$C$93,2,FALSE)/Z268*Y268*U268/1000)</f>
        <v>-2.6080254459420971E-2</v>
      </c>
      <c r="AB268" s="65" t="e">
        <f>($AI$6*VLOOKUP(P268,Assumptions!$B$64:$C$93,2,FALSE)*Y268*T268/1000)-($AI$6*VLOOKUP(P268,Assumptions!$B$64:$C$93,2,FALSE)/Z268*Y268*U268/1000)</f>
        <v>#REF!</v>
      </c>
      <c r="AC268" s="65">
        <f>($AI$6*VLOOKUP(Q268,Assumptions!$B$64:$C$93,2,FALSE)*Y268*T268/1000)-($AI$6*VLOOKUP(Q268,Assumptions!$B$64:$C$93,2,FALSE)/Z268*Y268*U268/1000)</f>
        <v>-2.6080254459420971E-2</v>
      </c>
      <c r="AD268" s="217">
        <f>$AI$6*VLOOKUP(O268,Assumptions!$B$64:$C$93,2,FALSE)*(1-Z268)*Y268</f>
        <v>26.371800000000004</v>
      </c>
      <c r="AE268" s="217" t="e">
        <f>$AI$6*VLOOKUP(P268,Assumptions!$B$64:$C$93,2,FALSE)*(1-Z268)*Y268</f>
        <v>#REF!</v>
      </c>
      <c r="AF268" s="217">
        <f>$AI$6*VLOOKUP(Q268,Assumptions!$B$64:$C$93,2,FALSE)*(1-Z268)*Y268</f>
        <v>26.371800000000004</v>
      </c>
      <c r="AG268" s="65"/>
    </row>
    <row r="269" spans="8:33">
      <c r="H269" s="198">
        <v>2045</v>
      </c>
      <c r="I269" s="181">
        <v>52963</v>
      </c>
      <c r="J269" s="196">
        <f t="shared" si="40"/>
        <v>26.061777577582788</v>
      </c>
      <c r="K269" s="180">
        <v>22.88</v>
      </c>
      <c r="L269" s="179">
        <f>$L$29*(1+Assumptions!$B$57)^(H268-$H$29)</f>
        <v>3.1817775775827881</v>
      </c>
      <c r="M269">
        <f t="shared" si="39"/>
        <v>2046</v>
      </c>
      <c r="N269">
        <f>(1+Assumptions!$B$57)^(M269-2033)</f>
        <v>1.2936066304537961</v>
      </c>
      <c r="O269">
        <f>HLOOKUP(M269,'Monthly Value (1)'!$C$4:$NR$5,2,FALSE)</f>
        <v>20</v>
      </c>
      <c r="P269" t="e">
        <f>HLOOKUP(M269,#REF!,2,FALSE)</f>
        <v>#REF!</v>
      </c>
      <c r="Q269">
        <f>HLOOKUP(M269,'Monthly Value (3)'!$C$4:$NR$5,2,FALSE)</f>
        <v>19</v>
      </c>
      <c r="R269" s="68">
        <f t="shared" si="44"/>
        <v>6</v>
      </c>
      <c r="S269" s="197">
        <v>53479</v>
      </c>
      <c r="T269" s="200">
        <f t="shared" si="41"/>
        <v>51.429955562337163</v>
      </c>
      <c r="U269" s="200">
        <f t="shared" si="42"/>
        <v>43.204441998640974</v>
      </c>
      <c r="V269" s="190">
        <v>39.757028413108536</v>
      </c>
      <c r="W269" s="190">
        <v>33.398438892884222</v>
      </c>
      <c r="X269" s="66"/>
      <c r="Y269" s="55">
        <f t="shared" si="43"/>
        <v>8</v>
      </c>
      <c r="Z269" s="52">
        <f t="shared" ref="Z269:Z332" si="45">$AI$9</f>
        <v>0.85</v>
      </c>
      <c r="AA269" s="65">
        <f>($AI$6*VLOOKUP(O269,Assumptions!$B$64:$C$93,2,FALSE)*Y269*T269/1000)-($AI$6*VLOOKUP(O269,Assumptions!$B$64:$C$93,2,FALSE)/Z269*Y269*U269/1000)</f>
        <v>0.10569822183730793</v>
      </c>
      <c r="AB269" s="65" t="e">
        <f>($AI$6*VLOOKUP(P269,Assumptions!$B$64:$C$93,2,FALSE)*Y269*T269/1000)-($AI$6*VLOOKUP(P269,Assumptions!$B$64:$C$93,2,FALSE)/Z269*Y269*U269/1000)</f>
        <v>#REF!</v>
      </c>
      <c r="AC269" s="65">
        <f>($AI$6*VLOOKUP(Q269,Assumptions!$B$64:$C$93,2,FALSE)*Y269*T269/1000)-($AI$6*VLOOKUP(Q269,Assumptions!$B$64:$C$93,2,FALSE)/Z269*Y269*U269/1000)</f>
        <v>0.10569822183730793</v>
      </c>
      <c r="AD269" s="217">
        <f>$AI$6*VLOOKUP(O269,Assumptions!$B$64:$C$93,2,FALSE)*(1-Z269)*Y269</f>
        <v>26.371800000000004</v>
      </c>
      <c r="AE269" s="217" t="e">
        <f>$AI$6*VLOOKUP(P269,Assumptions!$B$64:$C$93,2,FALSE)*(1-Z269)*Y269</f>
        <v>#REF!</v>
      </c>
      <c r="AF269" s="217">
        <f>$AI$6*VLOOKUP(Q269,Assumptions!$B$64:$C$93,2,FALSE)*(1-Z269)*Y269</f>
        <v>26.371800000000004</v>
      </c>
      <c r="AG269" s="65"/>
    </row>
    <row r="270" spans="8:33">
      <c r="H270" s="198">
        <v>2045</v>
      </c>
      <c r="I270" s="181">
        <v>52994</v>
      </c>
      <c r="J270" s="196">
        <f t="shared" si="40"/>
        <v>26.125413129134444</v>
      </c>
      <c r="K270" s="180">
        <v>22.88</v>
      </c>
      <c r="L270" s="179">
        <f>$L$29*(1+Assumptions!$B$57)^(H269-$H$29)</f>
        <v>3.2454131291344446</v>
      </c>
      <c r="M270">
        <f t="shared" si="39"/>
        <v>2046</v>
      </c>
      <c r="N270">
        <f>(1+Assumptions!$B$57)^(M270-2033)</f>
        <v>1.2936066304537961</v>
      </c>
      <c r="O270">
        <f>HLOOKUP(M270,'Monthly Value (1)'!$C$4:$NR$5,2,FALSE)</f>
        <v>20</v>
      </c>
      <c r="P270" t="e">
        <f>HLOOKUP(M270,#REF!,2,FALSE)</f>
        <v>#REF!</v>
      </c>
      <c r="Q270">
        <f>HLOOKUP(M270,'Monthly Value (3)'!$C$4:$NR$5,2,FALSE)</f>
        <v>19</v>
      </c>
      <c r="R270" s="68">
        <f t="shared" si="44"/>
        <v>7</v>
      </c>
      <c r="S270" s="197">
        <v>53509</v>
      </c>
      <c r="T270" s="200">
        <f t="shared" si="41"/>
        <v>62.45178391177911</v>
      </c>
      <c r="U270" s="200">
        <f t="shared" si="42"/>
        <v>49.520429702107563</v>
      </c>
      <c r="V270" s="190">
        <v>48.27726021307658</v>
      </c>
      <c r="W270" s="190">
        <v>38.280902815669585</v>
      </c>
      <c r="X270" s="66"/>
      <c r="Y270" s="55">
        <f t="shared" si="43"/>
        <v>8</v>
      </c>
      <c r="Z270" s="52">
        <f t="shared" si="45"/>
        <v>0.85</v>
      </c>
      <c r="AA270" s="65">
        <f>($AI$6*VLOOKUP(O270,Assumptions!$B$64:$C$93,2,FALSE)*Y270*T270/1000)-($AI$6*VLOOKUP(O270,Assumptions!$B$64:$C$93,2,FALSE)/Z270*Y270*U270/1000)</f>
        <v>0.73708387217190641</v>
      </c>
      <c r="AB270" s="65" t="e">
        <f>($AI$6*VLOOKUP(P270,Assumptions!$B$64:$C$93,2,FALSE)*Y270*T270/1000)-($AI$6*VLOOKUP(P270,Assumptions!$B$64:$C$93,2,FALSE)/Z270*Y270*U270/1000)</f>
        <v>#REF!</v>
      </c>
      <c r="AC270" s="65">
        <f>($AI$6*VLOOKUP(Q270,Assumptions!$B$64:$C$93,2,FALSE)*Y270*T270/1000)-($AI$6*VLOOKUP(Q270,Assumptions!$B$64:$C$93,2,FALSE)/Z270*Y270*U270/1000)</f>
        <v>0.73708387217190641</v>
      </c>
      <c r="AD270" s="217">
        <f>$AI$6*VLOOKUP(O270,Assumptions!$B$64:$C$93,2,FALSE)*(1-Z270)*Y270</f>
        <v>26.371800000000004</v>
      </c>
      <c r="AE270" s="217" t="e">
        <f>$AI$6*VLOOKUP(P270,Assumptions!$B$64:$C$93,2,FALSE)*(1-Z270)*Y270</f>
        <v>#REF!</v>
      </c>
      <c r="AF270" s="217">
        <f>$AI$6*VLOOKUP(Q270,Assumptions!$B$64:$C$93,2,FALSE)*(1-Z270)*Y270</f>
        <v>26.371800000000004</v>
      </c>
      <c r="AG270" s="65"/>
    </row>
    <row r="271" spans="8:33">
      <c r="H271" s="198">
        <v>2045</v>
      </c>
      <c r="I271" s="181">
        <v>53022</v>
      </c>
      <c r="J271" s="196">
        <f t="shared" si="40"/>
        <v>26.125413129134444</v>
      </c>
      <c r="K271" s="180">
        <v>22.88</v>
      </c>
      <c r="L271" s="179">
        <f>$L$29*(1+Assumptions!$B$57)^(H270-$H$29)</f>
        <v>3.2454131291344446</v>
      </c>
      <c r="M271">
        <f t="shared" si="39"/>
        <v>2046</v>
      </c>
      <c r="N271">
        <f>(1+Assumptions!$B$57)^(M271-2033)</f>
        <v>1.2936066304537961</v>
      </c>
      <c r="O271">
        <f>HLOOKUP(M271,'Monthly Value (1)'!$C$4:$NR$5,2,FALSE)</f>
        <v>20</v>
      </c>
      <c r="P271" t="e">
        <f>HLOOKUP(M271,#REF!,2,FALSE)</f>
        <v>#REF!</v>
      </c>
      <c r="Q271">
        <f>HLOOKUP(M271,'Monthly Value (3)'!$C$4:$NR$5,2,FALSE)</f>
        <v>19</v>
      </c>
      <c r="R271" s="68">
        <f t="shared" si="44"/>
        <v>8</v>
      </c>
      <c r="S271" s="197">
        <v>53540</v>
      </c>
      <c r="T271" s="200">
        <f t="shared" si="41"/>
        <v>63.021576859264272</v>
      </c>
      <c r="U271" s="200">
        <f t="shared" si="42"/>
        <v>50.007313382936509</v>
      </c>
      <c r="V271" s="190">
        <v>48.717728694043842</v>
      </c>
      <c r="W271" s="190">
        <v>38.657279736881051</v>
      </c>
      <c r="X271" s="66"/>
      <c r="Y271" s="55">
        <f t="shared" si="43"/>
        <v>8</v>
      </c>
      <c r="Z271" s="52">
        <f t="shared" si="45"/>
        <v>0.85</v>
      </c>
      <c r="AA271" s="65">
        <f>($AI$6*VLOOKUP(O271,Assumptions!$B$64:$C$93,2,FALSE)*Y271*T271/1000)-($AI$6*VLOOKUP(O271,Assumptions!$B$64:$C$93,2,FALSE)/Z271*Y271*U271/1000)</f>
        <v>0.73655443492116746</v>
      </c>
      <c r="AB271" s="65" t="e">
        <f>($AI$6*VLOOKUP(P271,Assumptions!$B$64:$C$93,2,FALSE)*Y271*T271/1000)-($AI$6*VLOOKUP(P271,Assumptions!$B$64:$C$93,2,FALSE)/Z271*Y271*U271/1000)</f>
        <v>#REF!</v>
      </c>
      <c r="AC271" s="65">
        <f>($AI$6*VLOOKUP(Q271,Assumptions!$B$64:$C$93,2,FALSE)*Y271*T271/1000)-($AI$6*VLOOKUP(Q271,Assumptions!$B$64:$C$93,2,FALSE)/Z271*Y271*U271/1000)</f>
        <v>0.73655443492116746</v>
      </c>
      <c r="AD271" s="217">
        <f>$AI$6*VLOOKUP(O271,Assumptions!$B$64:$C$93,2,FALSE)*(1-Z271)*Y271</f>
        <v>26.371800000000004</v>
      </c>
      <c r="AE271" s="217" t="e">
        <f>$AI$6*VLOOKUP(P271,Assumptions!$B$64:$C$93,2,FALSE)*(1-Z271)*Y271</f>
        <v>#REF!</v>
      </c>
      <c r="AF271" s="217">
        <f>$AI$6*VLOOKUP(Q271,Assumptions!$B$64:$C$93,2,FALSE)*(1-Z271)*Y271</f>
        <v>26.371800000000004</v>
      </c>
      <c r="AG271" s="65"/>
    </row>
    <row r="272" spans="8:33">
      <c r="H272" s="198">
        <v>2045</v>
      </c>
      <c r="I272" s="181">
        <v>53053</v>
      </c>
      <c r="J272" s="196">
        <f t="shared" si="40"/>
        <v>26.125413129134444</v>
      </c>
      <c r="K272" s="180">
        <v>22.88</v>
      </c>
      <c r="L272" s="179">
        <f>$L$29*(1+Assumptions!$B$57)^(H271-$H$29)</f>
        <v>3.2454131291344446</v>
      </c>
      <c r="M272">
        <f t="shared" si="39"/>
        <v>2046</v>
      </c>
      <c r="N272">
        <f>(1+Assumptions!$B$57)^(M272-2033)</f>
        <v>1.2936066304537961</v>
      </c>
      <c r="O272">
        <f>HLOOKUP(M272,'Monthly Value (1)'!$C$4:$NR$5,2,FALSE)</f>
        <v>20</v>
      </c>
      <c r="P272" t="e">
        <f>HLOOKUP(M272,#REF!,2,FALSE)</f>
        <v>#REF!</v>
      </c>
      <c r="Q272">
        <f>HLOOKUP(M272,'Monthly Value (3)'!$C$4:$NR$5,2,FALSE)</f>
        <v>19</v>
      </c>
      <c r="R272" s="68">
        <f t="shared" si="44"/>
        <v>9</v>
      </c>
      <c r="S272" s="197">
        <v>53571</v>
      </c>
      <c r="T272" s="200">
        <f t="shared" si="41"/>
        <v>51.091973705799049</v>
      </c>
      <c r="U272" s="200">
        <f t="shared" si="42"/>
        <v>44.004735034950883</v>
      </c>
      <c r="V272" s="190">
        <v>39.495757445117633</v>
      </c>
      <c r="W272" s="190">
        <v>34.01709143954686</v>
      </c>
      <c r="X272" s="66"/>
      <c r="Y272" s="55">
        <f t="shared" si="43"/>
        <v>8</v>
      </c>
      <c r="Z272" s="52">
        <f t="shared" si="45"/>
        <v>0.85</v>
      </c>
      <c r="AA272" s="65">
        <f>($AI$6*VLOOKUP(O272,Assumptions!$B$64:$C$93,2,FALSE)*Y272*T272/1000)-($AI$6*VLOOKUP(O272,Assumptions!$B$64:$C$93,2,FALSE)/Z272*Y272*U272/1000)</f>
        <v>-0.1192537729122769</v>
      </c>
      <c r="AB272" s="65" t="e">
        <f>($AI$6*VLOOKUP(P272,Assumptions!$B$64:$C$93,2,FALSE)*Y272*T272/1000)-($AI$6*VLOOKUP(P272,Assumptions!$B$64:$C$93,2,FALSE)/Z272*Y272*U272/1000)</f>
        <v>#REF!</v>
      </c>
      <c r="AC272" s="65">
        <f>($AI$6*VLOOKUP(Q272,Assumptions!$B$64:$C$93,2,FALSE)*Y272*T272/1000)-($AI$6*VLOOKUP(Q272,Assumptions!$B$64:$C$93,2,FALSE)/Z272*Y272*U272/1000)</f>
        <v>-0.1192537729122769</v>
      </c>
      <c r="AD272" s="217">
        <f>$AI$6*VLOOKUP(O272,Assumptions!$B$64:$C$93,2,FALSE)*(1-Z272)*Y272</f>
        <v>26.371800000000004</v>
      </c>
      <c r="AE272" s="217" t="e">
        <f>$AI$6*VLOOKUP(P272,Assumptions!$B$64:$C$93,2,FALSE)*(1-Z272)*Y272</f>
        <v>#REF!</v>
      </c>
      <c r="AF272" s="217">
        <f>$AI$6*VLOOKUP(Q272,Assumptions!$B$64:$C$93,2,FALSE)*(1-Z272)*Y272</f>
        <v>26.371800000000004</v>
      </c>
      <c r="AG272" s="65"/>
    </row>
    <row r="273" spans="8:33">
      <c r="H273" s="198">
        <v>2045</v>
      </c>
      <c r="I273" s="181">
        <v>53083</v>
      </c>
      <c r="J273" s="196">
        <f t="shared" si="40"/>
        <v>26.125413129134444</v>
      </c>
      <c r="K273" s="180">
        <v>22.88</v>
      </c>
      <c r="L273" s="179">
        <f>$L$29*(1+Assumptions!$B$57)^(H272-$H$29)</f>
        <v>3.2454131291344446</v>
      </c>
      <c r="M273">
        <f t="shared" si="39"/>
        <v>2046</v>
      </c>
      <c r="N273">
        <f>(1+Assumptions!$B$57)^(M273-2033)</f>
        <v>1.2936066304537961</v>
      </c>
      <c r="O273">
        <f>HLOOKUP(M273,'Monthly Value (1)'!$C$4:$NR$5,2,FALSE)</f>
        <v>20</v>
      </c>
      <c r="P273" t="e">
        <f>HLOOKUP(M273,#REF!,2,FALSE)</f>
        <v>#REF!</v>
      </c>
      <c r="Q273">
        <f>HLOOKUP(M273,'Monthly Value (3)'!$C$4:$NR$5,2,FALSE)</f>
        <v>19</v>
      </c>
      <c r="R273" s="68">
        <f t="shared" si="44"/>
        <v>10</v>
      </c>
      <c r="S273" s="197">
        <v>53601</v>
      </c>
      <c r="T273" s="200">
        <f t="shared" si="41"/>
        <v>55.78040088196343</v>
      </c>
      <c r="U273" s="200">
        <f t="shared" si="42"/>
        <v>44.71990966187127</v>
      </c>
      <c r="V273" s="190">
        <v>43.120064143761937</v>
      </c>
      <c r="W273" s="190">
        <v>34.569944687268311</v>
      </c>
      <c r="X273" s="66"/>
      <c r="Y273" s="55">
        <f t="shared" si="43"/>
        <v>8</v>
      </c>
      <c r="Z273" s="52">
        <f t="shared" si="45"/>
        <v>0.85</v>
      </c>
      <c r="AA273" s="65">
        <f>($AI$6*VLOOKUP(O273,Assumptions!$B$64:$C$93,2,FALSE)*Y273*T273/1000)-($AI$6*VLOOKUP(O273,Assumptions!$B$64:$C$93,2,FALSE)/Z273*Y273*U273/1000)</f>
        <v>0.55710294871515487</v>
      </c>
      <c r="AB273" s="65" t="e">
        <f>($AI$6*VLOOKUP(P273,Assumptions!$B$64:$C$93,2,FALSE)*Y273*T273/1000)-($AI$6*VLOOKUP(P273,Assumptions!$B$64:$C$93,2,FALSE)/Z273*Y273*U273/1000)</f>
        <v>#REF!</v>
      </c>
      <c r="AC273" s="65">
        <f>($AI$6*VLOOKUP(Q273,Assumptions!$B$64:$C$93,2,FALSE)*Y273*T273/1000)-($AI$6*VLOOKUP(Q273,Assumptions!$B$64:$C$93,2,FALSE)/Z273*Y273*U273/1000)</f>
        <v>0.55710294871515487</v>
      </c>
      <c r="AD273" s="217">
        <f>$AI$6*VLOOKUP(O273,Assumptions!$B$64:$C$93,2,FALSE)*(1-Z273)*Y273</f>
        <v>26.371800000000004</v>
      </c>
      <c r="AE273" s="217" t="e">
        <f>$AI$6*VLOOKUP(P273,Assumptions!$B$64:$C$93,2,FALSE)*(1-Z273)*Y273</f>
        <v>#REF!</v>
      </c>
      <c r="AF273" s="217">
        <f>$AI$6*VLOOKUP(Q273,Assumptions!$B$64:$C$93,2,FALSE)*(1-Z273)*Y273</f>
        <v>26.371800000000004</v>
      </c>
      <c r="AG273" s="65"/>
    </row>
    <row r="274" spans="8:33">
      <c r="H274" s="198">
        <v>2045</v>
      </c>
      <c r="I274" s="181">
        <v>53114</v>
      </c>
      <c r="J274" s="196">
        <f t="shared" si="40"/>
        <v>26.125413129134444</v>
      </c>
      <c r="K274" s="180">
        <v>22.88</v>
      </c>
      <c r="L274" s="179">
        <f>$L$29*(1+Assumptions!$B$57)^(H273-$H$29)</f>
        <v>3.2454131291344446</v>
      </c>
      <c r="M274">
        <f t="shared" si="39"/>
        <v>2046</v>
      </c>
      <c r="N274">
        <f>(1+Assumptions!$B$57)^(M274-2033)</f>
        <v>1.2936066304537961</v>
      </c>
      <c r="O274">
        <f>HLOOKUP(M274,'Monthly Value (1)'!$C$4:$NR$5,2,FALSE)</f>
        <v>20</v>
      </c>
      <c r="P274" t="e">
        <f>HLOOKUP(M274,#REF!,2,FALSE)</f>
        <v>#REF!</v>
      </c>
      <c r="Q274">
        <f>HLOOKUP(M274,'Monthly Value (3)'!$C$4:$NR$5,2,FALSE)</f>
        <v>19</v>
      </c>
      <c r="R274" s="68">
        <f t="shared" si="44"/>
        <v>11</v>
      </c>
      <c r="S274" s="197">
        <v>53632</v>
      </c>
      <c r="T274" s="200">
        <f t="shared" si="41"/>
        <v>86.835371061383981</v>
      </c>
      <c r="U274" s="200">
        <f t="shared" si="42"/>
        <v>75.868955867946312</v>
      </c>
      <c r="V274" s="190">
        <v>67.126566157845218</v>
      </c>
      <c r="W274" s="190">
        <v>58.649170529785813</v>
      </c>
      <c r="X274" s="66"/>
      <c r="Y274" s="55">
        <f t="shared" si="43"/>
        <v>8</v>
      </c>
      <c r="Z274" s="52">
        <f t="shared" si="45"/>
        <v>0.85</v>
      </c>
      <c r="AA274" s="65">
        <f>($AI$6*VLOOKUP(O274,Assumptions!$B$64:$C$93,2,FALSE)*Y274*T274/1000)-($AI$6*VLOOKUP(O274,Assumptions!$B$64:$C$93,2,FALSE)/Z274*Y274*U274/1000)</f>
        <v>-0.42585605949169647</v>
      </c>
      <c r="AB274" s="65" t="e">
        <f>($AI$6*VLOOKUP(P274,Assumptions!$B$64:$C$93,2,FALSE)*Y274*T274/1000)-($AI$6*VLOOKUP(P274,Assumptions!$B$64:$C$93,2,FALSE)/Z274*Y274*U274/1000)</f>
        <v>#REF!</v>
      </c>
      <c r="AC274" s="65">
        <f>($AI$6*VLOOKUP(Q274,Assumptions!$B$64:$C$93,2,FALSE)*Y274*T274/1000)-($AI$6*VLOOKUP(Q274,Assumptions!$B$64:$C$93,2,FALSE)/Z274*Y274*U274/1000)</f>
        <v>-0.42585605949169647</v>
      </c>
      <c r="AD274" s="217">
        <f>$AI$6*VLOOKUP(O274,Assumptions!$B$64:$C$93,2,FALSE)*(1-Z274)*Y274</f>
        <v>26.371800000000004</v>
      </c>
      <c r="AE274" s="217" t="e">
        <f>$AI$6*VLOOKUP(P274,Assumptions!$B$64:$C$93,2,FALSE)*(1-Z274)*Y274</f>
        <v>#REF!</v>
      </c>
      <c r="AF274" s="217">
        <f>$AI$6*VLOOKUP(Q274,Assumptions!$B$64:$C$93,2,FALSE)*(1-Z274)*Y274</f>
        <v>26.371800000000004</v>
      </c>
      <c r="AG274" s="65"/>
    </row>
    <row r="275" spans="8:33">
      <c r="H275" s="198">
        <v>2045</v>
      </c>
      <c r="I275" s="181">
        <v>53144</v>
      </c>
      <c r="J275" s="196">
        <f t="shared" si="40"/>
        <v>26.125413129134444</v>
      </c>
      <c r="K275" s="180">
        <v>22.88</v>
      </c>
      <c r="L275" s="179">
        <f>$L$29*(1+Assumptions!$B$57)^(H274-$H$29)</f>
        <v>3.2454131291344446</v>
      </c>
      <c r="M275">
        <f t="shared" si="39"/>
        <v>2046</v>
      </c>
      <c r="N275">
        <f>(1+Assumptions!$B$57)^(M275-2033)</f>
        <v>1.2936066304537961</v>
      </c>
      <c r="O275">
        <f>HLOOKUP(M275,'Monthly Value (1)'!$C$4:$NR$5,2,FALSE)</f>
        <v>20</v>
      </c>
      <c r="P275" t="e">
        <f>HLOOKUP(M275,#REF!,2,FALSE)</f>
        <v>#REF!</v>
      </c>
      <c r="Q275">
        <f>HLOOKUP(M275,'Monthly Value (3)'!$C$4:$NR$5,2,FALSE)</f>
        <v>19</v>
      </c>
      <c r="R275" s="68">
        <f t="shared" si="44"/>
        <v>12</v>
      </c>
      <c r="S275" s="197">
        <v>53662</v>
      </c>
      <c r="T275" s="200">
        <f t="shared" si="41"/>
        <v>154.50104115880626</v>
      </c>
      <c r="U275" s="200">
        <f t="shared" si="42"/>
        <v>128.83523271743758</v>
      </c>
      <c r="V275" s="190">
        <v>119.43432997448956</v>
      </c>
      <c r="W275" s="190">
        <v>99.593825266837328</v>
      </c>
      <c r="X275" s="66"/>
      <c r="Y275" s="55">
        <f t="shared" si="43"/>
        <v>8</v>
      </c>
      <c r="Z275" s="52">
        <f t="shared" si="45"/>
        <v>0.85</v>
      </c>
      <c r="AA275" s="65">
        <f>($AI$6*VLOOKUP(O275,Assumptions!$B$64:$C$93,2,FALSE)*Y275*T275/1000)-($AI$6*VLOOKUP(O275,Assumptions!$B$64:$C$93,2,FALSE)/Z275*Y275*U275/1000)</f>
        <v>0.51516065466130101</v>
      </c>
      <c r="AB275" s="65" t="e">
        <f>($AI$6*VLOOKUP(P275,Assumptions!$B$64:$C$93,2,FALSE)*Y275*T275/1000)-($AI$6*VLOOKUP(P275,Assumptions!$B$64:$C$93,2,FALSE)/Z275*Y275*U275/1000)</f>
        <v>#REF!</v>
      </c>
      <c r="AC275" s="65">
        <f>($AI$6*VLOOKUP(Q275,Assumptions!$B$64:$C$93,2,FALSE)*Y275*T275/1000)-($AI$6*VLOOKUP(Q275,Assumptions!$B$64:$C$93,2,FALSE)/Z275*Y275*U275/1000)</f>
        <v>0.51516065466130101</v>
      </c>
      <c r="AD275" s="217">
        <f>$AI$6*VLOOKUP(O275,Assumptions!$B$64:$C$93,2,FALSE)*(1-Z275)*Y275</f>
        <v>26.371800000000004</v>
      </c>
      <c r="AE275" s="217" t="e">
        <f>$AI$6*VLOOKUP(P275,Assumptions!$B$64:$C$93,2,FALSE)*(1-Z275)*Y275</f>
        <v>#REF!</v>
      </c>
      <c r="AF275" s="217">
        <f>$AI$6*VLOOKUP(Q275,Assumptions!$B$64:$C$93,2,FALSE)*(1-Z275)*Y275</f>
        <v>26.371800000000004</v>
      </c>
      <c r="AG275" s="65"/>
    </row>
    <row r="276" spans="8:33">
      <c r="H276" s="198">
        <v>2045</v>
      </c>
      <c r="I276" s="181">
        <v>53175</v>
      </c>
      <c r="J276" s="196">
        <f t="shared" si="40"/>
        <v>26.125413129134444</v>
      </c>
      <c r="K276" s="180">
        <v>22.88</v>
      </c>
      <c r="L276" s="179">
        <f>$L$29*(1+Assumptions!$B$57)^(H275-$H$29)</f>
        <v>3.2454131291344446</v>
      </c>
      <c r="M276">
        <f t="shared" si="39"/>
        <v>2047</v>
      </c>
      <c r="N276">
        <f>(1+Assumptions!$B$57)^(M276-2033)</f>
        <v>1.3194787630628722</v>
      </c>
      <c r="O276">
        <f>HLOOKUP(M276,'Monthly Value (1)'!$C$4:$NR$5,2,FALSE)</f>
        <v>21</v>
      </c>
      <c r="P276" t="e">
        <f>HLOOKUP(M276,#REF!,2,FALSE)</f>
        <v>#REF!</v>
      </c>
      <c r="Q276">
        <f>HLOOKUP(M276,'Monthly Value (3)'!$C$4:$NR$5,2,FALSE)</f>
        <v>20</v>
      </c>
      <c r="R276" s="68">
        <f t="shared" si="44"/>
        <v>1</v>
      </c>
      <c r="S276" s="197">
        <v>53693</v>
      </c>
      <c r="T276" s="200">
        <f t="shared" si="41"/>
        <v>203.94356023118698</v>
      </c>
      <c r="U276" s="200">
        <f t="shared" si="42"/>
        <v>162.00411647474931</v>
      </c>
      <c r="V276" s="190">
        <v>154.56373072483413</v>
      </c>
      <c r="W276" s="190">
        <v>122.77887375670474</v>
      </c>
      <c r="X276" s="66"/>
      <c r="Y276" s="55">
        <f t="shared" si="43"/>
        <v>8</v>
      </c>
      <c r="Z276" s="52">
        <f t="shared" si="45"/>
        <v>0.85</v>
      </c>
      <c r="AA276" s="65">
        <f>($AI$6*VLOOKUP(O276,Assumptions!$B$64:$C$93,2,FALSE)*Y276*T276/1000)-($AI$6*VLOOKUP(O276,Assumptions!$B$64:$C$93,2,FALSE)/Z276*Y276*U276/1000)</f>
        <v>0</v>
      </c>
      <c r="AB276" s="65" t="e">
        <f>($AI$6*VLOOKUP(P276,Assumptions!$B$64:$C$93,2,FALSE)*Y276*T276/1000)-($AI$6*VLOOKUP(P276,Assumptions!$B$64:$C$93,2,FALSE)/Z276*Y276*U276/1000)</f>
        <v>#REF!</v>
      </c>
      <c r="AC276" s="65">
        <f>($AI$6*VLOOKUP(Q276,Assumptions!$B$64:$C$93,2,FALSE)*Y276*T276/1000)-($AI$6*VLOOKUP(Q276,Assumptions!$B$64:$C$93,2,FALSE)/Z276*Y276*U276/1000)</f>
        <v>2.34717494588471</v>
      </c>
      <c r="AD276" s="217">
        <f>$AI$6*VLOOKUP(O276,Assumptions!$B$64:$C$93,2,FALSE)*(1-Z276)*Y276</f>
        <v>0</v>
      </c>
      <c r="AE276" s="217" t="e">
        <f>$AI$6*VLOOKUP(P276,Assumptions!$B$64:$C$93,2,FALSE)*(1-Z276)*Y276</f>
        <v>#REF!</v>
      </c>
      <c r="AF276" s="217">
        <f>$AI$6*VLOOKUP(Q276,Assumptions!$B$64:$C$93,2,FALSE)*(1-Z276)*Y276</f>
        <v>26.371800000000004</v>
      </c>
      <c r="AG276" s="65"/>
    </row>
    <row r="277" spans="8:33">
      <c r="H277" s="198">
        <v>2045</v>
      </c>
      <c r="I277" s="181">
        <v>53206</v>
      </c>
      <c r="J277" s="196">
        <f t="shared" si="40"/>
        <v>26.125413129134444</v>
      </c>
      <c r="K277" s="180">
        <v>22.88</v>
      </c>
      <c r="L277" s="179">
        <f>$L$29*(1+Assumptions!$B$57)^(H276-$H$29)</f>
        <v>3.2454131291344446</v>
      </c>
      <c r="M277">
        <f t="shared" si="39"/>
        <v>2047</v>
      </c>
      <c r="N277">
        <f>(1+Assumptions!$B$57)^(M277-2033)</f>
        <v>1.3194787630628722</v>
      </c>
      <c r="O277">
        <f>HLOOKUP(M277,'Monthly Value (1)'!$C$4:$NR$5,2,FALSE)</f>
        <v>21</v>
      </c>
      <c r="P277" t="e">
        <f>HLOOKUP(M277,#REF!,2,FALSE)</f>
        <v>#REF!</v>
      </c>
      <c r="Q277">
        <f>HLOOKUP(M277,'Monthly Value (3)'!$C$4:$NR$5,2,FALSE)</f>
        <v>20</v>
      </c>
      <c r="R277" s="68">
        <f t="shared" si="44"/>
        <v>2</v>
      </c>
      <c r="S277" s="197">
        <v>53724</v>
      </c>
      <c r="T277" s="200">
        <f t="shared" si="41"/>
        <v>190.07341786186979</v>
      </c>
      <c r="U277" s="200">
        <f t="shared" si="42"/>
        <v>152.15253763114725</v>
      </c>
      <c r="V277" s="190">
        <v>144.05189623564479</v>
      </c>
      <c r="W277" s="190">
        <v>115.31260819837635</v>
      </c>
      <c r="X277" s="66"/>
      <c r="Y277" s="55">
        <f t="shared" si="43"/>
        <v>8</v>
      </c>
      <c r="Z277" s="52">
        <f t="shared" si="45"/>
        <v>0.85</v>
      </c>
      <c r="AA277" s="65">
        <f>($AI$6*VLOOKUP(O277,Assumptions!$B$64:$C$93,2,FALSE)*Y277*T277/1000)-($AI$6*VLOOKUP(O277,Assumptions!$B$64:$C$93,2,FALSE)/Z277*Y277*U277/1000)</f>
        <v>0</v>
      </c>
      <c r="AB277" s="65" t="e">
        <f>($AI$6*VLOOKUP(P277,Assumptions!$B$64:$C$93,2,FALSE)*Y277*T277/1000)-($AI$6*VLOOKUP(P277,Assumptions!$B$64:$C$93,2,FALSE)/Z277*Y277*U277/1000)</f>
        <v>#REF!</v>
      </c>
      <c r="AC277" s="65">
        <f>($AI$6*VLOOKUP(Q277,Assumptions!$B$64:$C$93,2,FALSE)*Y277*T277/1000)-($AI$6*VLOOKUP(Q277,Assumptions!$B$64:$C$93,2,FALSE)/Z277*Y277*U277/1000)</f>
        <v>1.9463148634754575</v>
      </c>
      <c r="AD277" s="217">
        <f>$AI$6*VLOOKUP(O277,Assumptions!$B$64:$C$93,2,FALSE)*(1-Z277)*Y277</f>
        <v>0</v>
      </c>
      <c r="AE277" s="217" t="e">
        <f>$AI$6*VLOOKUP(P277,Assumptions!$B$64:$C$93,2,FALSE)*(1-Z277)*Y277</f>
        <v>#REF!</v>
      </c>
      <c r="AF277" s="217">
        <f>$AI$6*VLOOKUP(Q277,Assumptions!$B$64:$C$93,2,FALSE)*(1-Z277)*Y277</f>
        <v>26.371800000000004</v>
      </c>
      <c r="AG277" s="65"/>
    </row>
    <row r="278" spans="8:33">
      <c r="H278" s="198">
        <v>2045</v>
      </c>
      <c r="I278" s="181">
        <v>53236</v>
      </c>
      <c r="J278" s="196">
        <f t="shared" si="40"/>
        <v>26.125413129134444</v>
      </c>
      <c r="K278" s="180">
        <v>22.88</v>
      </c>
      <c r="L278" s="179">
        <f>$L$29*(1+Assumptions!$B$57)^(H277-$H$29)</f>
        <v>3.2454131291344446</v>
      </c>
      <c r="M278">
        <f t="shared" si="39"/>
        <v>2047</v>
      </c>
      <c r="N278">
        <f>(1+Assumptions!$B$57)^(M278-2033)</f>
        <v>1.3194787630628722</v>
      </c>
      <c r="O278">
        <f>HLOOKUP(M278,'Monthly Value (1)'!$C$4:$NR$5,2,FALSE)</f>
        <v>21</v>
      </c>
      <c r="P278" t="e">
        <f>HLOOKUP(M278,#REF!,2,FALSE)</f>
        <v>#REF!</v>
      </c>
      <c r="Q278">
        <f>HLOOKUP(M278,'Monthly Value (3)'!$C$4:$NR$5,2,FALSE)</f>
        <v>20</v>
      </c>
      <c r="R278" s="68">
        <f t="shared" si="44"/>
        <v>3</v>
      </c>
      <c r="S278" s="197">
        <v>53752</v>
      </c>
      <c r="T278" s="200">
        <f t="shared" si="41"/>
        <v>78.851223550862144</v>
      </c>
      <c r="U278" s="200">
        <f t="shared" si="42"/>
        <v>68.614372869281269</v>
      </c>
      <c r="V278" s="190">
        <v>59.75937298742636</v>
      </c>
      <c r="W278" s="190">
        <v>52.001119525416605</v>
      </c>
      <c r="X278" s="66"/>
      <c r="Y278" s="55">
        <f t="shared" si="43"/>
        <v>8</v>
      </c>
      <c r="Z278" s="52">
        <f t="shared" si="45"/>
        <v>0.85</v>
      </c>
      <c r="AA278" s="65">
        <f>($AI$6*VLOOKUP(O278,Assumptions!$B$64:$C$93,2,FALSE)*Y278*T278/1000)-($AI$6*VLOOKUP(O278,Assumptions!$B$64:$C$93,2,FALSE)/Z278*Y278*U278/1000)</f>
        <v>0</v>
      </c>
      <c r="AB278" s="65" t="e">
        <f>($AI$6*VLOOKUP(P278,Assumptions!$B$64:$C$93,2,FALSE)*Y278*T278/1000)-($AI$6*VLOOKUP(P278,Assumptions!$B$64:$C$93,2,FALSE)/Z278*Y278*U278/1000)</f>
        <v>#REF!</v>
      </c>
      <c r="AC278" s="65">
        <f>($AI$6*VLOOKUP(Q278,Assumptions!$B$64:$C$93,2,FALSE)*Y278*T278/1000)-($AI$6*VLOOKUP(Q278,Assumptions!$B$64:$C$93,2,FALSE)/Z278*Y278*U278/1000)</f>
        <v>-0.32904412377473946</v>
      </c>
      <c r="AD278" s="217">
        <f>$AI$6*VLOOKUP(O278,Assumptions!$B$64:$C$93,2,FALSE)*(1-Z278)*Y278</f>
        <v>0</v>
      </c>
      <c r="AE278" s="217" t="e">
        <f>$AI$6*VLOOKUP(P278,Assumptions!$B$64:$C$93,2,FALSE)*(1-Z278)*Y278</f>
        <v>#REF!</v>
      </c>
      <c r="AF278" s="217">
        <f>$AI$6*VLOOKUP(Q278,Assumptions!$B$64:$C$93,2,FALSE)*(1-Z278)*Y278</f>
        <v>26.371800000000004</v>
      </c>
      <c r="AG278" s="65"/>
    </row>
    <row r="279" spans="8:33">
      <c r="H279" s="198">
        <v>2045</v>
      </c>
      <c r="I279" s="181">
        <v>53267</v>
      </c>
      <c r="J279" s="196">
        <f t="shared" si="40"/>
        <v>26.125413129134444</v>
      </c>
      <c r="K279" s="180">
        <v>22.88</v>
      </c>
      <c r="L279" s="179">
        <f>$L$29*(1+Assumptions!$B$57)^(H278-$H$29)</f>
        <v>3.2454131291344446</v>
      </c>
      <c r="M279">
        <f t="shared" si="39"/>
        <v>2047</v>
      </c>
      <c r="N279">
        <f>(1+Assumptions!$B$57)^(M279-2033)</f>
        <v>1.3194787630628722</v>
      </c>
      <c r="O279">
        <f>HLOOKUP(M279,'Monthly Value (1)'!$C$4:$NR$5,2,FALSE)</f>
        <v>21</v>
      </c>
      <c r="P279" t="e">
        <f>HLOOKUP(M279,#REF!,2,FALSE)</f>
        <v>#REF!</v>
      </c>
      <c r="Q279">
        <f>HLOOKUP(M279,'Monthly Value (3)'!$C$4:$NR$5,2,FALSE)</f>
        <v>20</v>
      </c>
      <c r="R279" s="68">
        <f t="shared" si="44"/>
        <v>4</v>
      </c>
      <c r="S279" s="197">
        <v>53783</v>
      </c>
      <c r="T279" s="200">
        <f t="shared" si="41"/>
        <v>52.580318114003717</v>
      </c>
      <c r="U279" s="200">
        <f t="shared" si="42"/>
        <v>44.355655506579048</v>
      </c>
      <c r="V279" s="190">
        <v>39.849309883510649</v>
      </c>
      <c r="W279" s="190">
        <v>33.616043507678292</v>
      </c>
      <c r="X279" s="66"/>
      <c r="Y279" s="55">
        <f t="shared" si="43"/>
        <v>8</v>
      </c>
      <c r="Z279" s="52">
        <f t="shared" si="45"/>
        <v>0.85</v>
      </c>
      <c r="AA279" s="65">
        <f>($AI$6*VLOOKUP(O279,Assumptions!$B$64:$C$93,2,FALSE)*Y279*T279/1000)-($AI$6*VLOOKUP(O279,Assumptions!$B$64:$C$93,2,FALSE)/Z279*Y279*U279/1000)</f>
        <v>0</v>
      </c>
      <c r="AB279" s="65" t="e">
        <f>($AI$6*VLOOKUP(P279,Assumptions!$B$64:$C$93,2,FALSE)*Y279*T279/1000)-($AI$6*VLOOKUP(P279,Assumptions!$B$64:$C$93,2,FALSE)/Z279*Y279*U279/1000)</f>
        <v>#REF!</v>
      </c>
      <c r="AC279" s="65">
        <f>($AI$6*VLOOKUP(Q279,Assumptions!$B$64:$C$93,2,FALSE)*Y279*T279/1000)-($AI$6*VLOOKUP(Q279,Assumptions!$B$64:$C$93,2,FALSE)/Z279*Y279*U279/1000)</f>
        <v>6.9831469526663525E-2</v>
      </c>
      <c r="AD279" s="217">
        <f>$AI$6*VLOOKUP(O279,Assumptions!$B$64:$C$93,2,FALSE)*(1-Z279)*Y279</f>
        <v>0</v>
      </c>
      <c r="AE279" s="217" t="e">
        <f>$AI$6*VLOOKUP(P279,Assumptions!$B$64:$C$93,2,FALSE)*(1-Z279)*Y279</f>
        <v>#REF!</v>
      </c>
      <c r="AF279" s="217">
        <f>$AI$6*VLOOKUP(Q279,Assumptions!$B$64:$C$93,2,FALSE)*(1-Z279)*Y279</f>
        <v>26.371800000000004</v>
      </c>
      <c r="AG279" s="65"/>
    </row>
    <row r="280" spans="8:33">
      <c r="H280" s="198">
        <v>2045</v>
      </c>
      <c r="I280" s="181">
        <v>53297</v>
      </c>
      <c r="J280" s="196">
        <f t="shared" si="40"/>
        <v>26.125413129134444</v>
      </c>
      <c r="K280" s="180">
        <v>22.88</v>
      </c>
      <c r="L280" s="179">
        <f>$L$29*(1+Assumptions!$B$57)^(H279-$H$29)</f>
        <v>3.2454131291344446</v>
      </c>
      <c r="M280">
        <f t="shared" ref="M280:M343" si="46">YEAR(S280)</f>
        <v>2047</v>
      </c>
      <c r="N280">
        <f>(1+Assumptions!$B$57)^(M280-2033)</f>
        <v>1.3194787630628722</v>
      </c>
      <c r="O280">
        <f>HLOOKUP(M280,'Monthly Value (1)'!$C$4:$NR$5,2,FALSE)</f>
        <v>21</v>
      </c>
      <c r="P280" t="e">
        <f>HLOOKUP(M280,#REF!,2,FALSE)</f>
        <v>#REF!</v>
      </c>
      <c r="Q280">
        <f>HLOOKUP(M280,'Monthly Value (3)'!$C$4:$NR$5,2,FALSE)</f>
        <v>20</v>
      </c>
      <c r="R280" s="68">
        <f t="shared" si="44"/>
        <v>5</v>
      </c>
      <c r="S280" s="197">
        <v>53813</v>
      </c>
      <c r="T280" s="200">
        <f t="shared" si="41"/>
        <v>42.886932939100291</v>
      </c>
      <c r="U280" s="200">
        <f t="shared" si="42"/>
        <v>36.582505269390325</v>
      </c>
      <c r="V280" s="190">
        <v>32.502935355736952</v>
      </c>
      <c r="W280" s="190">
        <v>27.724967080540424</v>
      </c>
      <c r="X280" s="66"/>
      <c r="Y280" s="55">
        <f t="shared" si="43"/>
        <v>8</v>
      </c>
      <c r="Z280" s="52">
        <f t="shared" si="45"/>
        <v>0.85</v>
      </c>
      <c r="AA280" s="65">
        <f>($AI$6*VLOOKUP(O280,Assumptions!$B$64:$C$93,2,FALSE)*Y280*T280/1000)-($AI$6*VLOOKUP(O280,Assumptions!$B$64:$C$93,2,FALSE)/Z280*Y280*U280/1000)</f>
        <v>0</v>
      </c>
      <c r="AB280" s="65" t="e">
        <f>($AI$6*VLOOKUP(P280,Assumptions!$B$64:$C$93,2,FALSE)*Y280*T280/1000)-($AI$6*VLOOKUP(P280,Assumptions!$B$64:$C$93,2,FALSE)/Z280*Y280*U280/1000)</f>
        <v>#REF!</v>
      </c>
      <c r="AC280" s="65">
        <f>($AI$6*VLOOKUP(Q280,Assumptions!$B$64:$C$93,2,FALSE)*Y280*T280/1000)-($AI$6*VLOOKUP(Q280,Assumptions!$B$64:$C$93,2,FALSE)/Z280*Y280*U280/1000)</f>
        <v>-2.6601859548606832E-2</v>
      </c>
      <c r="AD280" s="217">
        <f>$AI$6*VLOOKUP(O280,Assumptions!$B$64:$C$93,2,FALSE)*(1-Z280)*Y280</f>
        <v>0</v>
      </c>
      <c r="AE280" s="217" t="e">
        <f>$AI$6*VLOOKUP(P280,Assumptions!$B$64:$C$93,2,FALSE)*(1-Z280)*Y280</f>
        <v>#REF!</v>
      </c>
      <c r="AF280" s="217">
        <f>$AI$6*VLOOKUP(Q280,Assumptions!$B$64:$C$93,2,FALSE)*(1-Z280)*Y280</f>
        <v>26.371800000000004</v>
      </c>
      <c r="AG280" s="65"/>
    </row>
    <row r="281" spans="8:33">
      <c r="H281" s="198">
        <v>2046</v>
      </c>
      <c r="I281" s="181">
        <v>53328</v>
      </c>
      <c r="J281" s="196">
        <f t="shared" si="40"/>
        <v>26.465413129134443</v>
      </c>
      <c r="K281" s="180">
        <v>23.22</v>
      </c>
      <c r="L281" s="179">
        <f>$L$29*(1+Assumptions!$B$57)^(H280-$H$29)</f>
        <v>3.2454131291344446</v>
      </c>
      <c r="M281">
        <f t="shared" si="46"/>
        <v>2047</v>
      </c>
      <c r="N281">
        <f>(1+Assumptions!$B$57)^(M281-2033)</f>
        <v>1.3194787630628722</v>
      </c>
      <c r="O281">
        <f>HLOOKUP(M281,'Monthly Value (1)'!$C$4:$NR$5,2,FALSE)</f>
        <v>21</v>
      </c>
      <c r="P281" t="e">
        <f>HLOOKUP(M281,#REF!,2,FALSE)</f>
        <v>#REF!</v>
      </c>
      <c r="Q281">
        <f>HLOOKUP(M281,'Monthly Value (3)'!$C$4:$NR$5,2,FALSE)</f>
        <v>20</v>
      </c>
      <c r="R281" s="68">
        <f t="shared" si="44"/>
        <v>6</v>
      </c>
      <c r="S281" s="197">
        <v>53844</v>
      </c>
      <c r="T281" s="200">
        <f t="shared" si="41"/>
        <v>52.458554673583912</v>
      </c>
      <c r="U281" s="200">
        <f t="shared" si="42"/>
        <v>44.068530838613796</v>
      </c>
      <c r="V281" s="190">
        <v>39.757028413108536</v>
      </c>
      <c r="W281" s="190">
        <v>33.398438892884222</v>
      </c>
      <c r="X281" s="66"/>
      <c r="Y281" s="55">
        <f t="shared" si="43"/>
        <v>8</v>
      </c>
      <c r="Z281" s="52">
        <f t="shared" si="45"/>
        <v>0.85</v>
      </c>
      <c r="AA281" s="65">
        <f>($AI$6*VLOOKUP(O281,Assumptions!$B$64:$C$93,2,FALSE)*Y281*T281/1000)-($AI$6*VLOOKUP(O281,Assumptions!$B$64:$C$93,2,FALSE)/Z281*Y281*U281/1000)</f>
        <v>0</v>
      </c>
      <c r="AB281" s="65" t="e">
        <f>($AI$6*VLOOKUP(P281,Assumptions!$B$64:$C$93,2,FALSE)*Y281*T281/1000)-($AI$6*VLOOKUP(P281,Assumptions!$B$64:$C$93,2,FALSE)/Z281*Y281*U281/1000)</f>
        <v>#REF!</v>
      </c>
      <c r="AC281" s="65">
        <f>($AI$6*VLOOKUP(Q281,Assumptions!$B$64:$C$93,2,FALSE)*Y281*T281/1000)-($AI$6*VLOOKUP(Q281,Assumptions!$B$64:$C$93,2,FALSE)/Z281*Y281*U281/1000)</f>
        <v>0.10781218627405309</v>
      </c>
      <c r="AD281" s="217">
        <f>$AI$6*VLOOKUP(O281,Assumptions!$B$64:$C$93,2,FALSE)*(1-Z281)*Y281</f>
        <v>0</v>
      </c>
      <c r="AE281" s="217" t="e">
        <f>$AI$6*VLOOKUP(P281,Assumptions!$B$64:$C$93,2,FALSE)*(1-Z281)*Y281</f>
        <v>#REF!</v>
      </c>
      <c r="AF281" s="217">
        <f>$AI$6*VLOOKUP(Q281,Assumptions!$B$64:$C$93,2,FALSE)*(1-Z281)*Y281</f>
        <v>26.371800000000004</v>
      </c>
      <c r="AG281" s="65"/>
    </row>
    <row r="282" spans="8:33">
      <c r="H282" s="198">
        <v>2046</v>
      </c>
      <c r="I282" s="181">
        <v>53359</v>
      </c>
      <c r="J282" s="196">
        <f t="shared" si="40"/>
        <v>26.530321391717131</v>
      </c>
      <c r="K282" s="180">
        <v>23.22</v>
      </c>
      <c r="L282" s="179">
        <f>$L$29*(1+Assumptions!$B$57)^(H281-$H$29)</f>
        <v>3.310321391717133</v>
      </c>
      <c r="M282">
        <f t="shared" si="46"/>
        <v>2047</v>
      </c>
      <c r="N282">
        <f>(1+Assumptions!$B$57)^(M282-2033)</f>
        <v>1.3194787630628722</v>
      </c>
      <c r="O282">
        <f>HLOOKUP(M282,'Monthly Value (1)'!$C$4:$NR$5,2,FALSE)</f>
        <v>21</v>
      </c>
      <c r="P282" t="e">
        <f>HLOOKUP(M282,#REF!,2,FALSE)</f>
        <v>#REF!</v>
      </c>
      <c r="Q282">
        <f>HLOOKUP(M282,'Monthly Value (3)'!$C$4:$NR$5,2,FALSE)</f>
        <v>20</v>
      </c>
      <c r="R282" s="68">
        <f t="shared" si="44"/>
        <v>7</v>
      </c>
      <c r="S282" s="197">
        <v>53874</v>
      </c>
      <c r="T282" s="200">
        <f t="shared" si="41"/>
        <v>63.700819590014696</v>
      </c>
      <c r="U282" s="200">
        <f t="shared" si="42"/>
        <v>50.510838296149721</v>
      </c>
      <c r="V282" s="190">
        <v>48.27726021307658</v>
      </c>
      <c r="W282" s="190">
        <v>38.280902815669585</v>
      </c>
      <c r="X282" s="66"/>
      <c r="Y282" s="55">
        <f t="shared" si="43"/>
        <v>8</v>
      </c>
      <c r="Z282" s="52">
        <f t="shared" si="45"/>
        <v>0.85</v>
      </c>
      <c r="AA282" s="65">
        <f>($AI$6*VLOOKUP(O282,Assumptions!$B$64:$C$93,2,FALSE)*Y282*T282/1000)-($AI$6*VLOOKUP(O282,Assumptions!$B$64:$C$93,2,FALSE)/Z282*Y282*U282/1000)</f>
        <v>0</v>
      </c>
      <c r="AB282" s="65" t="e">
        <f>($AI$6*VLOOKUP(P282,Assumptions!$B$64:$C$93,2,FALSE)*Y282*T282/1000)-($AI$6*VLOOKUP(P282,Assumptions!$B$64:$C$93,2,FALSE)/Z282*Y282*U282/1000)</f>
        <v>#REF!</v>
      </c>
      <c r="AC282" s="65">
        <f>($AI$6*VLOOKUP(Q282,Assumptions!$B$64:$C$93,2,FALSE)*Y282*T282/1000)-($AI$6*VLOOKUP(Q282,Assumptions!$B$64:$C$93,2,FALSE)/Z282*Y282*U282/1000)</f>
        <v>0.75182554961534187</v>
      </c>
      <c r="AD282" s="217">
        <f>$AI$6*VLOOKUP(O282,Assumptions!$B$64:$C$93,2,FALSE)*(1-Z282)*Y282</f>
        <v>0</v>
      </c>
      <c r="AE282" s="217" t="e">
        <f>$AI$6*VLOOKUP(P282,Assumptions!$B$64:$C$93,2,FALSE)*(1-Z282)*Y282</f>
        <v>#REF!</v>
      </c>
      <c r="AF282" s="217">
        <f>$AI$6*VLOOKUP(Q282,Assumptions!$B$64:$C$93,2,FALSE)*(1-Z282)*Y282</f>
        <v>26.371800000000004</v>
      </c>
      <c r="AG282" s="65"/>
    </row>
    <row r="283" spans="8:33">
      <c r="H283" s="198">
        <v>2046</v>
      </c>
      <c r="I283" s="181">
        <v>53387</v>
      </c>
      <c r="J283" s="196">
        <f t="shared" si="40"/>
        <v>26.530321391717131</v>
      </c>
      <c r="K283" s="180">
        <v>23.22</v>
      </c>
      <c r="L283" s="179">
        <f>$L$29*(1+Assumptions!$B$57)^(H282-$H$29)</f>
        <v>3.310321391717133</v>
      </c>
      <c r="M283">
        <f t="shared" si="46"/>
        <v>2047</v>
      </c>
      <c r="N283">
        <f>(1+Assumptions!$B$57)^(M283-2033)</f>
        <v>1.3194787630628722</v>
      </c>
      <c r="O283">
        <f>HLOOKUP(M283,'Monthly Value (1)'!$C$4:$NR$5,2,FALSE)</f>
        <v>21</v>
      </c>
      <c r="P283" t="e">
        <f>HLOOKUP(M283,#REF!,2,FALSE)</f>
        <v>#REF!</v>
      </c>
      <c r="Q283">
        <f>HLOOKUP(M283,'Monthly Value (3)'!$C$4:$NR$5,2,FALSE)</f>
        <v>20</v>
      </c>
      <c r="R283" s="68">
        <f t="shared" si="44"/>
        <v>8</v>
      </c>
      <c r="S283" s="197">
        <v>53905</v>
      </c>
      <c r="T283" s="200">
        <f t="shared" si="41"/>
        <v>64.282008396449569</v>
      </c>
      <c r="U283" s="200">
        <f t="shared" si="42"/>
        <v>51.007459650595244</v>
      </c>
      <c r="V283" s="190">
        <v>48.717728694043842</v>
      </c>
      <c r="W283" s="190">
        <v>38.657279736881051</v>
      </c>
      <c r="X283" s="66"/>
      <c r="Y283" s="55">
        <f t="shared" si="43"/>
        <v>8</v>
      </c>
      <c r="Z283" s="52">
        <f t="shared" si="45"/>
        <v>0.85</v>
      </c>
      <c r="AA283" s="65">
        <f>($AI$6*VLOOKUP(O283,Assumptions!$B$64:$C$93,2,FALSE)*Y283*T283/1000)-($AI$6*VLOOKUP(O283,Assumptions!$B$64:$C$93,2,FALSE)/Z283*Y283*U283/1000)</f>
        <v>0</v>
      </c>
      <c r="AB283" s="65" t="e">
        <f>($AI$6*VLOOKUP(P283,Assumptions!$B$64:$C$93,2,FALSE)*Y283*T283/1000)-($AI$6*VLOOKUP(P283,Assumptions!$B$64:$C$93,2,FALSE)/Z283*Y283*U283/1000)</f>
        <v>#REF!</v>
      </c>
      <c r="AC283" s="65">
        <f>($AI$6*VLOOKUP(Q283,Assumptions!$B$64:$C$93,2,FALSE)*Y283*T283/1000)-($AI$6*VLOOKUP(Q283,Assumptions!$B$64:$C$93,2,FALSE)/Z283*Y283*U283/1000)</f>
        <v>0.75128552361959144</v>
      </c>
      <c r="AD283" s="217">
        <f>$AI$6*VLOOKUP(O283,Assumptions!$B$64:$C$93,2,FALSE)*(1-Z283)*Y283</f>
        <v>0</v>
      </c>
      <c r="AE283" s="217" t="e">
        <f>$AI$6*VLOOKUP(P283,Assumptions!$B$64:$C$93,2,FALSE)*(1-Z283)*Y283</f>
        <v>#REF!</v>
      </c>
      <c r="AF283" s="217">
        <f>$AI$6*VLOOKUP(Q283,Assumptions!$B$64:$C$93,2,FALSE)*(1-Z283)*Y283</f>
        <v>26.371800000000004</v>
      </c>
      <c r="AG283" s="65"/>
    </row>
    <row r="284" spans="8:33">
      <c r="H284" s="198">
        <v>2046</v>
      </c>
      <c r="I284" s="181">
        <v>53418</v>
      </c>
      <c r="J284" s="196">
        <f t="shared" si="40"/>
        <v>26.530321391717131</v>
      </c>
      <c r="K284" s="180">
        <v>23.22</v>
      </c>
      <c r="L284" s="179">
        <f>$L$29*(1+Assumptions!$B$57)^(H283-$H$29)</f>
        <v>3.310321391717133</v>
      </c>
      <c r="M284">
        <f t="shared" si="46"/>
        <v>2047</v>
      </c>
      <c r="N284">
        <f>(1+Assumptions!$B$57)^(M284-2033)</f>
        <v>1.3194787630628722</v>
      </c>
      <c r="O284">
        <f>HLOOKUP(M284,'Monthly Value (1)'!$C$4:$NR$5,2,FALSE)</f>
        <v>21</v>
      </c>
      <c r="P284" t="e">
        <f>HLOOKUP(M284,#REF!,2,FALSE)</f>
        <v>#REF!</v>
      </c>
      <c r="Q284">
        <f>HLOOKUP(M284,'Monthly Value (3)'!$C$4:$NR$5,2,FALSE)</f>
        <v>20</v>
      </c>
      <c r="R284" s="68">
        <f t="shared" si="44"/>
        <v>9</v>
      </c>
      <c r="S284" s="197">
        <v>53936</v>
      </c>
      <c r="T284" s="200">
        <f t="shared" si="41"/>
        <v>52.113813179915034</v>
      </c>
      <c r="U284" s="200">
        <f t="shared" si="42"/>
        <v>44.884829735649909</v>
      </c>
      <c r="V284" s="190">
        <v>39.495757445117633</v>
      </c>
      <c r="W284" s="190">
        <v>34.01709143954686</v>
      </c>
      <c r="X284" s="66"/>
      <c r="Y284" s="55">
        <f t="shared" si="43"/>
        <v>8</v>
      </c>
      <c r="Z284" s="52">
        <f t="shared" si="45"/>
        <v>0.85</v>
      </c>
      <c r="AA284" s="65">
        <f>($AI$6*VLOOKUP(O284,Assumptions!$B$64:$C$93,2,FALSE)*Y284*T284/1000)-($AI$6*VLOOKUP(O284,Assumptions!$B$64:$C$93,2,FALSE)/Z284*Y284*U284/1000)</f>
        <v>0</v>
      </c>
      <c r="AB284" s="65" t="e">
        <f>($AI$6*VLOOKUP(P284,Assumptions!$B$64:$C$93,2,FALSE)*Y284*T284/1000)-($AI$6*VLOOKUP(P284,Assumptions!$B$64:$C$93,2,FALSE)/Z284*Y284*U284/1000)</f>
        <v>#REF!</v>
      </c>
      <c r="AC284" s="65">
        <f>($AI$6*VLOOKUP(Q284,Assumptions!$B$64:$C$93,2,FALSE)*Y284*T284/1000)-($AI$6*VLOOKUP(Q284,Assumptions!$B$64:$C$93,2,FALSE)/Z284*Y284*U284/1000)</f>
        <v>-0.12163884837051953</v>
      </c>
      <c r="AD284" s="217">
        <f>$AI$6*VLOOKUP(O284,Assumptions!$B$64:$C$93,2,FALSE)*(1-Z284)*Y284</f>
        <v>0</v>
      </c>
      <c r="AE284" s="217" t="e">
        <f>$AI$6*VLOOKUP(P284,Assumptions!$B$64:$C$93,2,FALSE)*(1-Z284)*Y284</f>
        <v>#REF!</v>
      </c>
      <c r="AF284" s="217">
        <f>$AI$6*VLOOKUP(Q284,Assumptions!$B$64:$C$93,2,FALSE)*(1-Z284)*Y284</f>
        <v>26.371800000000004</v>
      </c>
      <c r="AG284" s="65"/>
    </row>
    <row r="285" spans="8:33">
      <c r="H285" s="198">
        <v>2046</v>
      </c>
      <c r="I285" s="181">
        <v>53448</v>
      </c>
      <c r="J285" s="196">
        <f t="shared" si="40"/>
        <v>26.530321391717131</v>
      </c>
      <c r="K285" s="180">
        <v>23.22</v>
      </c>
      <c r="L285" s="179">
        <f>$L$29*(1+Assumptions!$B$57)^(H284-$H$29)</f>
        <v>3.310321391717133</v>
      </c>
      <c r="M285">
        <f t="shared" si="46"/>
        <v>2047</v>
      </c>
      <c r="N285">
        <f>(1+Assumptions!$B$57)^(M285-2033)</f>
        <v>1.3194787630628722</v>
      </c>
      <c r="O285">
        <f>HLOOKUP(M285,'Monthly Value (1)'!$C$4:$NR$5,2,FALSE)</f>
        <v>21</v>
      </c>
      <c r="P285" t="e">
        <f>HLOOKUP(M285,#REF!,2,FALSE)</f>
        <v>#REF!</v>
      </c>
      <c r="Q285">
        <f>HLOOKUP(M285,'Monthly Value (3)'!$C$4:$NR$5,2,FALSE)</f>
        <v>20</v>
      </c>
      <c r="R285" s="68">
        <f t="shared" si="44"/>
        <v>10</v>
      </c>
      <c r="S285" s="197">
        <v>53966</v>
      </c>
      <c r="T285" s="200">
        <f t="shared" si="41"/>
        <v>56.896008899602705</v>
      </c>
      <c r="U285" s="200">
        <f t="shared" si="42"/>
        <v>45.614307855108699</v>
      </c>
      <c r="V285" s="190">
        <v>43.120064143761937</v>
      </c>
      <c r="W285" s="190">
        <v>34.569944687268311</v>
      </c>
      <c r="X285" s="66"/>
      <c r="Y285" s="55">
        <f t="shared" si="43"/>
        <v>8</v>
      </c>
      <c r="Z285" s="52">
        <f t="shared" si="45"/>
        <v>0.85</v>
      </c>
      <c r="AA285" s="65">
        <f>($AI$6*VLOOKUP(O285,Assumptions!$B$64:$C$93,2,FALSE)*Y285*T285/1000)-($AI$6*VLOOKUP(O285,Assumptions!$B$64:$C$93,2,FALSE)/Z285*Y285*U285/1000)</f>
        <v>0</v>
      </c>
      <c r="AB285" s="65" t="e">
        <f>($AI$6*VLOOKUP(P285,Assumptions!$B$64:$C$93,2,FALSE)*Y285*T285/1000)-($AI$6*VLOOKUP(P285,Assumptions!$B$64:$C$93,2,FALSE)/Z285*Y285*U285/1000)</f>
        <v>#REF!</v>
      </c>
      <c r="AC285" s="65">
        <f>($AI$6*VLOOKUP(Q285,Assumptions!$B$64:$C$93,2,FALSE)*Y285*T285/1000)-($AI$6*VLOOKUP(Q285,Assumptions!$B$64:$C$93,2,FALSE)/Z285*Y285*U285/1000)</f>
        <v>0.56824500768945718</v>
      </c>
      <c r="AD285" s="217">
        <f>$AI$6*VLOOKUP(O285,Assumptions!$B$64:$C$93,2,FALSE)*(1-Z285)*Y285</f>
        <v>0</v>
      </c>
      <c r="AE285" s="217" t="e">
        <f>$AI$6*VLOOKUP(P285,Assumptions!$B$64:$C$93,2,FALSE)*(1-Z285)*Y285</f>
        <v>#REF!</v>
      </c>
      <c r="AF285" s="217">
        <f>$AI$6*VLOOKUP(Q285,Assumptions!$B$64:$C$93,2,FALSE)*(1-Z285)*Y285</f>
        <v>26.371800000000004</v>
      </c>
      <c r="AG285" s="65"/>
    </row>
    <row r="286" spans="8:33">
      <c r="H286" s="198">
        <v>2046</v>
      </c>
      <c r="I286" s="181">
        <v>53479</v>
      </c>
      <c r="J286" s="196">
        <f t="shared" si="40"/>
        <v>26.530321391717131</v>
      </c>
      <c r="K286" s="180">
        <v>23.22</v>
      </c>
      <c r="L286" s="179">
        <f>$L$29*(1+Assumptions!$B$57)^(H285-$H$29)</f>
        <v>3.310321391717133</v>
      </c>
      <c r="M286">
        <f t="shared" si="46"/>
        <v>2047</v>
      </c>
      <c r="N286">
        <f>(1+Assumptions!$B$57)^(M286-2033)</f>
        <v>1.3194787630628722</v>
      </c>
      <c r="O286">
        <f>HLOOKUP(M286,'Monthly Value (1)'!$C$4:$NR$5,2,FALSE)</f>
        <v>21</v>
      </c>
      <c r="P286" t="e">
        <f>HLOOKUP(M286,#REF!,2,FALSE)</f>
        <v>#REF!</v>
      </c>
      <c r="Q286">
        <f>HLOOKUP(M286,'Monthly Value (3)'!$C$4:$NR$5,2,FALSE)</f>
        <v>20</v>
      </c>
      <c r="R286" s="68">
        <f t="shared" si="44"/>
        <v>11</v>
      </c>
      <c r="S286" s="197">
        <v>53997</v>
      </c>
      <c r="T286" s="200">
        <f t="shared" si="41"/>
        <v>88.572078482611659</v>
      </c>
      <c r="U286" s="200">
        <f t="shared" si="42"/>
        <v>77.38633498530524</v>
      </c>
      <c r="V286" s="190">
        <v>67.126566157845218</v>
      </c>
      <c r="W286" s="190">
        <v>58.649170529785813</v>
      </c>
      <c r="X286" s="66"/>
      <c r="Y286" s="55">
        <f t="shared" si="43"/>
        <v>8</v>
      </c>
      <c r="Z286" s="52">
        <f t="shared" si="45"/>
        <v>0.85</v>
      </c>
      <c r="AA286" s="65">
        <f>($AI$6*VLOOKUP(O286,Assumptions!$B$64:$C$93,2,FALSE)*Y286*T286/1000)-($AI$6*VLOOKUP(O286,Assumptions!$B$64:$C$93,2,FALSE)/Z286*Y286*U286/1000)</f>
        <v>0</v>
      </c>
      <c r="AB286" s="65" t="e">
        <f>($AI$6*VLOOKUP(P286,Assumptions!$B$64:$C$93,2,FALSE)*Y286*T286/1000)-($AI$6*VLOOKUP(P286,Assumptions!$B$64:$C$93,2,FALSE)/Z286*Y286*U286/1000)</f>
        <v>#REF!</v>
      </c>
      <c r="AC286" s="65">
        <f>($AI$6*VLOOKUP(Q286,Assumptions!$B$64:$C$93,2,FALSE)*Y286*T286/1000)-($AI$6*VLOOKUP(Q286,Assumptions!$B$64:$C$93,2,FALSE)/Z286*Y286*U286/1000)</f>
        <v>-0.43437318068153274</v>
      </c>
      <c r="AD286" s="217">
        <f>$AI$6*VLOOKUP(O286,Assumptions!$B$64:$C$93,2,FALSE)*(1-Z286)*Y286</f>
        <v>0</v>
      </c>
      <c r="AE286" s="217" t="e">
        <f>$AI$6*VLOOKUP(P286,Assumptions!$B$64:$C$93,2,FALSE)*(1-Z286)*Y286</f>
        <v>#REF!</v>
      </c>
      <c r="AF286" s="217">
        <f>$AI$6*VLOOKUP(Q286,Assumptions!$B$64:$C$93,2,FALSE)*(1-Z286)*Y286</f>
        <v>26.371800000000004</v>
      </c>
      <c r="AG286" s="65"/>
    </row>
    <row r="287" spans="8:33">
      <c r="H287" s="198">
        <v>2046</v>
      </c>
      <c r="I287" s="181">
        <v>53509</v>
      </c>
      <c r="J287" s="196">
        <f t="shared" ref="J287:J350" si="47">K287+L287</f>
        <v>26.530321391717131</v>
      </c>
      <c r="K287" s="180">
        <v>23.22</v>
      </c>
      <c r="L287" s="179">
        <f>$L$29*(1+Assumptions!$B$57)^(H286-$H$29)</f>
        <v>3.310321391717133</v>
      </c>
      <c r="M287">
        <f t="shared" si="46"/>
        <v>2047</v>
      </c>
      <c r="N287">
        <f>(1+Assumptions!$B$57)^(M287-2033)</f>
        <v>1.3194787630628722</v>
      </c>
      <c r="O287">
        <f>HLOOKUP(M287,'Monthly Value (1)'!$C$4:$NR$5,2,FALSE)</f>
        <v>21</v>
      </c>
      <c r="P287" t="e">
        <f>HLOOKUP(M287,#REF!,2,FALSE)</f>
        <v>#REF!</v>
      </c>
      <c r="Q287">
        <f>HLOOKUP(M287,'Monthly Value (3)'!$C$4:$NR$5,2,FALSE)</f>
        <v>20</v>
      </c>
      <c r="R287" s="68">
        <f t="shared" si="44"/>
        <v>12</v>
      </c>
      <c r="S287" s="197">
        <v>54027</v>
      </c>
      <c r="T287" s="200">
        <f t="shared" si="41"/>
        <v>157.59106198198239</v>
      </c>
      <c r="U287" s="200">
        <f t="shared" si="42"/>
        <v>131.41193737178634</v>
      </c>
      <c r="V287" s="190">
        <v>119.43432997448956</v>
      </c>
      <c r="W287" s="190">
        <v>99.593825266837328</v>
      </c>
      <c r="X287" s="66"/>
      <c r="Y287" s="55">
        <f t="shared" si="43"/>
        <v>8</v>
      </c>
      <c r="Z287" s="52">
        <f t="shared" si="45"/>
        <v>0.85</v>
      </c>
      <c r="AA287" s="65">
        <f>($AI$6*VLOOKUP(O287,Assumptions!$B$64:$C$93,2,FALSE)*Y287*T287/1000)-($AI$6*VLOOKUP(O287,Assumptions!$B$64:$C$93,2,FALSE)/Z287*Y287*U287/1000)</f>
        <v>0</v>
      </c>
      <c r="AB287" s="65" t="e">
        <f>($AI$6*VLOOKUP(P287,Assumptions!$B$64:$C$93,2,FALSE)*Y287*T287/1000)-($AI$6*VLOOKUP(P287,Assumptions!$B$64:$C$93,2,FALSE)/Z287*Y287*U287/1000)</f>
        <v>#REF!</v>
      </c>
      <c r="AC287" s="65">
        <f>($AI$6*VLOOKUP(Q287,Assumptions!$B$64:$C$93,2,FALSE)*Y287*T287/1000)-($AI$6*VLOOKUP(Q287,Assumptions!$B$64:$C$93,2,FALSE)/Z287*Y287*U287/1000)</f>
        <v>0.52546386775452447</v>
      </c>
      <c r="AD287" s="217">
        <f>$AI$6*VLOOKUP(O287,Assumptions!$B$64:$C$93,2,FALSE)*(1-Z287)*Y287</f>
        <v>0</v>
      </c>
      <c r="AE287" s="217" t="e">
        <f>$AI$6*VLOOKUP(P287,Assumptions!$B$64:$C$93,2,FALSE)*(1-Z287)*Y287</f>
        <v>#REF!</v>
      </c>
      <c r="AF287" s="217">
        <f>$AI$6*VLOOKUP(Q287,Assumptions!$B$64:$C$93,2,FALSE)*(1-Z287)*Y287</f>
        <v>26.371800000000004</v>
      </c>
      <c r="AG287" s="65"/>
    </row>
    <row r="288" spans="8:33">
      <c r="H288" s="198">
        <v>2046</v>
      </c>
      <c r="I288" s="181">
        <v>53540</v>
      </c>
      <c r="J288" s="196">
        <f t="shared" si="47"/>
        <v>26.530321391717131</v>
      </c>
      <c r="K288" s="180">
        <v>23.22</v>
      </c>
      <c r="L288" s="179">
        <f>$L$29*(1+Assumptions!$B$57)^(H287-$H$29)</f>
        <v>3.310321391717133</v>
      </c>
      <c r="M288">
        <f t="shared" si="46"/>
        <v>2048</v>
      </c>
      <c r="N288">
        <f>(1+Assumptions!$B$57)^(M288-2033)</f>
        <v>1.3458683383241292</v>
      </c>
      <c r="O288">
        <f>HLOOKUP(M288,'Monthly Value (1)'!$C$4:$NR$5,2,FALSE)</f>
        <v>22</v>
      </c>
      <c r="P288" t="e">
        <f>HLOOKUP(M288,#REF!,2,FALSE)</f>
        <v>#REF!</v>
      </c>
      <c r="Q288">
        <f>HLOOKUP(M288,'Monthly Value (3)'!$C$4:$NR$5,2,FALSE)</f>
        <v>21</v>
      </c>
      <c r="R288" s="68">
        <f t="shared" si="44"/>
        <v>1</v>
      </c>
      <c r="S288" s="197">
        <v>54058</v>
      </c>
      <c r="T288" s="200">
        <f t="shared" si="41"/>
        <v>208.02243143581066</v>
      </c>
      <c r="U288" s="200">
        <f t="shared" si="42"/>
        <v>165.24419880424423</v>
      </c>
      <c r="V288" s="190">
        <v>154.56373072483413</v>
      </c>
      <c r="W288" s="190">
        <v>122.77887375670474</v>
      </c>
      <c r="X288" s="66"/>
      <c r="Y288" s="55">
        <f t="shared" si="43"/>
        <v>8</v>
      </c>
      <c r="Z288" s="52">
        <f t="shared" si="45"/>
        <v>0.85</v>
      </c>
      <c r="AA288" s="65">
        <f>($AI$6*VLOOKUP(O288,Assumptions!$B$64:$C$93,2,FALSE)*Y288*T288/1000)-($AI$6*VLOOKUP(O288,Assumptions!$B$64:$C$93,2,FALSE)/Z288*Y288*U288/1000)</f>
        <v>0</v>
      </c>
      <c r="AB288" s="65" t="e">
        <f>($AI$6*VLOOKUP(P288,Assumptions!$B$64:$C$93,2,FALSE)*Y288*T288/1000)-($AI$6*VLOOKUP(P288,Assumptions!$B$64:$C$93,2,FALSE)/Z288*Y288*U288/1000)</f>
        <v>#REF!</v>
      </c>
      <c r="AC288" s="65">
        <f>($AI$6*VLOOKUP(Q288,Assumptions!$B$64:$C$93,2,FALSE)*Y288*T288/1000)-($AI$6*VLOOKUP(Q288,Assumptions!$B$64:$C$93,2,FALSE)/Z288*Y288*U288/1000)</f>
        <v>0</v>
      </c>
      <c r="AD288" s="217">
        <f>$AI$6*VLOOKUP(O288,Assumptions!$B$64:$C$93,2,FALSE)*(1-Z288)*Y288</f>
        <v>0</v>
      </c>
      <c r="AE288" s="217" t="e">
        <f>$AI$6*VLOOKUP(P288,Assumptions!$B$64:$C$93,2,FALSE)*(1-Z288)*Y288</f>
        <v>#REF!</v>
      </c>
      <c r="AF288" s="217">
        <f>$AI$6*VLOOKUP(Q288,Assumptions!$B$64:$C$93,2,FALSE)*(1-Z288)*Y288</f>
        <v>0</v>
      </c>
      <c r="AG288" s="65"/>
    </row>
    <row r="289" spans="8:33">
      <c r="H289" s="198">
        <v>2046</v>
      </c>
      <c r="I289" s="181">
        <v>53571</v>
      </c>
      <c r="J289" s="196">
        <f t="shared" si="47"/>
        <v>26.530321391717131</v>
      </c>
      <c r="K289" s="180">
        <v>23.22</v>
      </c>
      <c r="L289" s="179">
        <f>$L$29*(1+Assumptions!$B$57)^(H288-$H$29)</f>
        <v>3.310321391717133</v>
      </c>
      <c r="M289">
        <f t="shared" si="46"/>
        <v>2048</v>
      </c>
      <c r="N289">
        <f>(1+Assumptions!$B$57)^(M289-2033)</f>
        <v>1.3458683383241292</v>
      </c>
      <c r="O289">
        <f>HLOOKUP(M289,'Monthly Value (1)'!$C$4:$NR$5,2,FALSE)</f>
        <v>22</v>
      </c>
      <c r="P289" t="e">
        <f>HLOOKUP(M289,#REF!,2,FALSE)</f>
        <v>#REF!</v>
      </c>
      <c r="Q289">
        <f>HLOOKUP(M289,'Monthly Value (3)'!$C$4:$NR$5,2,FALSE)</f>
        <v>21</v>
      </c>
      <c r="R289" s="68">
        <f t="shared" si="44"/>
        <v>2</v>
      </c>
      <c r="S289" s="197">
        <v>54089</v>
      </c>
      <c r="T289" s="200">
        <f t="shared" si="41"/>
        <v>193.87488621910714</v>
      </c>
      <c r="U289" s="200">
        <f t="shared" si="42"/>
        <v>155.19558838377014</v>
      </c>
      <c r="V289" s="190">
        <v>144.05189623564479</v>
      </c>
      <c r="W289" s="190">
        <v>115.31260819837635</v>
      </c>
      <c r="X289" s="66"/>
      <c r="Y289" s="55">
        <f t="shared" si="43"/>
        <v>8</v>
      </c>
      <c r="Z289" s="52">
        <f t="shared" si="45"/>
        <v>0.85</v>
      </c>
      <c r="AA289" s="65">
        <f>($AI$6*VLOOKUP(O289,Assumptions!$B$64:$C$93,2,FALSE)*Y289*T289/1000)-($AI$6*VLOOKUP(O289,Assumptions!$B$64:$C$93,2,FALSE)/Z289*Y289*U289/1000)</f>
        <v>0</v>
      </c>
      <c r="AB289" s="65" t="e">
        <f>($AI$6*VLOOKUP(P289,Assumptions!$B$64:$C$93,2,FALSE)*Y289*T289/1000)-($AI$6*VLOOKUP(P289,Assumptions!$B$64:$C$93,2,FALSE)/Z289*Y289*U289/1000)</f>
        <v>#REF!</v>
      </c>
      <c r="AC289" s="65">
        <f>($AI$6*VLOOKUP(Q289,Assumptions!$B$64:$C$93,2,FALSE)*Y289*T289/1000)-($AI$6*VLOOKUP(Q289,Assumptions!$B$64:$C$93,2,FALSE)/Z289*Y289*U289/1000)</f>
        <v>0</v>
      </c>
      <c r="AD289" s="217">
        <f>$AI$6*VLOOKUP(O289,Assumptions!$B$64:$C$93,2,FALSE)*(1-Z289)*Y289</f>
        <v>0</v>
      </c>
      <c r="AE289" s="217" t="e">
        <f>$AI$6*VLOOKUP(P289,Assumptions!$B$64:$C$93,2,FALSE)*(1-Z289)*Y289</f>
        <v>#REF!</v>
      </c>
      <c r="AF289" s="217">
        <f>$AI$6*VLOOKUP(Q289,Assumptions!$B$64:$C$93,2,FALSE)*(1-Z289)*Y289</f>
        <v>0</v>
      </c>
      <c r="AG289" s="65"/>
    </row>
    <row r="290" spans="8:33">
      <c r="H290" s="198">
        <v>2046</v>
      </c>
      <c r="I290" s="181">
        <v>53601</v>
      </c>
      <c r="J290" s="196">
        <f t="shared" si="47"/>
        <v>26.530321391717131</v>
      </c>
      <c r="K290" s="180">
        <v>23.22</v>
      </c>
      <c r="L290" s="179">
        <f>$L$29*(1+Assumptions!$B$57)^(H289-$H$29)</f>
        <v>3.310321391717133</v>
      </c>
      <c r="M290">
        <f t="shared" si="46"/>
        <v>2048</v>
      </c>
      <c r="N290">
        <f>(1+Assumptions!$B$57)^(M290-2033)</f>
        <v>1.3458683383241292</v>
      </c>
      <c r="O290">
        <f>HLOOKUP(M290,'Monthly Value (1)'!$C$4:$NR$5,2,FALSE)</f>
        <v>22</v>
      </c>
      <c r="P290" t="e">
        <f>HLOOKUP(M290,#REF!,2,FALSE)</f>
        <v>#REF!</v>
      </c>
      <c r="Q290">
        <f>HLOOKUP(M290,'Monthly Value (3)'!$C$4:$NR$5,2,FALSE)</f>
        <v>21</v>
      </c>
      <c r="R290" s="68">
        <f t="shared" si="44"/>
        <v>3</v>
      </c>
      <c r="S290" s="197">
        <v>54118</v>
      </c>
      <c r="T290" s="200">
        <f t="shared" si="41"/>
        <v>80.428248021879369</v>
      </c>
      <c r="U290" s="200">
        <f t="shared" si="42"/>
        <v>69.986660326666879</v>
      </c>
      <c r="V290" s="190">
        <v>59.75937298742636</v>
      </c>
      <c r="W290" s="190">
        <v>52.001119525416605</v>
      </c>
      <c r="X290" s="66"/>
      <c r="Y290" s="55">
        <f t="shared" si="43"/>
        <v>8</v>
      </c>
      <c r="Z290" s="52">
        <f t="shared" si="45"/>
        <v>0.85</v>
      </c>
      <c r="AA290" s="65">
        <f>($AI$6*VLOOKUP(O290,Assumptions!$B$64:$C$93,2,FALSE)*Y290*T290/1000)-($AI$6*VLOOKUP(O290,Assumptions!$B$64:$C$93,2,FALSE)/Z290*Y290*U290/1000)</f>
        <v>0</v>
      </c>
      <c r="AB290" s="65" t="e">
        <f>($AI$6*VLOOKUP(P290,Assumptions!$B$64:$C$93,2,FALSE)*Y290*T290/1000)-($AI$6*VLOOKUP(P290,Assumptions!$B$64:$C$93,2,FALSE)/Z290*Y290*U290/1000)</f>
        <v>#REF!</v>
      </c>
      <c r="AC290" s="65">
        <f>($AI$6*VLOOKUP(Q290,Assumptions!$B$64:$C$93,2,FALSE)*Y290*T290/1000)-($AI$6*VLOOKUP(Q290,Assumptions!$B$64:$C$93,2,FALSE)/Z290*Y290*U290/1000)</f>
        <v>0</v>
      </c>
      <c r="AD290" s="217">
        <f>$AI$6*VLOOKUP(O290,Assumptions!$B$64:$C$93,2,FALSE)*(1-Z290)*Y290</f>
        <v>0</v>
      </c>
      <c r="AE290" s="217" t="e">
        <f>$AI$6*VLOOKUP(P290,Assumptions!$B$64:$C$93,2,FALSE)*(1-Z290)*Y290</f>
        <v>#REF!</v>
      </c>
      <c r="AF290" s="217">
        <f>$AI$6*VLOOKUP(Q290,Assumptions!$B$64:$C$93,2,FALSE)*(1-Z290)*Y290</f>
        <v>0</v>
      </c>
      <c r="AG290" s="65"/>
    </row>
    <row r="291" spans="8:33">
      <c r="H291" s="198">
        <v>2046</v>
      </c>
      <c r="I291" s="181">
        <v>53632</v>
      </c>
      <c r="J291" s="196">
        <f t="shared" si="47"/>
        <v>26.530321391717131</v>
      </c>
      <c r="K291" s="180">
        <v>23.22</v>
      </c>
      <c r="L291" s="179">
        <f>$L$29*(1+Assumptions!$B$57)^(H290-$H$29)</f>
        <v>3.310321391717133</v>
      </c>
      <c r="M291">
        <f t="shared" si="46"/>
        <v>2048</v>
      </c>
      <c r="N291">
        <f>(1+Assumptions!$B$57)^(M291-2033)</f>
        <v>1.3458683383241292</v>
      </c>
      <c r="O291">
        <f>HLOOKUP(M291,'Monthly Value (1)'!$C$4:$NR$5,2,FALSE)</f>
        <v>22</v>
      </c>
      <c r="P291" t="e">
        <f>HLOOKUP(M291,#REF!,2,FALSE)</f>
        <v>#REF!</v>
      </c>
      <c r="Q291">
        <f>HLOOKUP(M291,'Monthly Value (3)'!$C$4:$NR$5,2,FALSE)</f>
        <v>21</v>
      </c>
      <c r="R291" s="68">
        <f t="shared" si="44"/>
        <v>4</v>
      </c>
      <c r="S291" s="197">
        <v>54149</v>
      </c>
      <c r="T291" s="200">
        <f t="shared" si="41"/>
        <v>53.631924476283778</v>
      </c>
      <c r="U291" s="200">
        <f t="shared" si="42"/>
        <v>45.242768616710613</v>
      </c>
      <c r="V291" s="190">
        <v>39.849309883510649</v>
      </c>
      <c r="W291" s="190">
        <v>33.616043507678292</v>
      </c>
      <c r="X291" s="66"/>
      <c r="Y291" s="55">
        <f t="shared" si="43"/>
        <v>8</v>
      </c>
      <c r="Z291" s="52">
        <f t="shared" si="45"/>
        <v>0.85</v>
      </c>
      <c r="AA291" s="65">
        <f>($AI$6*VLOOKUP(O291,Assumptions!$B$64:$C$93,2,FALSE)*Y291*T291/1000)-($AI$6*VLOOKUP(O291,Assumptions!$B$64:$C$93,2,FALSE)/Z291*Y291*U291/1000)</f>
        <v>0</v>
      </c>
      <c r="AB291" s="65" t="e">
        <f>($AI$6*VLOOKUP(P291,Assumptions!$B$64:$C$93,2,FALSE)*Y291*T291/1000)-($AI$6*VLOOKUP(P291,Assumptions!$B$64:$C$93,2,FALSE)/Z291*Y291*U291/1000)</f>
        <v>#REF!</v>
      </c>
      <c r="AC291" s="65">
        <f>($AI$6*VLOOKUP(Q291,Assumptions!$B$64:$C$93,2,FALSE)*Y291*T291/1000)-($AI$6*VLOOKUP(Q291,Assumptions!$B$64:$C$93,2,FALSE)/Z291*Y291*U291/1000)</f>
        <v>0</v>
      </c>
      <c r="AD291" s="217">
        <f>$AI$6*VLOOKUP(O291,Assumptions!$B$64:$C$93,2,FALSE)*(1-Z291)*Y291</f>
        <v>0</v>
      </c>
      <c r="AE291" s="217" t="e">
        <f>$AI$6*VLOOKUP(P291,Assumptions!$B$64:$C$93,2,FALSE)*(1-Z291)*Y291</f>
        <v>#REF!</v>
      </c>
      <c r="AF291" s="217">
        <f>$AI$6*VLOOKUP(Q291,Assumptions!$B$64:$C$93,2,FALSE)*(1-Z291)*Y291</f>
        <v>0</v>
      </c>
      <c r="AG291" s="65"/>
    </row>
    <row r="292" spans="8:33">
      <c r="H292" s="198">
        <v>2046</v>
      </c>
      <c r="I292" s="181">
        <v>53662</v>
      </c>
      <c r="J292" s="196">
        <f t="shared" si="47"/>
        <v>26.530321391717131</v>
      </c>
      <c r="K292" s="180">
        <v>23.22</v>
      </c>
      <c r="L292" s="179">
        <f>$L$29*(1+Assumptions!$B$57)^(H291-$H$29)</f>
        <v>3.310321391717133</v>
      </c>
      <c r="M292">
        <f t="shared" si="46"/>
        <v>2048</v>
      </c>
      <c r="N292">
        <f>(1+Assumptions!$B$57)^(M292-2033)</f>
        <v>1.3458683383241292</v>
      </c>
      <c r="O292">
        <f>HLOOKUP(M292,'Monthly Value (1)'!$C$4:$NR$5,2,FALSE)</f>
        <v>22</v>
      </c>
      <c r="P292" t="e">
        <f>HLOOKUP(M292,#REF!,2,FALSE)</f>
        <v>#REF!</v>
      </c>
      <c r="Q292">
        <f>HLOOKUP(M292,'Monthly Value (3)'!$C$4:$NR$5,2,FALSE)</f>
        <v>21</v>
      </c>
      <c r="R292" s="68">
        <f t="shared" si="44"/>
        <v>5</v>
      </c>
      <c r="S292" s="197">
        <v>54179</v>
      </c>
      <c r="T292" s="200">
        <f t="shared" si="41"/>
        <v>43.744671597882281</v>
      </c>
      <c r="U292" s="200">
        <f t="shared" si="42"/>
        <v>37.314155374778124</v>
      </c>
      <c r="V292" s="190">
        <v>32.502935355736952</v>
      </c>
      <c r="W292" s="190">
        <v>27.724967080540424</v>
      </c>
      <c r="X292" s="66"/>
      <c r="Y292" s="55">
        <f t="shared" si="43"/>
        <v>8</v>
      </c>
      <c r="Z292" s="52">
        <f t="shared" si="45"/>
        <v>0.85</v>
      </c>
      <c r="AA292" s="65">
        <f>($AI$6*VLOOKUP(O292,Assumptions!$B$64:$C$93,2,FALSE)*Y292*T292/1000)-($AI$6*VLOOKUP(O292,Assumptions!$B$64:$C$93,2,FALSE)/Z292*Y292*U292/1000)</f>
        <v>0</v>
      </c>
      <c r="AB292" s="65" t="e">
        <f>($AI$6*VLOOKUP(P292,Assumptions!$B$64:$C$93,2,FALSE)*Y292*T292/1000)-($AI$6*VLOOKUP(P292,Assumptions!$B$64:$C$93,2,FALSE)/Z292*Y292*U292/1000)</f>
        <v>#REF!</v>
      </c>
      <c r="AC292" s="65">
        <f>($AI$6*VLOOKUP(Q292,Assumptions!$B$64:$C$93,2,FALSE)*Y292*T292/1000)-($AI$6*VLOOKUP(Q292,Assumptions!$B$64:$C$93,2,FALSE)/Z292*Y292*U292/1000)</f>
        <v>0</v>
      </c>
      <c r="AD292" s="217">
        <f>$AI$6*VLOOKUP(O292,Assumptions!$B$64:$C$93,2,FALSE)*(1-Z292)*Y292</f>
        <v>0</v>
      </c>
      <c r="AE292" s="217" t="e">
        <f>$AI$6*VLOOKUP(P292,Assumptions!$B$64:$C$93,2,FALSE)*(1-Z292)*Y292</f>
        <v>#REF!</v>
      </c>
      <c r="AF292" s="217">
        <f>$AI$6*VLOOKUP(Q292,Assumptions!$B$64:$C$93,2,FALSE)*(1-Z292)*Y292</f>
        <v>0</v>
      </c>
      <c r="AG292" s="65"/>
    </row>
    <row r="293" spans="8:33">
      <c r="H293" s="198">
        <v>2047</v>
      </c>
      <c r="I293" s="181">
        <v>53693</v>
      </c>
      <c r="J293" s="196">
        <f t="shared" si="47"/>
        <v>26.880321391717132</v>
      </c>
      <c r="K293" s="180">
        <v>23.57</v>
      </c>
      <c r="L293" s="179">
        <f>$L$29*(1+Assumptions!$B$57)^(H292-$H$29)</f>
        <v>3.310321391717133</v>
      </c>
      <c r="M293">
        <f t="shared" si="46"/>
        <v>2048</v>
      </c>
      <c r="N293">
        <f>(1+Assumptions!$B$57)^(M293-2033)</f>
        <v>1.3458683383241292</v>
      </c>
      <c r="O293">
        <f>HLOOKUP(M293,'Monthly Value (1)'!$C$4:$NR$5,2,FALSE)</f>
        <v>22</v>
      </c>
      <c r="P293" t="e">
        <f>HLOOKUP(M293,#REF!,2,FALSE)</f>
        <v>#REF!</v>
      </c>
      <c r="Q293">
        <f>HLOOKUP(M293,'Monthly Value (3)'!$C$4:$NR$5,2,FALSE)</f>
        <v>21</v>
      </c>
      <c r="R293" s="68">
        <f t="shared" si="44"/>
        <v>6</v>
      </c>
      <c r="S293" s="197">
        <v>54210</v>
      </c>
      <c r="T293" s="200">
        <f t="shared" si="41"/>
        <v>53.507725767055575</v>
      </c>
      <c r="U293" s="200">
        <f t="shared" si="42"/>
        <v>44.949901455386055</v>
      </c>
      <c r="V293" s="190">
        <v>39.757028413108536</v>
      </c>
      <c r="W293" s="190">
        <v>33.398438892884222</v>
      </c>
      <c r="X293" s="66"/>
      <c r="Y293" s="55">
        <f t="shared" si="43"/>
        <v>8</v>
      </c>
      <c r="Z293" s="52">
        <f t="shared" si="45"/>
        <v>0.85</v>
      </c>
      <c r="AA293" s="65">
        <f>($AI$6*VLOOKUP(O293,Assumptions!$B$64:$C$93,2,FALSE)*Y293*T293/1000)-($AI$6*VLOOKUP(O293,Assumptions!$B$64:$C$93,2,FALSE)/Z293*Y293*U293/1000)</f>
        <v>0</v>
      </c>
      <c r="AB293" s="65" t="e">
        <f>($AI$6*VLOOKUP(P293,Assumptions!$B$64:$C$93,2,FALSE)*Y293*T293/1000)-($AI$6*VLOOKUP(P293,Assumptions!$B$64:$C$93,2,FALSE)/Z293*Y293*U293/1000)</f>
        <v>#REF!</v>
      </c>
      <c r="AC293" s="65">
        <f>($AI$6*VLOOKUP(Q293,Assumptions!$B$64:$C$93,2,FALSE)*Y293*T293/1000)-($AI$6*VLOOKUP(Q293,Assumptions!$B$64:$C$93,2,FALSE)/Z293*Y293*U293/1000)</f>
        <v>0</v>
      </c>
      <c r="AD293" s="217">
        <f>$AI$6*VLOOKUP(O293,Assumptions!$B$64:$C$93,2,FALSE)*(1-Z293)*Y293</f>
        <v>0</v>
      </c>
      <c r="AE293" s="217" t="e">
        <f>$AI$6*VLOOKUP(P293,Assumptions!$B$64:$C$93,2,FALSE)*(1-Z293)*Y293</f>
        <v>#REF!</v>
      </c>
      <c r="AF293" s="217">
        <f>$AI$6*VLOOKUP(Q293,Assumptions!$B$64:$C$93,2,FALSE)*(1-Z293)*Y293</f>
        <v>0</v>
      </c>
      <c r="AG293" s="65"/>
    </row>
    <row r="294" spans="8:33">
      <c r="H294" s="198">
        <v>2047</v>
      </c>
      <c r="I294" s="181">
        <v>53724</v>
      </c>
      <c r="J294" s="196">
        <f t="shared" si="47"/>
        <v>26.946527819551477</v>
      </c>
      <c r="K294" s="180">
        <v>23.57</v>
      </c>
      <c r="L294" s="179">
        <f>$L$29*(1+Assumptions!$B$57)^(H293-$H$29)</f>
        <v>3.3765278195514759</v>
      </c>
      <c r="M294">
        <f t="shared" si="46"/>
        <v>2048</v>
      </c>
      <c r="N294">
        <f>(1+Assumptions!$B$57)^(M294-2033)</f>
        <v>1.3458683383241292</v>
      </c>
      <c r="O294">
        <f>HLOOKUP(M294,'Monthly Value (1)'!$C$4:$NR$5,2,FALSE)</f>
        <v>22</v>
      </c>
      <c r="P294" t="e">
        <f>HLOOKUP(M294,#REF!,2,FALSE)</f>
        <v>#REF!</v>
      </c>
      <c r="Q294">
        <f>HLOOKUP(M294,'Monthly Value (3)'!$C$4:$NR$5,2,FALSE)</f>
        <v>21</v>
      </c>
      <c r="R294" s="68">
        <f t="shared" si="44"/>
        <v>7</v>
      </c>
      <c r="S294" s="197">
        <v>54240</v>
      </c>
      <c r="T294" s="200">
        <f t="shared" si="41"/>
        <v>64.974835981814977</v>
      </c>
      <c r="U294" s="200">
        <f t="shared" si="42"/>
        <v>51.521055062072705</v>
      </c>
      <c r="V294" s="190">
        <v>48.27726021307658</v>
      </c>
      <c r="W294" s="190">
        <v>38.280902815669585</v>
      </c>
      <c r="X294" s="66"/>
      <c r="Y294" s="55">
        <f t="shared" si="43"/>
        <v>8</v>
      </c>
      <c r="Z294" s="52">
        <f t="shared" si="45"/>
        <v>0.85</v>
      </c>
      <c r="AA294" s="65">
        <f>($AI$6*VLOOKUP(O294,Assumptions!$B$64:$C$93,2,FALSE)*Y294*T294/1000)-($AI$6*VLOOKUP(O294,Assumptions!$B$64:$C$93,2,FALSE)/Z294*Y294*U294/1000)</f>
        <v>0</v>
      </c>
      <c r="AB294" s="65" t="e">
        <f>($AI$6*VLOOKUP(P294,Assumptions!$B$64:$C$93,2,FALSE)*Y294*T294/1000)-($AI$6*VLOOKUP(P294,Assumptions!$B$64:$C$93,2,FALSE)/Z294*Y294*U294/1000)</f>
        <v>#REF!</v>
      </c>
      <c r="AC294" s="65">
        <f>($AI$6*VLOOKUP(Q294,Assumptions!$B$64:$C$93,2,FALSE)*Y294*T294/1000)-($AI$6*VLOOKUP(Q294,Assumptions!$B$64:$C$93,2,FALSE)/Z294*Y294*U294/1000)</f>
        <v>0</v>
      </c>
      <c r="AD294" s="217">
        <f>$AI$6*VLOOKUP(O294,Assumptions!$B$64:$C$93,2,FALSE)*(1-Z294)*Y294</f>
        <v>0</v>
      </c>
      <c r="AE294" s="217" t="e">
        <f>$AI$6*VLOOKUP(P294,Assumptions!$B$64:$C$93,2,FALSE)*(1-Z294)*Y294</f>
        <v>#REF!</v>
      </c>
      <c r="AF294" s="217">
        <f>$AI$6*VLOOKUP(Q294,Assumptions!$B$64:$C$93,2,FALSE)*(1-Z294)*Y294</f>
        <v>0</v>
      </c>
      <c r="AG294" s="65"/>
    </row>
    <row r="295" spans="8:33">
      <c r="H295" s="198">
        <v>2047</v>
      </c>
      <c r="I295" s="181">
        <v>53752</v>
      </c>
      <c r="J295" s="196">
        <f t="shared" si="47"/>
        <v>26.946527819551477</v>
      </c>
      <c r="K295" s="180">
        <v>23.57</v>
      </c>
      <c r="L295" s="179">
        <f>$L$29*(1+Assumptions!$B$57)^(H294-$H$29)</f>
        <v>3.3765278195514759</v>
      </c>
      <c r="M295">
        <f t="shared" si="46"/>
        <v>2048</v>
      </c>
      <c r="N295">
        <f>(1+Assumptions!$B$57)^(M295-2033)</f>
        <v>1.3458683383241292</v>
      </c>
      <c r="O295">
        <f>HLOOKUP(M295,'Monthly Value (1)'!$C$4:$NR$5,2,FALSE)</f>
        <v>22</v>
      </c>
      <c r="P295" t="e">
        <f>HLOOKUP(M295,#REF!,2,FALSE)</f>
        <v>#REF!</v>
      </c>
      <c r="Q295">
        <f>HLOOKUP(M295,'Monthly Value (3)'!$C$4:$NR$5,2,FALSE)</f>
        <v>21</v>
      </c>
      <c r="R295" s="68">
        <f t="shared" si="44"/>
        <v>8</v>
      </c>
      <c r="S295" s="197">
        <v>54271</v>
      </c>
      <c r="T295" s="200">
        <f t="shared" si="41"/>
        <v>65.56764856437853</v>
      </c>
      <c r="U295" s="200">
        <f t="shared" si="42"/>
        <v>52.027608843607133</v>
      </c>
      <c r="V295" s="190">
        <v>48.717728694043842</v>
      </c>
      <c r="W295" s="190">
        <v>38.657279736881051</v>
      </c>
      <c r="X295" s="66"/>
      <c r="Y295" s="55">
        <f t="shared" si="43"/>
        <v>8</v>
      </c>
      <c r="Z295" s="52">
        <f t="shared" si="45"/>
        <v>0.85</v>
      </c>
      <c r="AA295" s="65">
        <f>($AI$6*VLOOKUP(O295,Assumptions!$B$64:$C$93,2,FALSE)*Y295*T295/1000)-($AI$6*VLOOKUP(O295,Assumptions!$B$64:$C$93,2,FALSE)/Z295*Y295*U295/1000)</f>
        <v>0</v>
      </c>
      <c r="AB295" s="65" t="e">
        <f>($AI$6*VLOOKUP(P295,Assumptions!$B$64:$C$93,2,FALSE)*Y295*T295/1000)-($AI$6*VLOOKUP(P295,Assumptions!$B$64:$C$93,2,FALSE)/Z295*Y295*U295/1000)</f>
        <v>#REF!</v>
      </c>
      <c r="AC295" s="65">
        <f>($AI$6*VLOOKUP(Q295,Assumptions!$B$64:$C$93,2,FALSE)*Y295*T295/1000)-($AI$6*VLOOKUP(Q295,Assumptions!$B$64:$C$93,2,FALSE)/Z295*Y295*U295/1000)</f>
        <v>0</v>
      </c>
      <c r="AD295" s="217">
        <f>$AI$6*VLOOKUP(O295,Assumptions!$B$64:$C$93,2,FALSE)*(1-Z295)*Y295</f>
        <v>0</v>
      </c>
      <c r="AE295" s="217" t="e">
        <f>$AI$6*VLOOKUP(P295,Assumptions!$B$64:$C$93,2,FALSE)*(1-Z295)*Y295</f>
        <v>#REF!</v>
      </c>
      <c r="AF295" s="217">
        <f>$AI$6*VLOOKUP(Q295,Assumptions!$B$64:$C$93,2,FALSE)*(1-Z295)*Y295</f>
        <v>0</v>
      </c>
      <c r="AG295" s="65"/>
    </row>
    <row r="296" spans="8:33">
      <c r="H296" s="198">
        <v>2047</v>
      </c>
      <c r="I296" s="181">
        <v>53783</v>
      </c>
      <c r="J296" s="196">
        <f t="shared" si="47"/>
        <v>26.946527819551477</v>
      </c>
      <c r="K296" s="180">
        <v>23.57</v>
      </c>
      <c r="L296" s="179">
        <f>$L$29*(1+Assumptions!$B$57)^(H295-$H$29)</f>
        <v>3.3765278195514759</v>
      </c>
      <c r="M296">
        <f t="shared" si="46"/>
        <v>2048</v>
      </c>
      <c r="N296">
        <f>(1+Assumptions!$B$57)^(M296-2033)</f>
        <v>1.3458683383241292</v>
      </c>
      <c r="O296">
        <f>HLOOKUP(M296,'Monthly Value (1)'!$C$4:$NR$5,2,FALSE)</f>
        <v>22</v>
      </c>
      <c r="P296" t="e">
        <f>HLOOKUP(M296,#REF!,2,FALSE)</f>
        <v>#REF!</v>
      </c>
      <c r="Q296">
        <f>HLOOKUP(M296,'Monthly Value (3)'!$C$4:$NR$5,2,FALSE)</f>
        <v>21</v>
      </c>
      <c r="R296" s="68">
        <f t="shared" si="44"/>
        <v>9</v>
      </c>
      <c r="S296" s="197">
        <v>54302</v>
      </c>
      <c r="T296" s="200">
        <f t="shared" si="41"/>
        <v>53.156089443513324</v>
      </c>
      <c r="U296" s="200">
        <f t="shared" si="42"/>
        <v>45.782526330362892</v>
      </c>
      <c r="V296" s="190">
        <v>39.495757445117633</v>
      </c>
      <c r="W296" s="190">
        <v>34.01709143954686</v>
      </c>
      <c r="X296" s="66"/>
      <c r="Y296" s="55">
        <f t="shared" si="43"/>
        <v>8</v>
      </c>
      <c r="Z296" s="52">
        <f t="shared" si="45"/>
        <v>0.85</v>
      </c>
      <c r="AA296" s="65">
        <f>($AI$6*VLOOKUP(O296,Assumptions!$B$64:$C$93,2,FALSE)*Y296*T296/1000)-($AI$6*VLOOKUP(O296,Assumptions!$B$64:$C$93,2,FALSE)/Z296*Y296*U296/1000)</f>
        <v>0</v>
      </c>
      <c r="AB296" s="65" t="e">
        <f>($AI$6*VLOOKUP(P296,Assumptions!$B$64:$C$93,2,FALSE)*Y296*T296/1000)-($AI$6*VLOOKUP(P296,Assumptions!$B$64:$C$93,2,FALSE)/Z296*Y296*U296/1000)</f>
        <v>#REF!</v>
      </c>
      <c r="AC296" s="65">
        <f>($AI$6*VLOOKUP(Q296,Assumptions!$B$64:$C$93,2,FALSE)*Y296*T296/1000)-($AI$6*VLOOKUP(Q296,Assumptions!$B$64:$C$93,2,FALSE)/Z296*Y296*U296/1000)</f>
        <v>0</v>
      </c>
      <c r="AD296" s="217">
        <f>$AI$6*VLOOKUP(O296,Assumptions!$B$64:$C$93,2,FALSE)*(1-Z296)*Y296</f>
        <v>0</v>
      </c>
      <c r="AE296" s="217" t="e">
        <f>$AI$6*VLOOKUP(P296,Assumptions!$B$64:$C$93,2,FALSE)*(1-Z296)*Y296</f>
        <v>#REF!</v>
      </c>
      <c r="AF296" s="217">
        <f>$AI$6*VLOOKUP(Q296,Assumptions!$B$64:$C$93,2,FALSE)*(1-Z296)*Y296</f>
        <v>0</v>
      </c>
      <c r="AG296" s="65"/>
    </row>
    <row r="297" spans="8:33">
      <c r="H297" s="198">
        <v>2047</v>
      </c>
      <c r="I297" s="181">
        <v>53813</v>
      </c>
      <c r="J297" s="196">
        <f t="shared" si="47"/>
        <v>26.946527819551477</v>
      </c>
      <c r="K297" s="180">
        <v>23.57</v>
      </c>
      <c r="L297" s="179">
        <f>$L$29*(1+Assumptions!$B$57)^(H296-$H$29)</f>
        <v>3.3765278195514759</v>
      </c>
      <c r="M297">
        <f t="shared" si="46"/>
        <v>2048</v>
      </c>
      <c r="N297">
        <f>(1+Assumptions!$B$57)^(M297-2033)</f>
        <v>1.3458683383241292</v>
      </c>
      <c r="O297">
        <f>HLOOKUP(M297,'Monthly Value (1)'!$C$4:$NR$5,2,FALSE)</f>
        <v>22</v>
      </c>
      <c r="P297" t="e">
        <f>HLOOKUP(M297,#REF!,2,FALSE)</f>
        <v>#REF!</v>
      </c>
      <c r="Q297">
        <f>HLOOKUP(M297,'Monthly Value (3)'!$C$4:$NR$5,2,FALSE)</f>
        <v>21</v>
      </c>
      <c r="R297" s="68">
        <f t="shared" si="44"/>
        <v>10</v>
      </c>
      <c r="S297" s="197">
        <v>54332</v>
      </c>
      <c r="T297" s="200">
        <f t="shared" si="41"/>
        <v>58.033929077594742</v>
      </c>
      <c r="U297" s="200">
        <f t="shared" si="42"/>
        <v>46.526594012210857</v>
      </c>
      <c r="V297" s="190">
        <v>43.120064143761937</v>
      </c>
      <c r="W297" s="190">
        <v>34.569944687268311</v>
      </c>
      <c r="X297" s="66"/>
      <c r="Y297" s="55">
        <f t="shared" si="43"/>
        <v>8</v>
      </c>
      <c r="Z297" s="52">
        <f t="shared" si="45"/>
        <v>0.85</v>
      </c>
      <c r="AA297" s="65">
        <f>($AI$6*VLOOKUP(O297,Assumptions!$B$64:$C$93,2,FALSE)*Y297*T297/1000)-($AI$6*VLOOKUP(O297,Assumptions!$B$64:$C$93,2,FALSE)/Z297*Y297*U297/1000)</f>
        <v>0</v>
      </c>
      <c r="AB297" s="65" t="e">
        <f>($AI$6*VLOOKUP(P297,Assumptions!$B$64:$C$93,2,FALSE)*Y297*T297/1000)-($AI$6*VLOOKUP(P297,Assumptions!$B$64:$C$93,2,FALSE)/Z297*Y297*U297/1000)</f>
        <v>#REF!</v>
      </c>
      <c r="AC297" s="65">
        <f>($AI$6*VLOOKUP(Q297,Assumptions!$B$64:$C$93,2,FALSE)*Y297*T297/1000)-($AI$6*VLOOKUP(Q297,Assumptions!$B$64:$C$93,2,FALSE)/Z297*Y297*U297/1000)</f>
        <v>0</v>
      </c>
      <c r="AD297" s="217">
        <f>$AI$6*VLOOKUP(O297,Assumptions!$B$64:$C$93,2,FALSE)*(1-Z297)*Y297</f>
        <v>0</v>
      </c>
      <c r="AE297" s="217" t="e">
        <f>$AI$6*VLOOKUP(P297,Assumptions!$B$64:$C$93,2,FALSE)*(1-Z297)*Y297</f>
        <v>#REF!</v>
      </c>
      <c r="AF297" s="217">
        <f>$AI$6*VLOOKUP(Q297,Assumptions!$B$64:$C$93,2,FALSE)*(1-Z297)*Y297</f>
        <v>0</v>
      </c>
      <c r="AG297" s="65"/>
    </row>
    <row r="298" spans="8:33">
      <c r="H298" s="198">
        <v>2047</v>
      </c>
      <c r="I298" s="181">
        <v>53844</v>
      </c>
      <c r="J298" s="196">
        <f t="shared" si="47"/>
        <v>26.946527819551477</v>
      </c>
      <c r="K298" s="180">
        <v>23.57</v>
      </c>
      <c r="L298" s="179">
        <f>$L$29*(1+Assumptions!$B$57)^(H297-$H$29)</f>
        <v>3.3765278195514759</v>
      </c>
      <c r="M298">
        <f t="shared" si="46"/>
        <v>2048</v>
      </c>
      <c r="N298">
        <f>(1+Assumptions!$B$57)^(M298-2033)</f>
        <v>1.3458683383241292</v>
      </c>
      <c r="O298">
        <f>HLOOKUP(M298,'Monthly Value (1)'!$C$4:$NR$5,2,FALSE)</f>
        <v>22</v>
      </c>
      <c r="P298" t="e">
        <f>HLOOKUP(M298,#REF!,2,FALSE)</f>
        <v>#REF!</v>
      </c>
      <c r="Q298">
        <f>HLOOKUP(M298,'Monthly Value (3)'!$C$4:$NR$5,2,FALSE)</f>
        <v>21</v>
      </c>
      <c r="R298" s="68">
        <f t="shared" si="44"/>
        <v>11</v>
      </c>
      <c r="S298" s="197">
        <v>54363</v>
      </c>
      <c r="T298" s="200">
        <f t="shared" si="41"/>
        <v>90.34352005226387</v>
      </c>
      <c r="U298" s="200">
        <f t="shared" si="42"/>
        <v>78.934061685011315</v>
      </c>
      <c r="V298" s="190">
        <v>67.126566157845218</v>
      </c>
      <c r="W298" s="190">
        <v>58.649170529785813</v>
      </c>
      <c r="X298" s="66"/>
      <c r="Y298" s="55">
        <f t="shared" si="43"/>
        <v>8</v>
      </c>
      <c r="Z298" s="52">
        <f t="shared" si="45"/>
        <v>0.85</v>
      </c>
      <c r="AA298" s="65">
        <f>($AI$6*VLOOKUP(O298,Assumptions!$B$64:$C$93,2,FALSE)*Y298*T298/1000)-($AI$6*VLOOKUP(O298,Assumptions!$B$64:$C$93,2,FALSE)/Z298*Y298*U298/1000)</f>
        <v>0</v>
      </c>
      <c r="AB298" s="65" t="e">
        <f>($AI$6*VLOOKUP(P298,Assumptions!$B$64:$C$93,2,FALSE)*Y298*T298/1000)-($AI$6*VLOOKUP(P298,Assumptions!$B$64:$C$93,2,FALSE)/Z298*Y298*U298/1000)</f>
        <v>#REF!</v>
      </c>
      <c r="AC298" s="65">
        <f>($AI$6*VLOOKUP(Q298,Assumptions!$B$64:$C$93,2,FALSE)*Y298*T298/1000)-($AI$6*VLOOKUP(Q298,Assumptions!$B$64:$C$93,2,FALSE)/Z298*Y298*U298/1000)</f>
        <v>0</v>
      </c>
      <c r="AD298" s="217">
        <f>$AI$6*VLOOKUP(O298,Assumptions!$B$64:$C$93,2,FALSE)*(1-Z298)*Y298</f>
        <v>0</v>
      </c>
      <c r="AE298" s="217" t="e">
        <f>$AI$6*VLOOKUP(P298,Assumptions!$B$64:$C$93,2,FALSE)*(1-Z298)*Y298</f>
        <v>#REF!</v>
      </c>
      <c r="AF298" s="217">
        <f>$AI$6*VLOOKUP(Q298,Assumptions!$B$64:$C$93,2,FALSE)*(1-Z298)*Y298</f>
        <v>0</v>
      </c>
      <c r="AG298" s="65"/>
    </row>
    <row r="299" spans="8:33">
      <c r="H299" s="198">
        <v>2047</v>
      </c>
      <c r="I299" s="181">
        <v>53874</v>
      </c>
      <c r="J299" s="196">
        <f t="shared" si="47"/>
        <v>26.946527819551477</v>
      </c>
      <c r="K299" s="180">
        <v>23.57</v>
      </c>
      <c r="L299" s="179">
        <f>$L$29*(1+Assumptions!$B$57)^(H298-$H$29)</f>
        <v>3.3765278195514759</v>
      </c>
      <c r="M299">
        <f t="shared" si="46"/>
        <v>2048</v>
      </c>
      <c r="N299">
        <f>(1+Assumptions!$B$57)^(M299-2033)</f>
        <v>1.3458683383241292</v>
      </c>
      <c r="O299">
        <f>HLOOKUP(M299,'Monthly Value (1)'!$C$4:$NR$5,2,FALSE)</f>
        <v>22</v>
      </c>
      <c r="P299" t="e">
        <f>HLOOKUP(M299,#REF!,2,FALSE)</f>
        <v>#REF!</v>
      </c>
      <c r="Q299">
        <f>HLOOKUP(M299,'Monthly Value (3)'!$C$4:$NR$5,2,FALSE)</f>
        <v>21</v>
      </c>
      <c r="R299" s="68">
        <f t="shared" si="44"/>
        <v>12</v>
      </c>
      <c r="S299" s="197">
        <v>54393</v>
      </c>
      <c r="T299" s="200">
        <f t="shared" si="41"/>
        <v>160.74288322162201</v>
      </c>
      <c r="U299" s="200">
        <f t="shared" si="42"/>
        <v>134.04017611922202</v>
      </c>
      <c r="V299" s="190">
        <v>119.43432997448956</v>
      </c>
      <c r="W299" s="190">
        <v>99.593825266837328</v>
      </c>
      <c r="X299" s="66"/>
      <c r="Y299" s="55">
        <f t="shared" si="43"/>
        <v>8</v>
      </c>
      <c r="Z299" s="52">
        <f t="shared" si="45"/>
        <v>0.85</v>
      </c>
      <c r="AA299" s="65">
        <f>($AI$6*VLOOKUP(O299,Assumptions!$B$64:$C$93,2,FALSE)*Y299*T299/1000)-($AI$6*VLOOKUP(O299,Assumptions!$B$64:$C$93,2,FALSE)/Z299*Y299*U299/1000)</f>
        <v>0</v>
      </c>
      <c r="AB299" s="65" t="e">
        <f>($AI$6*VLOOKUP(P299,Assumptions!$B$64:$C$93,2,FALSE)*Y299*T299/1000)-($AI$6*VLOOKUP(P299,Assumptions!$B$64:$C$93,2,FALSE)/Z299*Y299*U299/1000)</f>
        <v>#REF!</v>
      </c>
      <c r="AC299" s="65">
        <f>($AI$6*VLOOKUP(Q299,Assumptions!$B$64:$C$93,2,FALSE)*Y299*T299/1000)-($AI$6*VLOOKUP(Q299,Assumptions!$B$64:$C$93,2,FALSE)/Z299*Y299*U299/1000)</f>
        <v>0</v>
      </c>
      <c r="AD299" s="217">
        <f>$AI$6*VLOOKUP(O299,Assumptions!$B$64:$C$93,2,FALSE)*(1-Z299)*Y299</f>
        <v>0</v>
      </c>
      <c r="AE299" s="217" t="e">
        <f>$AI$6*VLOOKUP(P299,Assumptions!$B$64:$C$93,2,FALSE)*(1-Z299)*Y299</f>
        <v>#REF!</v>
      </c>
      <c r="AF299" s="217">
        <f>$AI$6*VLOOKUP(Q299,Assumptions!$B$64:$C$93,2,FALSE)*(1-Z299)*Y299</f>
        <v>0</v>
      </c>
      <c r="AG299" s="65"/>
    </row>
    <row r="300" spans="8:33">
      <c r="H300" s="198">
        <v>2047</v>
      </c>
      <c r="I300" s="181">
        <v>53905</v>
      </c>
      <c r="J300" s="196">
        <f t="shared" si="47"/>
        <v>26.946527819551477</v>
      </c>
      <c r="K300" s="180">
        <v>23.57</v>
      </c>
      <c r="L300" s="179">
        <f>$L$29*(1+Assumptions!$B$57)^(H299-$H$29)</f>
        <v>3.3765278195514759</v>
      </c>
      <c r="M300">
        <f t="shared" si="46"/>
        <v>2049</v>
      </c>
      <c r="N300">
        <f>(1+Assumptions!$B$57)^(M300-2033)</f>
        <v>1.372785705090612</v>
      </c>
      <c r="O300">
        <f>HLOOKUP(M300,'Monthly Value (1)'!$C$4:$NR$5,2,FALSE)</f>
        <v>23</v>
      </c>
      <c r="P300" t="e">
        <f>HLOOKUP(M300,#REF!,2,FALSE)</f>
        <v>#REF!</v>
      </c>
      <c r="Q300">
        <f>HLOOKUP(M300,'Monthly Value (3)'!$C$4:$NR$5,2,FALSE)</f>
        <v>22</v>
      </c>
      <c r="R300" s="68">
        <f t="shared" si="44"/>
        <v>1</v>
      </c>
      <c r="S300" s="197">
        <v>54424</v>
      </c>
      <c r="T300" s="200">
        <f t="shared" si="41"/>
        <v>212.18288006452693</v>
      </c>
      <c r="U300" s="200">
        <f t="shared" si="42"/>
        <v>168.54908278032917</v>
      </c>
      <c r="V300" s="190">
        <v>154.56373072483413</v>
      </c>
      <c r="W300" s="190">
        <v>122.77887375670474</v>
      </c>
      <c r="X300" s="66"/>
      <c r="Y300" s="55">
        <f t="shared" si="43"/>
        <v>8</v>
      </c>
      <c r="Z300" s="52">
        <f t="shared" si="45"/>
        <v>0.85</v>
      </c>
      <c r="AA300" s="65">
        <f>($AI$6*VLOOKUP(O300,Assumptions!$B$64:$C$93,2,FALSE)*Y300*T300/1000)-($AI$6*VLOOKUP(O300,Assumptions!$B$64:$C$93,2,FALSE)/Z300*Y300*U300/1000)</f>
        <v>0</v>
      </c>
      <c r="AB300" s="65" t="e">
        <f>($AI$6*VLOOKUP(P300,Assumptions!$B$64:$C$93,2,FALSE)*Y300*T300/1000)-($AI$6*VLOOKUP(P300,Assumptions!$B$64:$C$93,2,FALSE)/Z300*Y300*U300/1000)</f>
        <v>#REF!</v>
      </c>
      <c r="AC300" s="65">
        <f>($AI$6*VLOOKUP(Q300,Assumptions!$B$64:$C$93,2,FALSE)*Y300*T300/1000)-($AI$6*VLOOKUP(Q300,Assumptions!$B$64:$C$93,2,FALSE)/Z300*Y300*U300/1000)</f>
        <v>0</v>
      </c>
      <c r="AD300" s="217">
        <f>$AI$6*VLOOKUP(O300,Assumptions!$B$64:$C$93,2,FALSE)*(1-Z300)*Y300</f>
        <v>0</v>
      </c>
      <c r="AE300" s="217" t="e">
        <f>$AI$6*VLOOKUP(P300,Assumptions!$B$64:$C$93,2,FALSE)*(1-Z300)*Y300</f>
        <v>#REF!</v>
      </c>
      <c r="AF300" s="217">
        <f>$AI$6*VLOOKUP(Q300,Assumptions!$B$64:$C$93,2,FALSE)*(1-Z300)*Y300</f>
        <v>0</v>
      </c>
      <c r="AG300" s="65"/>
    </row>
    <row r="301" spans="8:33">
      <c r="H301" s="198">
        <v>2047</v>
      </c>
      <c r="I301" s="181">
        <v>53936</v>
      </c>
      <c r="J301" s="196">
        <f t="shared" si="47"/>
        <v>26.946527819551477</v>
      </c>
      <c r="K301" s="180">
        <v>23.57</v>
      </c>
      <c r="L301" s="179">
        <f>$L$29*(1+Assumptions!$B$57)^(H300-$H$29)</f>
        <v>3.3765278195514759</v>
      </c>
      <c r="M301">
        <f t="shared" si="46"/>
        <v>2049</v>
      </c>
      <c r="N301">
        <f>(1+Assumptions!$B$57)^(M301-2033)</f>
        <v>1.372785705090612</v>
      </c>
      <c r="O301">
        <f>HLOOKUP(M301,'Monthly Value (1)'!$C$4:$NR$5,2,FALSE)</f>
        <v>23</v>
      </c>
      <c r="P301" t="e">
        <f>HLOOKUP(M301,#REF!,2,FALSE)</f>
        <v>#REF!</v>
      </c>
      <c r="Q301">
        <f>HLOOKUP(M301,'Monthly Value (3)'!$C$4:$NR$5,2,FALSE)</f>
        <v>22</v>
      </c>
      <c r="R301" s="68">
        <f t="shared" si="44"/>
        <v>2</v>
      </c>
      <c r="S301" s="197">
        <v>54455</v>
      </c>
      <c r="T301" s="200">
        <f t="shared" si="41"/>
        <v>197.75238394348932</v>
      </c>
      <c r="U301" s="200">
        <f t="shared" si="42"/>
        <v>158.29950015144559</v>
      </c>
      <c r="V301" s="190">
        <v>144.05189623564479</v>
      </c>
      <c r="W301" s="190">
        <v>115.31260819837635</v>
      </c>
      <c r="X301" s="66"/>
      <c r="Y301" s="55">
        <f t="shared" si="43"/>
        <v>8</v>
      </c>
      <c r="Z301" s="52">
        <f t="shared" si="45"/>
        <v>0.85</v>
      </c>
      <c r="AA301" s="65">
        <f>($AI$6*VLOOKUP(O301,Assumptions!$B$64:$C$93,2,FALSE)*Y301*T301/1000)-($AI$6*VLOOKUP(O301,Assumptions!$B$64:$C$93,2,FALSE)/Z301*Y301*U301/1000)</f>
        <v>0</v>
      </c>
      <c r="AB301" s="65" t="e">
        <f>($AI$6*VLOOKUP(P301,Assumptions!$B$64:$C$93,2,FALSE)*Y301*T301/1000)-($AI$6*VLOOKUP(P301,Assumptions!$B$64:$C$93,2,FALSE)/Z301*Y301*U301/1000)</f>
        <v>#REF!</v>
      </c>
      <c r="AC301" s="65">
        <f>($AI$6*VLOOKUP(Q301,Assumptions!$B$64:$C$93,2,FALSE)*Y301*T301/1000)-($AI$6*VLOOKUP(Q301,Assumptions!$B$64:$C$93,2,FALSE)/Z301*Y301*U301/1000)</f>
        <v>0</v>
      </c>
      <c r="AD301" s="217">
        <f>$AI$6*VLOOKUP(O301,Assumptions!$B$64:$C$93,2,FALSE)*(1-Z301)*Y301</f>
        <v>0</v>
      </c>
      <c r="AE301" s="217" t="e">
        <f>$AI$6*VLOOKUP(P301,Assumptions!$B$64:$C$93,2,FALSE)*(1-Z301)*Y301</f>
        <v>#REF!</v>
      </c>
      <c r="AF301" s="217">
        <f>$AI$6*VLOOKUP(Q301,Assumptions!$B$64:$C$93,2,FALSE)*(1-Z301)*Y301</f>
        <v>0</v>
      </c>
      <c r="AG301" s="65"/>
    </row>
    <row r="302" spans="8:33">
      <c r="H302" s="198">
        <v>2047</v>
      </c>
      <c r="I302" s="181">
        <v>53966</v>
      </c>
      <c r="J302" s="196">
        <f t="shared" si="47"/>
        <v>26.946527819551477</v>
      </c>
      <c r="K302" s="180">
        <v>23.57</v>
      </c>
      <c r="L302" s="179">
        <f>$L$29*(1+Assumptions!$B$57)^(H301-$H$29)</f>
        <v>3.3765278195514759</v>
      </c>
      <c r="M302">
        <f t="shared" si="46"/>
        <v>2049</v>
      </c>
      <c r="N302">
        <f>(1+Assumptions!$B$57)^(M302-2033)</f>
        <v>1.372785705090612</v>
      </c>
      <c r="O302">
        <f>HLOOKUP(M302,'Monthly Value (1)'!$C$4:$NR$5,2,FALSE)</f>
        <v>23</v>
      </c>
      <c r="P302" t="e">
        <f>HLOOKUP(M302,#REF!,2,FALSE)</f>
        <v>#REF!</v>
      </c>
      <c r="Q302">
        <f>HLOOKUP(M302,'Monthly Value (3)'!$C$4:$NR$5,2,FALSE)</f>
        <v>22</v>
      </c>
      <c r="R302" s="68">
        <f t="shared" si="44"/>
        <v>3</v>
      </c>
      <c r="S302" s="197">
        <v>54483</v>
      </c>
      <c r="T302" s="200">
        <f t="shared" si="41"/>
        <v>82.036812982316974</v>
      </c>
      <c r="U302" s="200">
        <f t="shared" si="42"/>
        <v>71.386393533200234</v>
      </c>
      <c r="V302" s="190">
        <v>59.75937298742636</v>
      </c>
      <c r="W302" s="190">
        <v>52.001119525416605</v>
      </c>
      <c r="X302" s="66"/>
      <c r="Y302" s="55">
        <f t="shared" si="43"/>
        <v>8</v>
      </c>
      <c r="Z302" s="52">
        <f t="shared" si="45"/>
        <v>0.85</v>
      </c>
      <c r="AA302" s="65">
        <f>($AI$6*VLOOKUP(O302,Assumptions!$B$64:$C$93,2,FALSE)*Y302*T302/1000)-($AI$6*VLOOKUP(O302,Assumptions!$B$64:$C$93,2,FALSE)/Z302*Y302*U302/1000)</f>
        <v>0</v>
      </c>
      <c r="AB302" s="65" t="e">
        <f>($AI$6*VLOOKUP(P302,Assumptions!$B$64:$C$93,2,FALSE)*Y302*T302/1000)-($AI$6*VLOOKUP(P302,Assumptions!$B$64:$C$93,2,FALSE)/Z302*Y302*U302/1000)</f>
        <v>#REF!</v>
      </c>
      <c r="AC302" s="65">
        <f>($AI$6*VLOOKUP(Q302,Assumptions!$B$64:$C$93,2,FALSE)*Y302*T302/1000)-($AI$6*VLOOKUP(Q302,Assumptions!$B$64:$C$93,2,FALSE)/Z302*Y302*U302/1000)</f>
        <v>0</v>
      </c>
      <c r="AD302" s="217">
        <f>$AI$6*VLOOKUP(O302,Assumptions!$B$64:$C$93,2,FALSE)*(1-Z302)*Y302</f>
        <v>0</v>
      </c>
      <c r="AE302" s="217" t="e">
        <f>$AI$6*VLOOKUP(P302,Assumptions!$B$64:$C$93,2,FALSE)*(1-Z302)*Y302</f>
        <v>#REF!</v>
      </c>
      <c r="AF302" s="217">
        <f>$AI$6*VLOOKUP(Q302,Assumptions!$B$64:$C$93,2,FALSE)*(1-Z302)*Y302</f>
        <v>0</v>
      </c>
      <c r="AG302" s="65"/>
    </row>
    <row r="303" spans="8:33">
      <c r="H303" s="198">
        <v>2047</v>
      </c>
      <c r="I303" s="181">
        <v>53997</v>
      </c>
      <c r="J303" s="196">
        <f t="shared" si="47"/>
        <v>26.946527819551477</v>
      </c>
      <c r="K303" s="180">
        <v>23.57</v>
      </c>
      <c r="L303" s="179">
        <f>$L$29*(1+Assumptions!$B$57)^(H302-$H$29)</f>
        <v>3.3765278195514759</v>
      </c>
      <c r="M303">
        <f t="shared" si="46"/>
        <v>2049</v>
      </c>
      <c r="N303">
        <f>(1+Assumptions!$B$57)^(M303-2033)</f>
        <v>1.372785705090612</v>
      </c>
      <c r="O303">
        <f>HLOOKUP(M303,'Monthly Value (1)'!$C$4:$NR$5,2,FALSE)</f>
        <v>23</v>
      </c>
      <c r="P303" t="e">
        <f>HLOOKUP(M303,#REF!,2,FALSE)</f>
        <v>#REF!</v>
      </c>
      <c r="Q303">
        <f>HLOOKUP(M303,'Monthly Value (3)'!$C$4:$NR$5,2,FALSE)</f>
        <v>22</v>
      </c>
      <c r="R303" s="68">
        <f t="shared" si="44"/>
        <v>4</v>
      </c>
      <c r="S303" s="197">
        <v>54514</v>
      </c>
      <c r="T303" s="200">
        <f t="shared" si="41"/>
        <v>54.704562965809465</v>
      </c>
      <c r="U303" s="200">
        <f t="shared" si="42"/>
        <v>46.147623989044838</v>
      </c>
      <c r="V303" s="190">
        <v>39.849309883510649</v>
      </c>
      <c r="W303" s="190">
        <v>33.616043507678292</v>
      </c>
      <c r="X303" s="66"/>
      <c r="Y303" s="55">
        <f t="shared" si="43"/>
        <v>8</v>
      </c>
      <c r="Z303" s="52">
        <f t="shared" si="45"/>
        <v>0.85</v>
      </c>
      <c r="AA303" s="65">
        <f>($AI$6*VLOOKUP(O303,Assumptions!$B$64:$C$93,2,FALSE)*Y303*T303/1000)-($AI$6*VLOOKUP(O303,Assumptions!$B$64:$C$93,2,FALSE)/Z303*Y303*U303/1000)</f>
        <v>0</v>
      </c>
      <c r="AB303" s="65" t="e">
        <f>($AI$6*VLOOKUP(P303,Assumptions!$B$64:$C$93,2,FALSE)*Y303*T303/1000)-($AI$6*VLOOKUP(P303,Assumptions!$B$64:$C$93,2,FALSE)/Z303*Y303*U303/1000)</f>
        <v>#REF!</v>
      </c>
      <c r="AC303" s="65">
        <f>($AI$6*VLOOKUP(Q303,Assumptions!$B$64:$C$93,2,FALSE)*Y303*T303/1000)-($AI$6*VLOOKUP(Q303,Assumptions!$B$64:$C$93,2,FALSE)/Z303*Y303*U303/1000)</f>
        <v>0</v>
      </c>
      <c r="AD303" s="217">
        <f>$AI$6*VLOOKUP(O303,Assumptions!$B$64:$C$93,2,FALSE)*(1-Z303)*Y303</f>
        <v>0</v>
      </c>
      <c r="AE303" s="217" t="e">
        <f>$AI$6*VLOOKUP(P303,Assumptions!$B$64:$C$93,2,FALSE)*(1-Z303)*Y303</f>
        <v>#REF!</v>
      </c>
      <c r="AF303" s="217">
        <f>$AI$6*VLOOKUP(Q303,Assumptions!$B$64:$C$93,2,FALSE)*(1-Z303)*Y303</f>
        <v>0</v>
      </c>
      <c r="AG303" s="65"/>
    </row>
    <row r="304" spans="8:33">
      <c r="H304" s="198">
        <v>2047</v>
      </c>
      <c r="I304" s="181">
        <v>54027</v>
      </c>
      <c r="J304" s="196">
        <f t="shared" si="47"/>
        <v>26.946527819551477</v>
      </c>
      <c r="K304" s="180">
        <v>23.57</v>
      </c>
      <c r="L304" s="179">
        <f>$L$29*(1+Assumptions!$B$57)^(H303-$H$29)</f>
        <v>3.3765278195514759</v>
      </c>
      <c r="M304">
        <f t="shared" si="46"/>
        <v>2049</v>
      </c>
      <c r="N304">
        <f>(1+Assumptions!$B$57)^(M304-2033)</f>
        <v>1.372785705090612</v>
      </c>
      <c r="O304">
        <f>HLOOKUP(M304,'Monthly Value (1)'!$C$4:$NR$5,2,FALSE)</f>
        <v>23</v>
      </c>
      <c r="P304" t="e">
        <f>HLOOKUP(M304,#REF!,2,FALSE)</f>
        <v>#REF!</v>
      </c>
      <c r="Q304">
        <f>HLOOKUP(M304,'Monthly Value (3)'!$C$4:$NR$5,2,FALSE)</f>
        <v>22</v>
      </c>
      <c r="R304" s="68">
        <f t="shared" si="44"/>
        <v>5</v>
      </c>
      <c r="S304" s="197">
        <v>54544</v>
      </c>
      <c r="T304" s="200">
        <f t="shared" si="41"/>
        <v>44.619565029839933</v>
      </c>
      <c r="U304" s="200">
        <f t="shared" si="42"/>
        <v>38.060438482273696</v>
      </c>
      <c r="V304" s="190">
        <v>32.502935355736952</v>
      </c>
      <c r="W304" s="190">
        <v>27.724967080540424</v>
      </c>
      <c r="X304" s="66"/>
      <c r="Y304" s="55">
        <f t="shared" si="43"/>
        <v>8</v>
      </c>
      <c r="Z304" s="52">
        <f t="shared" si="45"/>
        <v>0.85</v>
      </c>
      <c r="AA304" s="65">
        <f>($AI$6*VLOOKUP(O304,Assumptions!$B$64:$C$93,2,FALSE)*Y304*T304/1000)-($AI$6*VLOOKUP(O304,Assumptions!$B$64:$C$93,2,FALSE)/Z304*Y304*U304/1000)</f>
        <v>0</v>
      </c>
      <c r="AB304" s="65" t="e">
        <f>($AI$6*VLOOKUP(P304,Assumptions!$B$64:$C$93,2,FALSE)*Y304*T304/1000)-($AI$6*VLOOKUP(P304,Assumptions!$B$64:$C$93,2,FALSE)/Z304*Y304*U304/1000)</f>
        <v>#REF!</v>
      </c>
      <c r="AC304" s="65">
        <f>($AI$6*VLOOKUP(Q304,Assumptions!$B$64:$C$93,2,FALSE)*Y304*T304/1000)-($AI$6*VLOOKUP(Q304,Assumptions!$B$64:$C$93,2,FALSE)/Z304*Y304*U304/1000)</f>
        <v>0</v>
      </c>
      <c r="AD304" s="217">
        <f>$AI$6*VLOOKUP(O304,Assumptions!$B$64:$C$93,2,FALSE)*(1-Z304)*Y304</f>
        <v>0</v>
      </c>
      <c r="AE304" s="217" t="e">
        <f>$AI$6*VLOOKUP(P304,Assumptions!$B$64:$C$93,2,FALSE)*(1-Z304)*Y304</f>
        <v>#REF!</v>
      </c>
      <c r="AF304" s="217">
        <f>$AI$6*VLOOKUP(Q304,Assumptions!$B$64:$C$93,2,FALSE)*(1-Z304)*Y304</f>
        <v>0</v>
      </c>
      <c r="AG304" s="65"/>
    </row>
    <row r="305" spans="8:33">
      <c r="H305" s="198">
        <v>2048</v>
      </c>
      <c r="I305" s="181">
        <v>54058</v>
      </c>
      <c r="J305" s="196">
        <f t="shared" si="47"/>
        <v>27.296527819551478</v>
      </c>
      <c r="K305" s="180">
        <v>23.92</v>
      </c>
      <c r="L305" s="179">
        <f>$L$29*(1+Assumptions!$B$57)^(H304-$H$29)</f>
        <v>3.3765278195514759</v>
      </c>
      <c r="M305">
        <f t="shared" si="46"/>
        <v>2049</v>
      </c>
      <c r="N305">
        <f>(1+Assumptions!$B$57)^(M305-2033)</f>
        <v>1.372785705090612</v>
      </c>
      <c r="O305">
        <f>HLOOKUP(M305,'Monthly Value (1)'!$C$4:$NR$5,2,FALSE)</f>
        <v>23</v>
      </c>
      <c r="P305" t="e">
        <f>HLOOKUP(M305,#REF!,2,FALSE)</f>
        <v>#REF!</v>
      </c>
      <c r="Q305">
        <f>HLOOKUP(M305,'Monthly Value (3)'!$C$4:$NR$5,2,FALSE)</f>
        <v>22</v>
      </c>
      <c r="R305" s="68">
        <f t="shared" si="44"/>
        <v>6</v>
      </c>
      <c r="S305" s="197">
        <v>54575</v>
      </c>
      <c r="T305" s="200">
        <f t="shared" si="41"/>
        <v>54.577880282396698</v>
      </c>
      <c r="U305" s="200">
        <f t="shared" si="42"/>
        <v>45.848899484493785</v>
      </c>
      <c r="V305" s="190">
        <v>39.757028413108536</v>
      </c>
      <c r="W305" s="190">
        <v>33.398438892884222</v>
      </c>
      <c r="X305" s="66"/>
      <c r="Y305" s="55">
        <f t="shared" si="43"/>
        <v>8</v>
      </c>
      <c r="Z305" s="52">
        <f t="shared" si="45"/>
        <v>0.85</v>
      </c>
      <c r="AA305" s="65">
        <f>($AI$6*VLOOKUP(O305,Assumptions!$B$64:$C$93,2,FALSE)*Y305*T305/1000)-($AI$6*VLOOKUP(O305,Assumptions!$B$64:$C$93,2,FALSE)/Z305*Y305*U305/1000)</f>
        <v>0</v>
      </c>
      <c r="AB305" s="65" t="e">
        <f>($AI$6*VLOOKUP(P305,Assumptions!$B$64:$C$93,2,FALSE)*Y305*T305/1000)-($AI$6*VLOOKUP(P305,Assumptions!$B$64:$C$93,2,FALSE)/Z305*Y305*U305/1000)</f>
        <v>#REF!</v>
      </c>
      <c r="AC305" s="65">
        <f>($AI$6*VLOOKUP(Q305,Assumptions!$B$64:$C$93,2,FALSE)*Y305*T305/1000)-($AI$6*VLOOKUP(Q305,Assumptions!$B$64:$C$93,2,FALSE)/Z305*Y305*U305/1000)</f>
        <v>0</v>
      </c>
      <c r="AD305" s="217">
        <f>$AI$6*VLOOKUP(O305,Assumptions!$B$64:$C$93,2,FALSE)*(1-Z305)*Y305</f>
        <v>0</v>
      </c>
      <c r="AE305" s="217" t="e">
        <f>$AI$6*VLOOKUP(P305,Assumptions!$B$64:$C$93,2,FALSE)*(1-Z305)*Y305</f>
        <v>#REF!</v>
      </c>
      <c r="AF305" s="217">
        <f>$AI$6*VLOOKUP(Q305,Assumptions!$B$64:$C$93,2,FALSE)*(1-Z305)*Y305</f>
        <v>0</v>
      </c>
      <c r="AG305" s="65"/>
    </row>
    <row r="306" spans="8:33">
      <c r="H306" s="198">
        <v>2048</v>
      </c>
      <c r="I306" s="181">
        <v>54089</v>
      </c>
      <c r="J306" s="196">
        <f t="shared" si="47"/>
        <v>27.364058375942506</v>
      </c>
      <c r="K306" s="180">
        <v>23.92</v>
      </c>
      <c r="L306" s="179">
        <f>$L$29*(1+Assumptions!$B$57)^(H305-$H$29)</f>
        <v>3.4440583759425047</v>
      </c>
      <c r="M306">
        <f t="shared" si="46"/>
        <v>2049</v>
      </c>
      <c r="N306">
        <f>(1+Assumptions!$B$57)^(M306-2033)</f>
        <v>1.372785705090612</v>
      </c>
      <c r="O306">
        <f>HLOOKUP(M306,'Monthly Value (1)'!$C$4:$NR$5,2,FALSE)</f>
        <v>23</v>
      </c>
      <c r="P306" t="e">
        <f>HLOOKUP(M306,#REF!,2,FALSE)</f>
        <v>#REF!</v>
      </c>
      <c r="Q306">
        <f>HLOOKUP(M306,'Monthly Value (3)'!$C$4:$NR$5,2,FALSE)</f>
        <v>22</v>
      </c>
      <c r="R306" s="68">
        <f t="shared" si="44"/>
        <v>7</v>
      </c>
      <c r="S306" s="197">
        <v>54605</v>
      </c>
      <c r="T306" s="200">
        <f t="shared" si="41"/>
        <v>66.274332701451286</v>
      </c>
      <c r="U306" s="200">
        <f t="shared" si="42"/>
        <v>52.551476163314163</v>
      </c>
      <c r="V306" s="190">
        <v>48.27726021307658</v>
      </c>
      <c r="W306" s="190">
        <v>38.280902815669585</v>
      </c>
      <c r="X306" s="66"/>
      <c r="Y306" s="55">
        <f t="shared" si="43"/>
        <v>8</v>
      </c>
      <c r="Z306" s="52">
        <f t="shared" si="45"/>
        <v>0.85</v>
      </c>
      <c r="AA306" s="65">
        <f>($AI$6*VLOOKUP(O306,Assumptions!$B$64:$C$93,2,FALSE)*Y306*T306/1000)-($AI$6*VLOOKUP(O306,Assumptions!$B$64:$C$93,2,FALSE)/Z306*Y306*U306/1000)</f>
        <v>0</v>
      </c>
      <c r="AB306" s="65" t="e">
        <f>($AI$6*VLOOKUP(P306,Assumptions!$B$64:$C$93,2,FALSE)*Y306*T306/1000)-($AI$6*VLOOKUP(P306,Assumptions!$B$64:$C$93,2,FALSE)/Z306*Y306*U306/1000)</f>
        <v>#REF!</v>
      </c>
      <c r="AC306" s="65">
        <f>($AI$6*VLOOKUP(Q306,Assumptions!$B$64:$C$93,2,FALSE)*Y306*T306/1000)-($AI$6*VLOOKUP(Q306,Assumptions!$B$64:$C$93,2,FALSE)/Z306*Y306*U306/1000)</f>
        <v>0</v>
      </c>
      <c r="AD306" s="217">
        <f>$AI$6*VLOOKUP(O306,Assumptions!$B$64:$C$93,2,FALSE)*(1-Z306)*Y306</f>
        <v>0</v>
      </c>
      <c r="AE306" s="217" t="e">
        <f>$AI$6*VLOOKUP(P306,Assumptions!$B$64:$C$93,2,FALSE)*(1-Z306)*Y306</f>
        <v>#REF!</v>
      </c>
      <c r="AF306" s="217">
        <f>$AI$6*VLOOKUP(Q306,Assumptions!$B$64:$C$93,2,FALSE)*(1-Z306)*Y306</f>
        <v>0</v>
      </c>
      <c r="AG306" s="65"/>
    </row>
    <row r="307" spans="8:33">
      <c r="H307" s="198">
        <v>2048</v>
      </c>
      <c r="I307" s="181">
        <v>54118</v>
      </c>
      <c r="J307" s="196">
        <f t="shared" si="47"/>
        <v>27.364058375942506</v>
      </c>
      <c r="K307" s="180">
        <v>23.92</v>
      </c>
      <c r="L307" s="179">
        <f>$L$29*(1+Assumptions!$B$57)^(H306-$H$29)</f>
        <v>3.4440583759425047</v>
      </c>
      <c r="M307">
        <f t="shared" si="46"/>
        <v>2049</v>
      </c>
      <c r="N307">
        <f>(1+Assumptions!$B$57)^(M307-2033)</f>
        <v>1.372785705090612</v>
      </c>
      <c r="O307">
        <f>HLOOKUP(M307,'Monthly Value (1)'!$C$4:$NR$5,2,FALSE)</f>
        <v>23</v>
      </c>
      <c r="P307" t="e">
        <f>HLOOKUP(M307,#REF!,2,FALSE)</f>
        <v>#REF!</v>
      </c>
      <c r="Q307">
        <f>HLOOKUP(M307,'Monthly Value (3)'!$C$4:$NR$5,2,FALSE)</f>
        <v>22</v>
      </c>
      <c r="R307" s="68">
        <f t="shared" si="44"/>
        <v>8</v>
      </c>
      <c r="S307" s="197">
        <v>54636</v>
      </c>
      <c r="T307" s="200">
        <f t="shared" si="41"/>
        <v>66.87900153566612</v>
      </c>
      <c r="U307" s="200">
        <f t="shared" si="42"/>
        <v>53.06816102047928</v>
      </c>
      <c r="V307" s="190">
        <v>48.717728694043842</v>
      </c>
      <c r="W307" s="190">
        <v>38.657279736881051</v>
      </c>
      <c r="X307" s="66"/>
      <c r="Y307" s="55">
        <f t="shared" si="43"/>
        <v>8</v>
      </c>
      <c r="Z307" s="52">
        <f t="shared" si="45"/>
        <v>0.85</v>
      </c>
      <c r="AA307" s="65">
        <f>($AI$6*VLOOKUP(O307,Assumptions!$B$64:$C$93,2,FALSE)*Y307*T307/1000)-($AI$6*VLOOKUP(O307,Assumptions!$B$64:$C$93,2,FALSE)/Z307*Y307*U307/1000)</f>
        <v>0</v>
      </c>
      <c r="AB307" s="65" t="e">
        <f>($AI$6*VLOOKUP(P307,Assumptions!$B$64:$C$93,2,FALSE)*Y307*T307/1000)-($AI$6*VLOOKUP(P307,Assumptions!$B$64:$C$93,2,FALSE)/Z307*Y307*U307/1000)</f>
        <v>#REF!</v>
      </c>
      <c r="AC307" s="65">
        <f>($AI$6*VLOOKUP(Q307,Assumptions!$B$64:$C$93,2,FALSE)*Y307*T307/1000)-($AI$6*VLOOKUP(Q307,Assumptions!$B$64:$C$93,2,FALSE)/Z307*Y307*U307/1000)</f>
        <v>0</v>
      </c>
      <c r="AD307" s="217">
        <f>$AI$6*VLOOKUP(O307,Assumptions!$B$64:$C$93,2,FALSE)*(1-Z307)*Y307</f>
        <v>0</v>
      </c>
      <c r="AE307" s="217" t="e">
        <f>$AI$6*VLOOKUP(P307,Assumptions!$B$64:$C$93,2,FALSE)*(1-Z307)*Y307</f>
        <v>#REF!</v>
      </c>
      <c r="AF307" s="217">
        <f>$AI$6*VLOOKUP(Q307,Assumptions!$B$64:$C$93,2,FALSE)*(1-Z307)*Y307</f>
        <v>0</v>
      </c>
      <c r="AG307" s="65"/>
    </row>
    <row r="308" spans="8:33">
      <c r="H308" s="198">
        <v>2048</v>
      </c>
      <c r="I308" s="181">
        <v>54149</v>
      </c>
      <c r="J308" s="196">
        <f t="shared" si="47"/>
        <v>27.364058375942506</v>
      </c>
      <c r="K308" s="180">
        <v>23.92</v>
      </c>
      <c r="L308" s="179">
        <f>$L$29*(1+Assumptions!$B$57)^(H307-$H$29)</f>
        <v>3.4440583759425047</v>
      </c>
      <c r="M308">
        <f t="shared" si="46"/>
        <v>2049</v>
      </c>
      <c r="N308">
        <f>(1+Assumptions!$B$57)^(M308-2033)</f>
        <v>1.372785705090612</v>
      </c>
      <c r="O308">
        <f>HLOOKUP(M308,'Monthly Value (1)'!$C$4:$NR$5,2,FALSE)</f>
        <v>23</v>
      </c>
      <c r="P308" t="e">
        <f>HLOOKUP(M308,#REF!,2,FALSE)</f>
        <v>#REF!</v>
      </c>
      <c r="Q308">
        <f>HLOOKUP(M308,'Monthly Value (3)'!$C$4:$NR$5,2,FALSE)</f>
        <v>22</v>
      </c>
      <c r="R308" s="68">
        <f t="shared" si="44"/>
        <v>9</v>
      </c>
      <c r="S308" s="197">
        <v>54667</v>
      </c>
      <c r="T308" s="200">
        <f t="shared" si="41"/>
        <v>54.2192112323836</v>
      </c>
      <c r="U308" s="200">
        <f t="shared" si="42"/>
        <v>46.698176856970157</v>
      </c>
      <c r="V308" s="190">
        <v>39.495757445117633</v>
      </c>
      <c r="W308" s="190">
        <v>34.01709143954686</v>
      </c>
      <c r="X308" s="66"/>
      <c r="Y308" s="55">
        <f t="shared" si="43"/>
        <v>8</v>
      </c>
      <c r="Z308" s="52">
        <f t="shared" si="45"/>
        <v>0.85</v>
      </c>
      <c r="AA308" s="65">
        <f>($AI$6*VLOOKUP(O308,Assumptions!$B$64:$C$93,2,FALSE)*Y308*T308/1000)-($AI$6*VLOOKUP(O308,Assumptions!$B$64:$C$93,2,FALSE)/Z308*Y308*U308/1000)</f>
        <v>0</v>
      </c>
      <c r="AB308" s="65" t="e">
        <f>($AI$6*VLOOKUP(P308,Assumptions!$B$64:$C$93,2,FALSE)*Y308*T308/1000)-($AI$6*VLOOKUP(P308,Assumptions!$B$64:$C$93,2,FALSE)/Z308*Y308*U308/1000)</f>
        <v>#REF!</v>
      </c>
      <c r="AC308" s="65">
        <f>($AI$6*VLOOKUP(Q308,Assumptions!$B$64:$C$93,2,FALSE)*Y308*T308/1000)-($AI$6*VLOOKUP(Q308,Assumptions!$B$64:$C$93,2,FALSE)/Z308*Y308*U308/1000)</f>
        <v>0</v>
      </c>
      <c r="AD308" s="217">
        <f>$AI$6*VLOOKUP(O308,Assumptions!$B$64:$C$93,2,FALSE)*(1-Z308)*Y308</f>
        <v>0</v>
      </c>
      <c r="AE308" s="217" t="e">
        <f>$AI$6*VLOOKUP(P308,Assumptions!$B$64:$C$93,2,FALSE)*(1-Z308)*Y308</f>
        <v>#REF!</v>
      </c>
      <c r="AF308" s="217">
        <f>$AI$6*VLOOKUP(Q308,Assumptions!$B$64:$C$93,2,FALSE)*(1-Z308)*Y308</f>
        <v>0</v>
      </c>
      <c r="AG308" s="65"/>
    </row>
    <row r="309" spans="8:33">
      <c r="H309" s="198">
        <v>2048</v>
      </c>
      <c r="I309" s="181">
        <v>54179</v>
      </c>
      <c r="J309" s="196">
        <f t="shared" si="47"/>
        <v>27.364058375942506</v>
      </c>
      <c r="K309" s="180">
        <v>23.92</v>
      </c>
      <c r="L309" s="179">
        <f>$L$29*(1+Assumptions!$B$57)^(H308-$H$29)</f>
        <v>3.4440583759425047</v>
      </c>
      <c r="M309">
        <f t="shared" si="46"/>
        <v>2049</v>
      </c>
      <c r="N309">
        <f>(1+Assumptions!$B$57)^(M309-2033)</f>
        <v>1.372785705090612</v>
      </c>
      <c r="O309">
        <f>HLOOKUP(M309,'Monthly Value (1)'!$C$4:$NR$5,2,FALSE)</f>
        <v>23</v>
      </c>
      <c r="P309" t="e">
        <f>HLOOKUP(M309,#REF!,2,FALSE)</f>
        <v>#REF!</v>
      </c>
      <c r="Q309">
        <f>HLOOKUP(M309,'Monthly Value (3)'!$C$4:$NR$5,2,FALSE)</f>
        <v>22</v>
      </c>
      <c r="R309" s="68">
        <f t="shared" si="44"/>
        <v>10</v>
      </c>
      <c r="S309" s="197">
        <v>54697</v>
      </c>
      <c r="T309" s="200">
        <f t="shared" si="41"/>
        <v>59.194607659146648</v>
      </c>
      <c r="U309" s="200">
        <f t="shared" si="42"/>
        <v>47.457125892455089</v>
      </c>
      <c r="V309" s="190">
        <v>43.120064143761937</v>
      </c>
      <c r="W309" s="190">
        <v>34.569944687268311</v>
      </c>
      <c r="X309" s="66"/>
      <c r="Y309" s="55">
        <f t="shared" si="43"/>
        <v>8</v>
      </c>
      <c r="Z309" s="52">
        <f t="shared" si="45"/>
        <v>0.85</v>
      </c>
      <c r="AA309" s="65">
        <f>($AI$6*VLOOKUP(O309,Assumptions!$B$64:$C$93,2,FALSE)*Y309*T309/1000)-($AI$6*VLOOKUP(O309,Assumptions!$B$64:$C$93,2,FALSE)/Z309*Y309*U309/1000)</f>
        <v>0</v>
      </c>
      <c r="AB309" s="65" t="e">
        <f>($AI$6*VLOOKUP(P309,Assumptions!$B$64:$C$93,2,FALSE)*Y309*T309/1000)-($AI$6*VLOOKUP(P309,Assumptions!$B$64:$C$93,2,FALSE)/Z309*Y309*U309/1000)</f>
        <v>#REF!</v>
      </c>
      <c r="AC309" s="65">
        <f>($AI$6*VLOOKUP(Q309,Assumptions!$B$64:$C$93,2,FALSE)*Y309*T309/1000)-($AI$6*VLOOKUP(Q309,Assumptions!$B$64:$C$93,2,FALSE)/Z309*Y309*U309/1000)</f>
        <v>0</v>
      </c>
      <c r="AD309" s="217">
        <f>$AI$6*VLOOKUP(O309,Assumptions!$B$64:$C$93,2,FALSE)*(1-Z309)*Y309</f>
        <v>0</v>
      </c>
      <c r="AE309" s="217" t="e">
        <f>$AI$6*VLOOKUP(P309,Assumptions!$B$64:$C$93,2,FALSE)*(1-Z309)*Y309</f>
        <v>#REF!</v>
      </c>
      <c r="AF309" s="217">
        <f>$AI$6*VLOOKUP(Q309,Assumptions!$B$64:$C$93,2,FALSE)*(1-Z309)*Y309</f>
        <v>0</v>
      </c>
      <c r="AG309" s="65"/>
    </row>
    <row r="310" spans="8:33">
      <c r="H310" s="198">
        <v>2048</v>
      </c>
      <c r="I310" s="181">
        <v>54210</v>
      </c>
      <c r="J310" s="196">
        <f t="shared" si="47"/>
        <v>27.364058375942506</v>
      </c>
      <c r="K310" s="180">
        <v>23.92</v>
      </c>
      <c r="L310" s="179">
        <f>$L$29*(1+Assumptions!$B$57)^(H309-$H$29)</f>
        <v>3.4440583759425047</v>
      </c>
      <c r="M310">
        <f t="shared" si="46"/>
        <v>2049</v>
      </c>
      <c r="N310">
        <f>(1+Assumptions!$B$57)^(M310-2033)</f>
        <v>1.372785705090612</v>
      </c>
      <c r="O310">
        <f>HLOOKUP(M310,'Monthly Value (1)'!$C$4:$NR$5,2,FALSE)</f>
        <v>23</v>
      </c>
      <c r="P310" t="e">
        <f>HLOOKUP(M310,#REF!,2,FALSE)</f>
        <v>#REF!</v>
      </c>
      <c r="Q310">
        <f>HLOOKUP(M310,'Monthly Value (3)'!$C$4:$NR$5,2,FALSE)</f>
        <v>22</v>
      </c>
      <c r="R310" s="68">
        <f t="shared" si="44"/>
        <v>11</v>
      </c>
      <c r="S310" s="197">
        <v>54728</v>
      </c>
      <c r="T310" s="200">
        <f t="shared" si="41"/>
        <v>92.150390453309171</v>
      </c>
      <c r="U310" s="200">
        <f t="shared" si="42"/>
        <v>80.512742918711567</v>
      </c>
      <c r="V310" s="190">
        <v>67.126566157845218</v>
      </c>
      <c r="W310" s="190">
        <v>58.649170529785813</v>
      </c>
      <c r="X310" s="66"/>
      <c r="Y310" s="55">
        <f t="shared" si="43"/>
        <v>8</v>
      </c>
      <c r="Z310" s="52">
        <f t="shared" si="45"/>
        <v>0.85</v>
      </c>
      <c r="AA310" s="65">
        <f>($AI$6*VLOOKUP(O310,Assumptions!$B$64:$C$93,2,FALSE)*Y310*T310/1000)-($AI$6*VLOOKUP(O310,Assumptions!$B$64:$C$93,2,FALSE)/Z310*Y310*U310/1000)</f>
        <v>0</v>
      </c>
      <c r="AB310" s="65" t="e">
        <f>($AI$6*VLOOKUP(P310,Assumptions!$B$64:$C$93,2,FALSE)*Y310*T310/1000)-($AI$6*VLOOKUP(P310,Assumptions!$B$64:$C$93,2,FALSE)/Z310*Y310*U310/1000)</f>
        <v>#REF!</v>
      </c>
      <c r="AC310" s="65">
        <f>($AI$6*VLOOKUP(Q310,Assumptions!$B$64:$C$93,2,FALSE)*Y310*T310/1000)-($AI$6*VLOOKUP(Q310,Assumptions!$B$64:$C$93,2,FALSE)/Z310*Y310*U310/1000)</f>
        <v>0</v>
      </c>
      <c r="AD310" s="217">
        <f>$AI$6*VLOOKUP(O310,Assumptions!$B$64:$C$93,2,FALSE)*(1-Z310)*Y310</f>
        <v>0</v>
      </c>
      <c r="AE310" s="217" t="e">
        <f>$AI$6*VLOOKUP(P310,Assumptions!$B$64:$C$93,2,FALSE)*(1-Z310)*Y310</f>
        <v>#REF!</v>
      </c>
      <c r="AF310" s="217">
        <f>$AI$6*VLOOKUP(Q310,Assumptions!$B$64:$C$93,2,FALSE)*(1-Z310)*Y310</f>
        <v>0</v>
      </c>
      <c r="AG310" s="65"/>
    </row>
    <row r="311" spans="8:33">
      <c r="H311" s="198">
        <v>2048</v>
      </c>
      <c r="I311" s="181">
        <v>54240</v>
      </c>
      <c r="J311" s="196">
        <f t="shared" si="47"/>
        <v>27.364058375942506</v>
      </c>
      <c r="K311" s="180">
        <v>23.92</v>
      </c>
      <c r="L311" s="179">
        <f>$L$29*(1+Assumptions!$B$57)^(H310-$H$29)</f>
        <v>3.4440583759425047</v>
      </c>
      <c r="M311">
        <f t="shared" si="46"/>
        <v>2049</v>
      </c>
      <c r="N311">
        <f>(1+Assumptions!$B$57)^(M311-2033)</f>
        <v>1.372785705090612</v>
      </c>
      <c r="O311">
        <f>HLOOKUP(M311,'Monthly Value (1)'!$C$4:$NR$5,2,FALSE)</f>
        <v>23</v>
      </c>
      <c r="P311" t="e">
        <f>HLOOKUP(M311,#REF!,2,FALSE)</f>
        <v>#REF!</v>
      </c>
      <c r="Q311">
        <f>HLOOKUP(M311,'Monthly Value (3)'!$C$4:$NR$5,2,FALSE)</f>
        <v>22</v>
      </c>
      <c r="R311" s="68">
        <f t="shared" si="44"/>
        <v>12</v>
      </c>
      <c r="S311" s="197">
        <v>54758</v>
      </c>
      <c r="T311" s="200">
        <f t="shared" si="41"/>
        <v>163.95774088605447</v>
      </c>
      <c r="U311" s="200">
        <f t="shared" si="42"/>
        <v>136.7209796416065</v>
      </c>
      <c r="V311" s="190">
        <v>119.43432997448956</v>
      </c>
      <c r="W311" s="190">
        <v>99.593825266837328</v>
      </c>
      <c r="X311" s="66"/>
      <c r="Y311" s="55">
        <f t="shared" si="43"/>
        <v>8</v>
      </c>
      <c r="Z311" s="52">
        <f t="shared" si="45"/>
        <v>0.85</v>
      </c>
      <c r="AA311" s="65">
        <f>($AI$6*VLOOKUP(O311,Assumptions!$B$64:$C$93,2,FALSE)*Y311*T311/1000)-($AI$6*VLOOKUP(O311,Assumptions!$B$64:$C$93,2,FALSE)/Z311*Y311*U311/1000)</f>
        <v>0</v>
      </c>
      <c r="AB311" s="65" t="e">
        <f>($AI$6*VLOOKUP(P311,Assumptions!$B$64:$C$93,2,FALSE)*Y311*T311/1000)-($AI$6*VLOOKUP(P311,Assumptions!$B$64:$C$93,2,FALSE)/Z311*Y311*U311/1000)</f>
        <v>#REF!</v>
      </c>
      <c r="AC311" s="65">
        <f>($AI$6*VLOOKUP(Q311,Assumptions!$B$64:$C$93,2,FALSE)*Y311*T311/1000)-($AI$6*VLOOKUP(Q311,Assumptions!$B$64:$C$93,2,FALSE)/Z311*Y311*U311/1000)</f>
        <v>0</v>
      </c>
      <c r="AD311" s="217">
        <f>$AI$6*VLOOKUP(O311,Assumptions!$B$64:$C$93,2,FALSE)*(1-Z311)*Y311</f>
        <v>0</v>
      </c>
      <c r="AE311" s="217" t="e">
        <f>$AI$6*VLOOKUP(P311,Assumptions!$B$64:$C$93,2,FALSE)*(1-Z311)*Y311</f>
        <v>#REF!</v>
      </c>
      <c r="AF311" s="217">
        <f>$AI$6*VLOOKUP(Q311,Assumptions!$B$64:$C$93,2,FALSE)*(1-Z311)*Y311</f>
        <v>0</v>
      </c>
      <c r="AG311" s="65"/>
    </row>
    <row r="312" spans="8:33">
      <c r="H312" s="198">
        <v>2048</v>
      </c>
      <c r="I312" s="181">
        <v>54271</v>
      </c>
      <c r="J312" s="196">
        <f t="shared" si="47"/>
        <v>27.364058375942506</v>
      </c>
      <c r="K312" s="180">
        <v>23.92</v>
      </c>
      <c r="L312" s="179">
        <f>$L$29*(1+Assumptions!$B$57)^(H311-$H$29)</f>
        <v>3.4440583759425047</v>
      </c>
      <c r="M312">
        <f t="shared" si="46"/>
        <v>2050</v>
      </c>
      <c r="N312">
        <f>(1+Assumptions!$B$57)^(M312-2033)</f>
        <v>1.4002414191924244</v>
      </c>
      <c r="O312">
        <f>HLOOKUP(M312,'Monthly Value (1)'!$C$4:$NR$5,2,FALSE)</f>
        <v>24</v>
      </c>
      <c r="P312" t="e">
        <f>HLOOKUP(M312,#REF!,2,FALSE)</f>
        <v>#REF!</v>
      </c>
      <c r="Q312">
        <f>HLOOKUP(M312,'Monthly Value (3)'!$C$4:$NR$5,2,FALSE)</f>
        <v>23</v>
      </c>
      <c r="R312" s="68">
        <f t="shared" si="44"/>
        <v>1</v>
      </c>
      <c r="S312" s="197">
        <v>54789</v>
      </c>
      <c r="T312" s="200">
        <f t="shared" si="41"/>
        <v>216.42653766581748</v>
      </c>
      <c r="U312" s="200">
        <f t="shared" si="42"/>
        <v>171.92006443593576</v>
      </c>
      <c r="V312" s="190">
        <v>154.56373072483413</v>
      </c>
      <c r="W312" s="190">
        <v>122.77887375670474</v>
      </c>
      <c r="X312" s="66"/>
      <c r="Y312" s="55">
        <f t="shared" si="43"/>
        <v>8</v>
      </c>
      <c r="Z312" s="52">
        <f t="shared" si="45"/>
        <v>0.85</v>
      </c>
      <c r="AA312" s="65">
        <f>($AI$6*VLOOKUP(O312,Assumptions!$B$64:$C$93,2,FALSE)*Y312*T312/1000)-($AI$6*VLOOKUP(O312,Assumptions!$B$64:$C$93,2,FALSE)/Z312*Y312*U312/1000)</f>
        <v>0</v>
      </c>
      <c r="AB312" s="65" t="e">
        <f>($AI$6*VLOOKUP(P312,Assumptions!$B$64:$C$93,2,FALSE)*Y312*T312/1000)-($AI$6*VLOOKUP(P312,Assumptions!$B$64:$C$93,2,FALSE)/Z312*Y312*U312/1000)</f>
        <v>#REF!</v>
      </c>
      <c r="AC312" s="65">
        <f>($AI$6*VLOOKUP(Q312,Assumptions!$B$64:$C$93,2,FALSE)*Y312*T312/1000)-($AI$6*VLOOKUP(Q312,Assumptions!$B$64:$C$93,2,FALSE)/Z312*Y312*U312/1000)</f>
        <v>0</v>
      </c>
      <c r="AD312" s="217">
        <f>$AI$6*VLOOKUP(O312,Assumptions!$B$64:$C$93,2,FALSE)*(1-Z312)*Y312</f>
        <v>0</v>
      </c>
      <c r="AE312" s="217" t="e">
        <f>$AI$6*VLOOKUP(P312,Assumptions!$B$64:$C$93,2,FALSE)*(1-Z312)*Y312</f>
        <v>#REF!</v>
      </c>
      <c r="AF312" s="217">
        <f>$AI$6*VLOOKUP(Q312,Assumptions!$B$64:$C$93,2,FALSE)*(1-Z312)*Y312</f>
        <v>0</v>
      </c>
      <c r="AG312" s="65"/>
    </row>
    <row r="313" spans="8:33">
      <c r="H313" s="198">
        <v>2048</v>
      </c>
      <c r="I313" s="181">
        <v>54302</v>
      </c>
      <c r="J313" s="196">
        <f t="shared" si="47"/>
        <v>27.364058375942506</v>
      </c>
      <c r="K313" s="180">
        <v>23.92</v>
      </c>
      <c r="L313" s="179">
        <f>$L$29*(1+Assumptions!$B$57)^(H312-$H$29)</f>
        <v>3.4440583759425047</v>
      </c>
      <c r="M313">
        <f t="shared" si="46"/>
        <v>2050</v>
      </c>
      <c r="N313">
        <f>(1+Assumptions!$B$57)^(M313-2033)</f>
        <v>1.4002414191924244</v>
      </c>
      <c r="O313">
        <f>HLOOKUP(M313,'Monthly Value (1)'!$C$4:$NR$5,2,FALSE)</f>
        <v>24</v>
      </c>
      <c r="P313" t="e">
        <f>HLOOKUP(M313,#REF!,2,FALSE)</f>
        <v>#REF!</v>
      </c>
      <c r="Q313">
        <f>HLOOKUP(M313,'Monthly Value (3)'!$C$4:$NR$5,2,FALSE)</f>
        <v>23</v>
      </c>
      <c r="R313" s="68">
        <f t="shared" si="44"/>
        <v>2</v>
      </c>
      <c r="S313" s="197">
        <v>54820</v>
      </c>
      <c r="T313" s="200">
        <f t="shared" si="41"/>
        <v>201.70743162235911</v>
      </c>
      <c r="U313" s="200">
        <f t="shared" si="42"/>
        <v>161.46549015447451</v>
      </c>
      <c r="V313" s="190">
        <v>144.05189623564479</v>
      </c>
      <c r="W313" s="190">
        <v>115.31260819837635</v>
      </c>
      <c r="X313" s="66"/>
      <c r="Y313" s="55">
        <f t="shared" si="43"/>
        <v>8</v>
      </c>
      <c r="Z313" s="52">
        <f t="shared" si="45"/>
        <v>0.85</v>
      </c>
      <c r="AA313" s="65">
        <f>($AI$6*VLOOKUP(O313,Assumptions!$B$64:$C$93,2,FALSE)*Y313*T313/1000)-($AI$6*VLOOKUP(O313,Assumptions!$B$64:$C$93,2,FALSE)/Z313*Y313*U313/1000)</f>
        <v>0</v>
      </c>
      <c r="AB313" s="65" t="e">
        <f>($AI$6*VLOOKUP(P313,Assumptions!$B$64:$C$93,2,FALSE)*Y313*T313/1000)-($AI$6*VLOOKUP(P313,Assumptions!$B$64:$C$93,2,FALSE)/Z313*Y313*U313/1000)</f>
        <v>#REF!</v>
      </c>
      <c r="AC313" s="65">
        <f>($AI$6*VLOOKUP(Q313,Assumptions!$B$64:$C$93,2,FALSE)*Y313*T313/1000)-($AI$6*VLOOKUP(Q313,Assumptions!$B$64:$C$93,2,FALSE)/Z313*Y313*U313/1000)</f>
        <v>0</v>
      </c>
      <c r="AD313" s="217">
        <f>$AI$6*VLOOKUP(O313,Assumptions!$B$64:$C$93,2,FALSE)*(1-Z313)*Y313</f>
        <v>0</v>
      </c>
      <c r="AE313" s="217" t="e">
        <f>$AI$6*VLOOKUP(P313,Assumptions!$B$64:$C$93,2,FALSE)*(1-Z313)*Y313</f>
        <v>#REF!</v>
      </c>
      <c r="AF313" s="217">
        <f>$AI$6*VLOOKUP(Q313,Assumptions!$B$64:$C$93,2,FALSE)*(1-Z313)*Y313</f>
        <v>0</v>
      </c>
      <c r="AG313" s="65"/>
    </row>
    <row r="314" spans="8:33">
      <c r="H314" s="198">
        <v>2048</v>
      </c>
      <c r="I314" s="181">
        <v>54332</v>
      </c>
      <c r="J314" s="196">
        <f t="shared" si="47"/>
        <v>27.364058375942506</v>
      </c>
      <c r="K314" s="180">
        <v>23.92</v>
      </c>
      <c r="L314" s="179">
        <f>$L$29*(1+Assumptions!$B$57)^(H313-$H$29)</f>
        <v>3.4440583759425047</v>
      </c>
      <c r="M314">
        <f t="shared" si="46"/>
        <v>2050</v>
      </c>
      <c r="N314">
        <f>(1+Assumptions!$B$57)^(M314-2033)</f>
        <v>1.4002414191924244</v>
      </c>
      <c r="O314">
        <f>HLOOKUP(M314,'Monthly Value (1)'!$C$4:$NR$5,2,FALSE)</f>
        <v>24</v>
      </c>
      <c r="P314" t="e">
        <f>HLOOKUP(M314,#REF!,2,FALSE)</f>
        <v>#REF!</v>
      </c>
      <c r="Q314">
        <f>HLOOKUP(M314,'Monthly Value (3)'!$C$4:$NR$5,2,FALSE)</f>
        <v>23</v>
      </c>
      <c r="R314" s="68">
        <f t="shared" si="44"/>
        <v>3</v>
      </c>
      <c r="S314" s="197">
        <v>54848</v>
      </c>
      <c r="T314" s="200">
        <f t="shared" si="41"/>
        <v>83.67754924196332</v>
      </c>
      <c r="U314" s="200">
        <f t="shared" si="42"/>
        <v>72.814121403864235</v>
      </c>
      <c r="V314" s="190">
        <v>59.75937298742636</v>
      </c>
      <c r="W314" s="190">
        <v>52.001119525416605</v>
      </c>
      <c r="X314" s="66"/>
      <c r="Y314" s="55">
        <f t="shared" si="43"/>
        <v>8</v>
      </c>
      <c r="Z314" s="52">
        <f t="shared" si="45"/>
        <v>0.85</v>
      </c>
      <c r="AA314" s="65">
        <f>($AI$6*VLOOKUP(O314,Assumptions!$B$64:$C$93,2,FALSE)*Y314*T314/1000)-($AI$6*VLOOKUP(O314,Assumptions!$B$64:$C$93,2,FALSE)/Z314*Y314*U314/1000)</f>
        <v>0</v>
      </c>
      <c r="AB314" s="65" t="e">
        <f>($AI$6*VLOOKUP(P314,Assumptions!$B$64:$C$93,2,FALSE)*Y314*T314/1000)-($AI$6*VLOOKUP(P314,Assumptions!$B$64:$C$93,2,FALSE)/Z314*Y314*U314/1000)</f>
        <v>#REF!</v>
      </c>
      <c r="AC314" s="65">
        <f>($AI$6*VLOOKUP(Q314,Assumptions!$B$64:$C$93,2,FALSE)*Y314*T314/1000)-($AI$6*VLOOKUP(Q314,Assumptions!$B$64:$C$93,2,FALSE)/Z314*Y314*U314/1000)</f>
        <v>0</v>
      </c>
      <c r="AD314" s="217">
        <f>$AI$6*VLOOKUP(O314,Assumptions!$B$64:$C$93,2,FALSE)*(1-Z314)*Y314</f>
        <v>0</v>
      </c>
      <c r="AE314" s="217" t="e">
        <f>$AI$6*VLOOKUP(P314,Assumptions!$B$64:$C$93,2,FALSE)*(1-Z314)*Y314</f>
        <v>#REF!</v>
      </c>
      <c r="AF314" s="217">
        <f>$AI$6*VLOOKUP(Q314,Assumptions!$B$64:$C$93,2,FALSE)*(1-Z314)*Y314</f>
        <v>0</v>
      </c>
      <c r="AG314" s="65"/>
    </row>
    <row r="315" spans="8:33">
      <c r="H315" s="198">
        <v>2048</v>
      </c>
      <c r="I315" s="181">
        <v>54363</v>
      </c>
      <c r="J315" s="196">
        <f t="shared" si="47"/>
        <v>27.364058375942506</v>
      </c>
      <c r="K315" s="180">
        <v>23.92</v>
      </c>
      <c r="L315" s="179">
        <f>$L$29*(1+Assumptions!$B$57)^(H314-$H$29)</f>
        <v>3.4440583759425047</v>
      </c>
      <c r="M315">
        <f t="shared" si="46"/>
        <v>2050</v>
      </c>
      <c r="N315">
        <f>(1+Assumptions!$B$57)^(M315-2033)</f>
        <v>1.4002414191924244</v>
      </c>
      <c r="O315">
        <f>HLOOKUP(M315,'Monthly Value (1)'!$C$4:$NR$5,2,FALSE)</f>
        <v>24</v>
      </c>
      <c r="P315" t="e">
        <f>HLOOKUP(M315,#REF!,2,FALSE)</f>
        <v>#REF!</v>
      </c>
      <c r="Q315">
        <f>HLOOKUP(M315,'Monthly Value (3)'!$C$4:$NR$5,2,FALSE)</f>
        <v>23</v>
      </c>
      <c r="R315" s="68">
        <f t="shared" si="44"/>
        <v>4</v>
      </c>
      <c r="S315" s="197">
        <v>54879</v>
      </c>
      <c r="T315" s="200">
        <f t="shared" si="41"/>
        <v>55.798654225125652</v>
      </c>
      <c r="U315" s="200">
        <f t="shared" si="42"/>
        <v>47.070576468825735</v>
      </c>
      <c r="V315" s="190">
        <v>39.849309883510649</v>
      </c>
      <c r="W315" s="190">
        <v>33.616043507678292</v>
      </c>
      <c r="X315" s="66"/>
      <c r="Y315" s="55">
        <f t="shared" si="43"/>
        <v>8</v>
      </c>
      <c r="Z315" s="52">
        <f t="shared" si="45"/>
        <v>0.85</v>
      </c>
      <c r="AA315" s="65">
        <f>($AI$6*VLOOKUP(O315,Assumptions!$B$64:$C$93,2,FALSE)*Y315*T315/1000)-($AI$6*VLOOKUP(O315,Assumptions!$B$64:$C$93,2,FALSE)/Z315*Y315*U315/1000)</f>
        <v>0</v>
      </c>
      <c r="AB315" s="65" t="e">
        <f>($AI$6*VLOOKUP(P315,Assumptions!$B$64:$C$93,2,FALSE)*Y315*T315/1000)-($AI$6*VLOOKUP(P315,Assumptions!$B$64:$C$93,2,FALSE)/Z315*Y315*U315/1000)</f>
        <v>#REF!</v>
      </c>
      <c r="AC315" s="65">
        <f>($AI$6*VLOOKUP(Q315,Assumptions!$B$64:$C$93,2,FALSE)*Y315*T315/1000)-($AI$6*VLOOKUP(Q315,Assumptions!$B$64:$C$93,2,FALSE)/Z315*Y315*U315/1000)</f>
        <v>0</v>
      </c>
      <c r="AD315" s="217">
        <f>$AI$6*VLOOKUP(O315,Assumptions!$B$64:$C$93,2,FALSE)*(1-Z315)*Y315</f>
        <v>0</v>
      </c>
      <c r="AE315" s="217" t="e">
        <f>$AI$6*VLOOKUP(P315,Assumptions!$B$64:$C$93,2,FALSE)*(1-Z315)*Y315</f>
        <v>#REF!</v>
      </c>
      <c r="AF315" s="217">
        <f>$AI$6*VLOOKUP(Q315,Assumptions!$B$64:$C$93,2,FALSE)*(1-Z315)*Y315</f>
        <v>0</v>
      </c>
      <c r="AG315" s="65"/>
    </row>
    <row r="316" spans="8:33">
      <c r="H316" s="198">
        <v>2048</v>
      </c>
      <c r="I316" s="181">
        <v>54393</v>
      </c>
      <c r="J316" s="196">
        <f t="shared" si="47"/>
        <v>27.364058375942506</v>
      </c>
      <c r="K316" s="180">
        <v>23.92</v>
      </c>
      <c r="L316" s="179">
        <f>$L$29*(1+Assumptions!$B$57)^(H315-$H$29)</f>
        <v>3.4440583759425047</v>
      </c>
      <c r="M316">
        <f t="shared" si="46"/>
        <v>2050</v>
      </c>
      <c r="N316">
        <f>(1+Assumptions!$B$57)^(M316-2033)</f>
        <v>1.4002414191924244</v>
      </c>
      <c r="O316">
        <f>HLOOKUP(M316,'Monthly Value (1)'!$C$4:$NR$5,2,FALSE)</f>
        <v>24</v>
      </c>
      <c r="P316" t="e">
        <f>HLOOKUP(M316,#REF!,2,FALSE)</f>
        <v>#REF!</v>
      </c>
      <c r="Q316">
        <f>HLOOKUP(M316,'Monthly Value (3)'!$C$4:$NR$5,2,FALSE)</f>
        <v>23</v>
      </c>
      <c r="R316" s="68">
        <f t="shared" si="44"/>
        <v>5</v>
      </c>
      <c r="S316" s="197">
        <v>54909</v>
      </c>
      <c r="T316" s="200">
        <f t="shared" si="41"/>
        <v>45.511956330436739</v>
      </c>
      <c r="U316" s="200">
        <f t="shared" si="42"/>
        <v>38.821647251919167</v>
      </c>
      <c r="V316" s="190">
        <v>32.502935355736952</v>
      </c>
      <c r="W316" s="190">
        <v>27.724967080540424</v>
      </c>
      <c r="X316" s="66"/>
      <c r="Y316" s="55">
        <f t="shared" si="43"/>
        <v>8</v>
      </c>
      <c r="Z316" s="52">
        <f t="shared" si="45"/>
        <v>0.85</v>
      </c>
      <c r="AA316" s="65">
        <f>($AI$6*VLOOKUP(O316,Assumptions!$B$64:$C$93,2,FALSE)*Y316*T316/1000)-($AI$6*VLOOKUP(O316,Assumptions!$B$64:$C$93,2,FALSE)/Z316*Y316*U316/1000)</f>
        <v>0</v>
      </c>
      <c r="AB316" s="65" t="e">
        <f>($AI$6*VLOOKUP(P316,Assumptions!$B$64:$C$93,2,FALSE)*Y316*T316/1000)-($AI$6*VLOOKUP(P316,Assumptions!$B$64:$C$93,2,FALSE)/Z316*Y316*U316/1000)</f>
        <v>#REF!</v>
      </c>
      <c r="AC316" s="65">
        <f>($AI$6*VLOOKUP(Q316,Assumptions!$B$64:$C$93,2,FALSE)*Y316*T316/1000)-($AI$6*VLOOKUP(Q316,Assumptions!$B$64:$C$93,2,FALSE)/Z316*Y316*U316/1000)</f>
        <v>0</v>
      </c>
      <c r="AD316" s="217">
        <f>$AI$6*VLOOKUP(O316,Assumptions!$B$64:$C$93,2,FALSE)*(1-Z316)*Y316</f>
        <v>0</v>
      </c>
      <c r="AE316" s="217" t="e">
        <f>$AI$6*VLOOKUP(P316,Assumptions!$B$64:$C$93,2,FALSE)*(1-Z316)*Y316</f>
        <v>#REF!</v>
      </c>
      <c r="AF316" s="217">
        <f>$AI$6*VLOOKUP(Q316,Assumptions!$B$64:$C$93,2,FALSE)*(1-Z316)*Y316</f>
        <v>0</v>
      </c>
      <c r="AG316" s="65"/>
    </row>
    <row r="317" spans="8:33">
      <c r="H317" s="198">
        <v>2049</v>
      </c>
      <c r="I317" s="181">
        <v>54424</v>
      </c>
      <c r="J317" s="196">
        <f t="shared" si="47"/>
        <v>27.724058375942505</v>
      </c>
      <c r="K317" s="180">
        <v>24.28</v>
      </c>
      <c r="L317" s="179">
        <f>$L$29*(1+Assumptions!$B$57)^(H316-$H$29)</f>
        <v>3.4440583759425047</v>
      </c>
      <c r="M317">
        <f t="shared" si="46"/>
        <v>2050</v>
      </c>
      <c r="N317">
        <f>(1+Assumptions!$B$57)^(M317-2033)</f>
        <v>1.4002414191924244</v>
      </c>
      <c r="O317">
        <f>HLOOKUP(M317,'Monthly Value (1)'!$C$4:$NR$5,2,FALSE)</f>
        <v>24</v>
      </c>
      <c r="P317" t="e">
        <f>HLOOKUP(M317,#REF!,2,FALSE)</f>
        <v>#REF!</v>
      </c>
      <c r="Q317">
        <f>HLOOKUP(M317,'Monthly Value (3)'!$C$4:$NR$5,2,FALSE)</f>
        <v>23</v>
      </c>
      <c r="R317" s="68">
        <f t="shared" si="44"/>
        <v>6</v>
      </c>
      <c r="S317" s="197">
        <v>54940</v>
      </c>
      <c r="T317" s="200">
        <f t="shared" si="41"/>
        <v>55.669437888044634</v>
      </c>
      <c r="U317" s="200">
        <f t="shared" si="42"/>
        <v>46.765877474183668</v>
      </c>
      <c r="V317" s="190">
        <v>39.757028413108536</v>
      </c>
      <c r="W317" s="190">
        <v>33.398438892884222</v>
      </c>
      <c r="X317" s="66"/>
      <c r="Y317" s="55">
        <f t="shared" si="43"/>
        <v>8</v>
      </c>
      <c r="Z317" s="52">
        <f t="shared" si="45"/>
        <v>0.85</v>
      </c>
      <c r="AA317" s="65">
        <f>($AI$6*VLOOKUP(O317,Assumptions!$B$64:$C$93,2,FALSE)*Y317*T317/1000)-($AI$6*VLOOKUP(O317,Assumptions!$B$64:$C$93,2,FALSE)/Z317*Y317*U317/1000)</f>
        <v>0</v>
      </c>
      <c r="AB317" s="65" t="e">
        <f>($AI$6*VLOOKUP(P317,Assumptions!$B$64:$C$93,2,FALSE)*Y317*T317/1000)-($AI$6*VLOOKUP(P317,Assumptions!$B$64:$C$93,2,FALSE)/Z317*Y317*U317/1000)</f>
        <v>#REF!</v>
      </c>
      <c r="AC317" s="65">
        <f>($AI$6*VLOOKUP(Q317,Assumptions!$B$64:$C$93,2,FALSE)*Y317*T317/1000)-($AI$6*VLOOKUP(Q317,Assumptions!$B$64:$C$93,2,FALSE)/Z317*Y317*U317/1000)</f>
        <v>0</v>
      </c>
      <c r="AD317" s="217">
        <f>$AI$6*VLOOKUP(O317,Assumptions!$B$64:$C$93,2,FALSE)*(1-Z317)*Y317</f>
        <v>0</v>
      </c>
      <c r="AE317" s="217" t="e">
        <f>$AI$6*VLOOKUP(P317,Assumptions!$B$64:$C$93,2,FALSE)*(1-Z317)*Y317</f>
        <v>#REF!</v>
      </c>
      <c r="AF317" s="217">
        <f>$AI$6*VLOOKUP(Q317,Assumptions!$B$64:$C$93,2,FALSE)*(1-Z317)*Y317</f>
        <v>0</v>
      </c>
      <c r="AG317" s="65"/>
    </row>
    <row r="318" spans="8:33">
      <c r="H318" s="198">
        <v>2049</v>
      </c>
      <c r="I318" s="181">
        <v>54455</v>
      </c>
      <c r="J318" s="196">
        <f t="shared" si="47"/>
        <v>27.792939543461355</v>
      </c>
      <c r="K318" s="180">
        <v>24.28</v>
      </c>
      <c r="L318" s="179">
        <f>$L$29*(1+Assumptions!$B$57)^(H317-$H$29)</f>
        <v>3.5129395434613548</v>
      </c>
      <c r="M318">
        <f t="shared" si="46"/>
        <v>2050</v>
      </c>
      <c r="N318">
        <f>(1+Assumptions!$B$57)^(M318-2033)</f>
        <v>1.4002414191924244</v>
      </c>
      <c r="O318">
        <f>HLOOKUP(M318,'Monthly Value (1)'!$C$4:$NR$5,2,FALSE)</f>
        <v>24</v>
      </c>
      <c r="P318" t="e">
        <f>HLOOKUP(M318,#REF!,2,FALSE)</f>
        <v>#REF!</v>
      </c>
      <c r="Q318">
        <f>HLOOKUP(M318,'Monthly Value (3)'!$C$4:$NR$5,2,FALSE)</f>
        <v>23</v>
      </c>
      <c r="R318" s="68">
        <f t="shared" si="44"/>
        <v>7</v>
      </c>
      <c r="S318" s="197">
        <v>54970</v>
      </c>
      <c r="T318" s="200">
        <f t="shared" si="41"/>
        <v>67.599819355480321</v>
      </c>
      <c r="U318" s="200">
        <f t="shared" si="42"/>
        <v>53.602505686580457</v>
      </c>
      <c r="V318" s="190">
        <v>48.27726021307658</v>
      </c>
      <c r="W318" s="190">
        <v>38.280902815669585</v>
      </c>
      <c r="X318" s="66"/>
      <c r="Y318" s="55">
        <f t="shared" si="43"/>
        <v>8</v>
      </c>
      <c r="Z318" s="52">
        <f t="shared" si="45"/>
        <v>0.85</v>
      </c>
      <c r="AA318" s="65">
        <f>($AI$6*VLOOKUP(O318,Assumptions!$B$64:$C$93,2,FALSE)*Y318*T318/1000)-($AI$6*VLOOKUP(O318,Assumptions!$B$64:$C$93,2,FALSE)/Z318*Y318*U318/1000)</f>
        <v>0</v>
      </c>
      <c r="AB318" s="65" t="e">
        <f>($AI$6*VLOOKUP(P318,Assumptions!$B$64:$C$93,2,FALSE)*Y318*T318/1000)-($AI$6*VLOOKUP(P318,Assumptions!$B$64:$C$93,2,FALSE)/Z318*Y318*U318/1000)</f>
        <v>#REF!</v>
      </c>
      <c r="AC318" s="65">
        <f>($AI$6*VLOOKUP(Q318,Assumptions!$B$64:$C$93,2,FALSE)*Y318*T318/1000)-($AI$6*VLOOKUP(Q318,Assumptions!$B$64:$C$93,2,FALSE)/Z318*Y318*U318/1000)</f>
        <v>0</v>
      </c>
      <c r="AD318" s="217">
        <f>$AI$6*VLOOKUP(O318,Assumptions!$B$64:$C$93,2,FALSE)*(1-Z318)*Y318</f>
        <v>0</v>
      </c>
      <c r="AE318" s="217" t="e">
        <f>$AI$6*VLOOKUP(P318,Assumptions!$B$64:$C$93,2,FALSE)*(1-Z318)*Y318</f>
        <v>#REF!</v>
      </c>
      <c r="AF318" s="217">
        <f>$AI$6*VLOOKUP(Q318,Assumptions!$B$64:$C$93,2,FALSE)*(1-Z318)*Y318</f>
        <v>0</v>
      </c>
      <c r="AG318" s="65"/>
    </row>
    <row r="319" spans="8:33">
      <c r="H319" s="198">
        <v>2049</v>
      </c>
      <c r="I319" s="181">
        <v>54483</v>
      </c>
      <c r="J319" s="196">
        <f t="shared" si="47"/>
        <v>27.792939543461355</v>
      </c>
      <c r="K319" s="180">
        <v>24.28</v>
      </c>
      <c r="L319" s="179">
        <f>$L$29*(1+Assumptions!$B$57)^(H318-$H$29)</f>
        <v>3.5129395434613548</v>
      </c>
      <c r="M319">
        <f t="shared" si="46"/>
        <v>2050</v>
      </c>
      <c r="N319">
        <f>(1+Assumptions!$B$57)^(M319-2033)</f>
        <v>1.4002414191924244</v>
      </c>
      <c r="O319">
        <f>HLOOKUP(M319,'Monthly Value (1)'!$C$4:$NR$5,2,FALSE)</f>
        <v>24</v>
      </c>
      <c r="P319" t="e">
        <f>HLOOKUP(M319,#REF!,2,FALSE)</f>
        <v>#REF!</v>
      </c>
      <c r="Q319">
        <f>HLOOKUP(M319,'Monthly Value (3)'!$C$4:$NR$5,2,FALSE)</f>
        <v>23</v>
      </c>
      <c r="R319" s="68">
        <f t="shared" si="44"/>
        <v>8</v>
      </c>
      <c r="S319" s="197">
        <v>55001</v>
      </c>
      <c r="T319" s="200">
        <f t="shared" si="41"/>
        <v>68.216581566379446</v>
      </c>
      <c r="U319" s="200">
        <f t="shared" si="42"/>
        <v>54.129524240888877</v>
      </c>
      <c r="V319" s="190">
        <v>48.717728694043842</v>
      </c>
      <c r="W319" s="190">
        <v>38.657279736881051</v>
      </c>
      <c r="X319" s="66"/>
      <c r="Y319" s="55">
        <f t="shared" si="43"/>
        <v>8</v>
      </c>
      <c r="Z319" s="52">
        <f t="shared" si="45"/>
        <v>0.85</v>
      </c>
      <c r="AA319" s="65">
        <f>($AI$6*VLOOKUP(O319,Assumptions!$B$64:$C$93,2,FALSE)*Y319*T319/1000)-($AI$6*VLOOKUP(O319,Assumptions!$B$64:$C$93,2,FALSE)/Z319*Y319*U319/1000)</f>
        <v>0</v>
      </c>
      <c r="AB319" s="65" t="e">
        <f>($AI$6*VLOOKUP(P319,Assumptions!$B$64:$C$93,2,FALSE)*Y319*T319/1000)-($AI$6*VLOOKUP(P319,Assumptions!$B$64:$C$93,2,FALSE)/Z319*Y319*U319/1000)</f>
        <v>#REF!</v>
      </c>
      <c r="AC319" s="65">
        <f>($AI$6*VLOOKUP(Q319,Assumptions!$B$64:$C$93,2,FALSE)*Y319*T319/1000)-($AI$6*VLOOKUP(Q319,Assumptions!$B$64:$C$93,2,FALSE)/Z319*Y319*U319/1000)</f>
        <v>0</v>
      </c>
      <c r="AD319" s="217">
        <f>$AI$6*VLOOKUP(O319,Assumptions!$B$64:$C$93,2,FALSE)*(1-Z319)*Y319</f>
        <v>0</v>
      </c>
      <c r="AE319" s="217" t="e">
        <f>$AI$6*VLOOKUP(P319,Assumptions!$B$64:$C$93,2,FALSE)*(1-Z319)*Y319</f>
        <v>#REF!</v>
      </c>
      <c r="AF319" s="217">
        <f>$AI$6*VLOOKUP(Q319,Assumptions!$B$64:$C$93,2,FALSE)*(1-Z319)*Y319</f>
        <v>0</v>
      </c>
      <c r="AG319" s="65"/>
    </row>
    <row r="320" spans="8:33">
      <c r="H320" s="198">
        <v>2049</v>
      </c>
      <c r="I320" s="181">
        <v>54514</v>
      </c>
      <c r="J320" s="196">
        <f t="shared" si="47"/>
        <v>27.792939543461355</v>
      </c>
      <c r="K320" s="180">
        <v>24.28</v>
      </c>
      <c r="L320" s="179">
        <f>$L$29*(1+Assumptions!$B$57)^(H319-$H$29)</f>
        <v>3.5129395434613548</v>
      </c>
      <c r="M320">
        <f t="shared" si="46"/>
        <v>2050</v>
      </c>
      <c r="N320">
        <f>(1+Assumptions!$B$57)^(M320-2033)</f>
        <v>1.4002414191924244</v>
      </c>
      <c r="O320">
        <f>HLOOKUP(M320,'Monthly Value (1)'!$C$4:$NR$5,2,FALSE)</f>
        <v>24</v>
      </c>
      <c r="P320" t="e">
        <f>HLOOKUP(M320,#REF!,2,FALSE)</f>
        <v>#REF!</v>
      </c>
      <c r="Q320">
        <f>HLOOKUP(M320,'Monthly Value (3)'!$C$4:$NR$5,2,FALSE)</f>
        <v>23</v>
      </c>
      <c r="R320" s="68">
        <f t="shared" si="44"/>
        <v>9</v>
      </c>
      <c r="S320" s="197">
        <v>55032</v>
      </c>
      <c r="T320" s="200">
        <f t="shared" si="41"/>
        <v>55.303595457031278</v>
      </c>
      <c r="U320" s="200">
        <f t="shared" si="42"/>
        <v>47.63214039410957</v>
      </c>
      <c r="V320" s="190">
        <v>39.495757445117633</v>
      </c>
      <c r="W320" s="190">
        <v>34.01709143954686</v>
      </c>
      <c r="X320" s="66"/>
      <c r="Y320" s="55">
        <f t="shared" si="43"/>
        <v>8</v>
      </c>
      <c r="Z320" s="52">
        <f t="shared" si="45"/>
        <v>0.85</v>
      </c>
      <c r="AA320" s="65">
        <f>($AI$6*VLOOKUP(O320,Assumptions!$B$64:$C$93,2,FALSE)*Y320*T320/1000)-($AI$6*VLOOKUP(O320,Assumptions!$B$64:$C$93,2,FALSE)/Z320*Y320*U320/1000)</f>
        <v>0</v>
      </c>
      <c r="AB320" s="65" t="e">
        <f>($AI$6*VLOOKUP(P320,Assumptions!$B$64:$C$93,2,FALSE)*Y320*T320/1000)-($AI$6*VLOOKUP(P320,Assumptions!$B$64:$C$93,2,FALSE)/Z320*Y320*U320/1000)</f>
        <v>#REF!</v>
      </c>
      <c r="AC320" s="65">
        <f>($AI$6*VLOOKUP(Q320,Assumptions!$B$64:$C$93,2,FALSE)*Y320*T320/1000)-($AI$6*VLOOKUP(Q320,Assumptions!$B$64:$C$93,2,FALSE)/Z320*Y320*U320/1000)</f>
        <v>0</v>
      </c>
      <c r="AD320" s="217">
        <f>$AI$6*VLOOKUP(O320,Assumptions!$B$64:$C$93,2,FALSE)*(1-Z320)*Y320</f>
        <v>0</v>
      </c>
      <c r="AE320" s="217" t="e">
        <f>$AI$6*VLOOKUP(P320,Assumptions!$B$64:$C$93,2,FALSE)*(1-Z320)*Y320</f>
        <v>#REF!</v>
      </c>
      <c r="AF320" s="217">
        <f>$AI$6*VLOOKUP(Q320,Assumptions!$B$64:$C$93,2,FALSE)*(1-Z320)*Y320</f>
        <v>0</v>
      </c>
      <c r="AG320" s="65"/>
    </row>
    <row r="321" spans="8:33">
      <c r="H321" s="198">
        <v>2049</v>
      </c>
      <c r="I321" s="181">
        <v>54544</v>
      </c>
      <c r="J321" s="196">
        <f t="shared" si="47"/>
        <v>27.792939543461355</v>
      </c>
      <c r="K321" s="180">
        <v>24.28</v>
      </c>
      <c r="L321" s="179">
        <f>$L$29*(1+Assumptions!$B$57)^(H320-$H$29)</f>
        <v>3.5129395434613548</v>
      </c>
      <c r="M321">
        <f t="shared" si="46"/>
        <v>2050</v>
      </c>
      <c r="N321">
        <f>(1+Assumptions!$B$57)^(M321-2033)</f>
        <v>1.4002414191924244</v>
      </c>
      <c r="O321">
        <f>HLOOKUP(M321,'Monthly Value (1)'!$C$4:$NR$5,2,FALSE)</f>
        <v>24</v>
      </c>
      <c r="P321" t="e">
        <f>HLOOKUP(M321,#REF!,2,FALSE)</f>
        <v>#REF!</v>
      </c>
      <c r="Q321">
        <f>HLOOKUP(M321,'Monthly Value (3)'!$C$4:$NR$5,2,FALSE)</f>
        <v>23</v>
      </c>
      <c r="R321" s="68">
        <f t="shared" si="44"/>
        <v>10</v>
      </c>
      <c r="S321" s="197">
        <v>55062</v>
      </c>
      <c r="T321" s="200">
        <f t="shared" si="41"/>
        <v>60.378499812329586</v>
      </c>
      <c r="U321" s="200">
        <f t="shared" si="42"/>
        <v>48.406268410304193</v>
      </c>
      <c r="V321" s="190">
        <v>43.120064143761937</v>
      </c>
      <c r="W321" s="190">
        <v>34.569944687268311</v>
      </c>
      <c r="X321" s="66"/>
      <c r="Y321" s="55">
        <f t="shared" si="43"/>
        <v>8</v>
      </c>
      <c r="Z321" s="52">
        <f t="shared" si="45"/>
        <v>0.85</v>
      </c>
      <c r="AA321" s="65">
        <f>($AI$6*VLOOKUP(O321,Assumptions!$B$64:$C$93,2,FALSE)*Y321*T321/1000)-($AI$6*VLOOKUP(O321,Assumptions!$B$64:$C$93,2,FALSE)/Z321*Y321*U321/1000)</f>
        <v>0</v>
      </c>
      <c r="AB321" s="65" t="e">
        <f>($AI$6*VLOOKUP(P321,Assumptions!$B$64:$C$93,2,FALSE)*Y321*T321/1000)-($AI$6*VLOOKUP(P321,Assumptions!$B$64:$C$93,2,FALSE)/Z321*Y321*U321/1000)</f>
        <v>#REF!</v>
      </c>
      <c r="AC321" s="65">
        <f>($AI$6*VLOOKUP(Q321,Assumptions!$B$64:$C$93,2,FALSE)*Y321*T321/1000)-($AI$6*VLOOKUP(Q321,Assumptions!$B$64:$C$93,2,FALSE)/Z321*Y321*U321/1000)</f>
        <v>0</v>
      </c>
      <c r="AD321" s="217">
        <f>$AI$6*VLOOKUP(O321,Assumptions!$B$64:$C$93,2,FALSE)*(1-Z321)*Y321</f>
        <v>0</v>
      </c>
      <c r="AE321" s="217" t="e">
        <f>$AI$6*VLOOKUP(P321,Assumptions!$B$64:$C$93,2,FALSE)*(1-Z321)*Y321</f>
        <v>#REF!</v>
      </c>
      <c r="AF321" s="217">
        <f>$AI$6*VLOOKUP(Q321,Assumptions!$B$64:$C$93,2,FALSE)*(1-Z321)*Y321</f>
        <v>0</v>
      </c>
      <c r="AG321" s="65"/>
    </row>
    <row r="322" spans="8:33">
      <c r="H322" s="198">
        <v>2049</v>
      </c>
      <c r="I322" s="181">
        <v>54575</v>
      </c>
      <c r="J322" s="196">
        <f t="shared" si="47"/>
        <v>27.792939543461355</v>
      </c>
      <c r="K322" s="180">
        <v>24.28</v>
      </c>
      <c r="L322" s="179">
        <f>$L$29*(1+Assumptions!$B$57)^(H321-$H$29)</f>
        <v>3.5129395434613548</v>
      </c>
      <c r="M322">
        <f t="shared" si="46"/>
        <v>2050</v>
      </c>
      <c r="N322">
        <f>(1+Assumptions!$B$57)^(M322-2033)</f>
        <v>1.4002414191924244</v>
      </c>
      <c r="O322">
        <f>HLOOKUP(M322,'Monthly Value (1)'!$C$4:$NR$5,2,FALSE)</f>
        <v>24</v>
      </c>
      <c r="P322" t="e">
        <f>HLOOKUP(M322,#REF!,2,FALSE)</f>
        <v>#REF!</v>
      </c>
      <c r="Q322">
        <f>HLOOKUP(M322,'Monthly Value (3)'!$C$4:$NR$5,2,FALSE)</f>
        <v>23</v>
      </c>
      <c r="R322" s="68">
        <f t="shared" si="44"/>
        <v>11</v>
      </c>
      <c r="S322" s="197">
        <v>55093</v>
      </c>
      <c r="T322" s="200">
        <f t="shared" si="41"/>
        <v>93.993398262375351</v>
      </c>
      <c r="U322" s="200">
        <f t="shared" si="42"/>
        <v>82.1229977770858</v>
      </c>
      <c r="V322" s="190">
        <v>67.126566157845218</v>
      </c>
      <c r="W322" s="190">
        <v>58.649170529785813</v>
      </c>
      <c r="X322" s="66"/>
      <c r="Y322" s="55">
        <f t="shared" si="43"/>
        <v>8</v>
      </c>
      <c r="Z322" s="52">
        <f t="shared" si="45"/>
        <v>0.85</v>
      </c>
      <c r="AA322" s="65">
        <f>($AI$6*VLOOKUP(O322,Assumptions!$B$64:$C$93,2,FALSE)*Y322*T322/1000)-($AI$6*VLOOKUP(O322,Assumptions!$B$64:$C$93,2,FALSE)/Z322*Y322*U322/1000)</f>
        <v>0</v>
      </c>
      <c r="AB322" s="65" t="e">
        <f>($AI$6*VLOOKUP(P322,Assumptions!$B$64:$C$93,2,FALSE)*Y322*T322/1000)-($AI$6*VLOOKUP(P322,Assumptions!$B$64:$C$93,2,FALSE)/Z322*Y322*U322/1000)</f>
        <v>#REF!</v>
      </c>
      <c r="AC322" s="65">
        <f>($AI$6*VLOOKUP(Q322,Assumptions!$B$64:$C$93,2,FALSE)*Y322*T322/1000)-($AI$6*VLOOKUP(Q322,Assumptions!$B$64:$C$93,2,FALSE)/Z322*Y322*U322/1000)</f>
        <v>0</v>
      </c>
      <c r="AD322" s="217">
        <f>$AI$6*VLOOKUP(O322,Assumptions!$B$64:$C$93,2,FALSE)*(1-Z322)*Y322</f>
        <v>0</v>
      </c>
      <c r="AE322" s="217" t="e">
        <f>$AI$6*VLOOKUP(P322,Assumptions!$B$64:$C$93,2,FALSE)*(1-Z322)*Y322</f>
        <v>#REF!</v>
      </c>
      <c r="AF322" s="217">
        <f>$AI$6*VLOOKUP(Q322,Assumptions!$B$64:$C$93,2,FALSE)*(1-Z322)*Y322</f>
        <v>0</v>
      </c>
      <c r="AG322" s="65"/>
    </row>
    <row r="323" spans="8:33">
      <c r="H323" s="198">
        <v>2049</v>
      </c>
      <c r="I323" s="181">
        <v>54605</v>
      </c>
      <c r="J323" s="196">
        <f t="shared" si="47"/>
        <v>27.792939543461355</v>
      </c>
      <c r="K323" s="180">
        <v>24.28</v>
      </c>
      <c r="L323" s="179">
        <f>$L$29*(1+Assumptions!$B$57)^(H322-$H$29)</f>
        <v>3.5129395434613548</v>
      </c>
      <c r="M323">
        <f t="shared" si="46"/>
        <v>2050</v>
      </c>
      <c r="N323">
        <f>(1+Assumptions!$B$57)^(M323-2033)</f>
        <v>1.4002414191924244</v>
      </c>
      <c r="O323">
        <f>HLOOKUP(M323,'Monthly Value (1)'!$C$4:$NR$5,2,FALSE)</f>
        <v>24</v>
      </c>
      <c r="P323" t="e">
        <f>HLOOKUP(M323,#REF!,2,FALSE)</f>
        <v>#REF!</v>
      </c>
      <c r="Q323">
        <f>HLOOKUP(M323,'Monthly Value (3)'!$C$4:$NR$5,2,FALSE)</f>
        <v>23</v>
      </c>
      <c r="R323" s="68">
        <f t="shared" si="44"/>
        <v>12</v>
      </c>
      <c r="S323" s="197">
        <v>55123</v>
      </c>
      <c r="T323" s="200">
        <f t="shared" si="41"/>
        <v>167.23689570377556</v>
      </c>
      <c r="U323" s="200">
        <f t="shared" si="42"/>
        <v>139.45539923443863</v>
      </c>
      <c r="V323" s="190">
        <v>119.43432997448956</v>
      </c>
      <c r="W323" s="190">
        <v>99.593825266837328</v>
      </c>
      <c r="X323" s="66"/>
      <c r="Y323" s="55">
        <f t="shared" si="43"/>
        <v>8</v>
      </c>
      <c r="Z323" s="52">
        <f t="shared" si="45"/>
        <v>0.85</v>
      </c>
      <c r="AA323" s="65">
        <f>($AI$6*VLOOKUP(O323,Assumptions!$B$64:$C$93,2,FALSE)*Y323*T323/1000)-($AI$6*VLOOKUP(O323,Assumptions!$B$64:$C$93,2,FALSE)/Z323*Y323*U323/1000)</f>
        <v>0</v>
      </c>
      <c r="AB323" s="65" t="e">
        <f>($AI$6*VLOOKUP(P323,Assumptions!$B$64:$C$93,2,FALSE)*Y323*T323/1000)-($AI$6*VLOOKUP(P323,Assumptions!$B$64:$C$93,2,FALSE)/Z323*Y323*U323/1000)</f>
        <v>#REF!</v>
      </c>
      <c r="AC323" s="65">
        <f>($AI$6*VLOOKUP(Q323,Assumptions!$B$64:$C$93,2,FALSE)*Y323*T323/1000)-($AI$6*VLOOKUP(Q323,Assumptions!$B$64:$C$93,2,FALSE)/Z323*Y323*U323/1000)</f>
        <v>0</v>
      </c>
      <c r="AD323" s="217">
        <f>$AI$6*VLOOKUP(O323,Assumptions!$B$64:$C$93,2,FALSE)*(1-Z323)*Y323</f>
        <v>0</v>
      </c>
      <c r="AE323" s="217" t="e">
        <f>$AI$6*VLOOKUP(P323,Assumptions!$B$64:$C$93,2,FALSE)*(1-Z323)*Y323</f>
        <v>#REF!</v>
      </c>
      <c r="AF323" s="217">
        <f>$AI$6*VLOOKUP(Q323,Assumptions!$B$64:$C$93,2,FALSE)*(1-Z323)*Y323</f>
        <v>0</v>
      </c>
      <c r="AG323" s="65"/>
    </row>
    <row r="324" spans="8:33">
      <c r="H324" s="198">
        <v>2049</v>
      </c>
      <c r="I324" s="181">
        <v>54636</v>
      </c>
      <c r="J324" s="196">
        <f t="shared" si="47"/>
        <v>27.792939543461355</v>
      </c>
      <c r="K324" s="180">
        <v>24.28</v>
      </c>
      <c r="L324" s="179">
        <f>$L$29*(1+Assumptions!$B$57)^(H323-$H$29)</f>
        <v>3.5129395434613548</v>
      </c>
      <c r="M324">
        <f t="shared" si="46"/>
        <v>2051</v>
      </c>
      <c r="N324">
        <f>(1+Assumptions!$B$57)^(M324-2033)</f>
        <v>1.4282462475762727</v>
      </c>
      <c r="O324">
        <f>HLOOKUP(M324,'Monthly Value (1)'!$C$4:$NR$5,2,FALSE)</f>
        <v>25</v>
      </c>
      <c r="P324" t="e">
        <f>HLOOKUP(M324,#REF!,2,FALSE)</f>
        <v>#REF!</v>
      </c>
      <c r="Q324">
        <f>HLOOKUP(M324,'Monthly Value (3)'!$C$4:$NR$5,2,FALSE)</f>
        <v>24</v>
      </c>
      <c r="R324" s="68">
        <f t="shared" si="44"/>
        <v>1</v>
      </c>
      <c r="S324" s="197">
        <v>55154</v>
      </c>
      <c r="T324" s="200">
        <f t="shared" si="41"/>
        <v>220.75506841913381</v>
      </c>
      <c r="U324" s="200">
        <f t="shared" si="42"/>
        <v>175.35846572465445</v>
      </c>
      <c r="V324" s="190">
        <v>154.56373072483413</v>
      </c>
      <c r="W324" s="190">
        <v>122.77887375670474</v>
      </c>
      <c r="X324" s="66"/>
      <c r="Y324" s="55">
        <f t="shared" si="43"/>
        <v>8</v>
      </c>
      <c r="Z324" s="52">
        <f t="shared" si="45"/>
        <v>0.85</v>
      </c>
      <c r="AA324" s="65">
        <f>($AI$6*VLOOKUP(O324,Assumptions!$B$64:$C$93,2,FALSE)*Y324*T324/1000)-($AI$6*VLOOKUP(O324,Assumptions!$B$64:$C$93,2,FALSE)/Z324*Y324*U324/1000)</f>
        <v>0</v>
      </c>
      <c r="AB324" s="65" t="e">
        <f>($AI$6*VLOOKUP(P324,Assumptions!$B$64:$C$93,2,FALSE)*Y324*T324/1000)-($AI$6*VLOOKUP(P324,Assumptions!$B$64:$C$93,2,FALSE)/Z324*Y324*U324/1000)</f>
        <v>#REF!</v>
      </c>
      <c r="AC324" s="65">
        <f>($AI$6*VLOOKUP(Q324,Assumptions!$B$64:$C$93,2,FALSE)*Y324*T324/1000)-($AI$6*VLOOKUP(Q324,Assumptions!$B$64:$C$93,2,FALSE)/Z324*Y324*U324/1000)</f>
        <v>0</v>
      </c>
      <c r="AD324" s="217">
        <f>$AI$6*VLOOKUP(O324,Assumptions!$B$64:$C$93,2,FALSE)*(1-Z324)*Y324</f>
        <v>0</v>
      </c>
      <c r="AE324" s="217" t="e">
        <f>$AI$6*VLOOKUP(P324,Assumptions!$B$64:$C$93,2,FALSE)*(1-Z324)*Y324</f>
        <v>#REF!</v>
      </c>
      <c r="AF324" s="217">
        <f>$AI$6*VLOOKUP(Q324,Assumptions!$B$64:$C$93,2,FALSE)*(1-Z324)*Y324</f>
        <v>0</v>
      </c>
      <c r="AG324" s="65"/>
    </row>
    <row r="325" spans="8:33">
      <c r="H325" s="198">
        <v>2049</v>
      </c>
      <c r="I325" s="181">
        <v>54667</v>
      </c>
      <c r="J325" s="196">
        <f t="shared" si="47"/>
        <v>27.792939543461355</v>
      </c>
      <c r="K325" s="180">
        <v>24.28</v>
      </c>
      <c r="L325" s="179">
        <f>$L$29*(1+Assumptions!$B$57)^(H324-$H$29)</f>
        <v>3.5129395434613548</v>
      </c>
      <c r="M325">
        <f t="shared" si="46"/>
        <v>2051</v>
      </c>
      <c r="N325">
        <f>(1+Assumptions!$B$57)^(M325-2033)</f>
        <v>1.4282462475762727</v>
      </c>
      <c r="O325">
        <f>HLOOKUP(M325,'Monthly Value (1)'!$C$4:$NR$5,2,FALSE)</f>
        <v>25</v>
      </c>
      <c r="P325" t="e">
        <f>HLOOKUP(M325,#REF!,2,FALSE)</f>
        <v>#REF!</v>
      </c>
      <c r="Q325">
        <f>HLOOKUP(M325,'Monthly Value (3)'!$C$4:$NR$5,2,FALSE)</f>
        <v>24</v>
      </c>
      <c r="R325" s="68">
        <f t="shared" si="44"/>
        <v>2</v>
      </c>
      <c r="S325" s="197">
        <v>55185</v>
      </c>
      <c r="T325" s="200">
        <f t="shared" ref="T325:T388" si="48">V325*N325</f>
        <v>205.74158025480628</v>
      </c>
      <c r="U325" s="200">
        <f t="shared" ref="U325:U388" si="49">W325*N325</f>
        <v>164.69479995756396</v>
      </c>
      <c r="V325" s="190">
        <v>144.05189623564479</v>
      </c>
      <c r="W325" s="190">
        <v>115.31260819837635</v>
      </c>
      <c r="X325" s="66"/>
      <c r="Y325" s="55">
        <f t="shared" ref="Y325:Y388" si="50">$AI$8</f>
        <v>8</v>
      </c>
      <c r="Z325" s="52">
        <f t="shared" si="45"/>
        <v>0.85</v>
      </c>
      <c r="AA325" s="65">
        <f>($AI$6*VLOOKUP(O325,Assumptions!$B$64:$C$93,2,FALSE)*Y325*T325/1000)-($AI$6*VLOOKUP(O325,Assumptions!$B$64:$C$93,2,FALSE)/Z325*Y325*U325/1000)</f>
        <v>0</v>
      </c>
      <c r="AB325" s="65" t="e">
        <f>($AI$6*VLOOKUP(P325,Assumptions!$B$64:$C$93,2,FALSE)*Y325*T325/1000)-($AI$6*VLOOKUP(P325,Assumptions!$B$64:$C$93,2,FALSE)/Z325*Y325*U325/1000)</f>
        <v>#REF!</v>
      </c>
      <c r="AC325" s="65">
        <f>($AI$6*VLOOKUP(Q325,Assumptions!$B$64:$C$93,2,FALSE)*Y325*T325/1000)-($AI$6*VLOOKUP(Q325,Assumptions!$B$64:$C$93,2,FALSE)/Z325*Y325*U325/1000)</f>
        <v>0</v>
      </c>
      <c r="AD325" s="217">
        <f>$AI$6*VLOOKUP(O325,Assumptions!$B$64:$C$93,2,FALSE)*(1-Z325)*Y325</f>
        <v>0</v>
      </c>
      <c r="AE325" s="217" t="e">
        <f>$AI$6*VLOOKUP(P325,Assumptions!$B$64:$C$93,2,FALSE)*(1-Z325)*Y325</f>
        <v>#REF!</v>
      </c>
      <c r="AF325" s="217">
        <f>$AI$6*VLOOKUP(Q325,Assumptions!$B$64:$C$93,2,FALSE)*(1-Z325)*Y325</f>
        <v>0</v>
      </c>
      <c r="AG325" s="65"/>
    </row>
    <row r="326" spans="8:33">
      <c r="H326" s="198">
        <v>2049</v>
      </c>
      <c r="I326" s="181">
        <v>54697</v>
      </c>
      <c r="J326" s="196">
        <f t="shared" si="47"/>
        <v>27.792939543461355</v>
      </c>
      <c r="K326" s="180">
        <v>24.28</v>
      </c>
      <c r="L326" s="179">
        <f>$L$29*(1+Assumptions!$B$57)^(H325-$H$29)</f>
        <v>3.5129395434613548</v>
      </c>
      <c r="M326">
        <f t="shared" si="46"/>
        <v>2051</v>
      </c>
      <c r="N326">
        <f>(1+Assumptions!$B$57)^(M326-2033)</f>
        <v>1.4282462475762727</v>
      </c>
      <c r="O326">
        <f>HLOOKUP(M326,'Monthly Value (1)'!$C$4:$NR$5,2,FALSE)</f>
        <v>25</v>
      </c>
      <c r="P326" t="e">
        <f>HLOOKUP(M326,#REF!,2,FALSE)</f>
        <v>#REF!</v>
      </c>
      <c r="Q326">
        <f>HLOOKUP(M326,'Monthly Value (3)'!$C$4:$NR$5,2,FALSE)</f>
        <v>24</v>
      </c>
      <c r="R326" s="68">
        <f t="shared" ref="R326:R389" si="51">MONTH(S326)</f>
        <v>3</v>
      </c>
      <c r="S326" s="197">
        <v>55213</v>
      </c>
      <c r="T326" s="200">
        <f t="shared" si="48"/>
        <v>85.351100226802572</v>
      </c>
      <c r="U326" s="200">
        <f t="shared" si="49"/>
        <v>74.270403831941508</v>
      </c>
      <c r="V326" s="190">
        <v>59.75937298742636</v>
      </c>
      <c r="W326" s="190">
        <v>52.001119525416605</v>
      </c>
      <c r="X326" s="66"/>
      <c r="Y326" s="55">
        <f t="shared" si="50"/>
        <v>8</v>
      </c>
      <c r="Z326" s="52">
        <f t="shared" si="45"/>
        <v>0.85</v>
      </c>
      <c r="AA326" s="65">
        <f>($AI$6*VLOOKUP(O326,Assumptions!$B$64:$C$93,2,FALSE)*Y326*T326/1000)-($AI$6*VLOOKUP(O326,Assumptions!$B$64:$C$93,2,FALSE)/Z326*Y326*U326/1000)</f>
        <v>0</v>
      </c>
      <c r="AB326" s="65" t="e">
        <f>($AI$6*VLOOKUP(P326,Assumptions!$B$64:$C$93,2,FALSE)*Y326*T326/1000)-($AI$6*VLOOKUP(P326,Assumptions!$B$64:$C$93,2,FALSE)/Z326*Y326*U326/1000)</f>
        <v>#REF!</v>
      </c>
      <c r="AC326" s="65">
        <f>($AI$6*VLOOKUP(Q326,Assumptions!$B$64:$C$93,2,FALSE)*Y326*T326/1000)-($AI$6*VLOOKUP(Q326,Assumptions!$B$64:$C$93,2,FALSE)/Z326*Y326*U326/1000)</f>
        <v>0</v>
      </c>
      <c r="AD326" s="217">
        <f>$AI$6*VLOOKUP(O326,Assumptions!$B$64:$C$93,2,FALSE)*(1-Z326)*Y326</f>
        <v>0</v>
      </c>
      <c r="AE326" s="217" t="e">
        <f>$AI$6*VLOOKUP(P326,Assumptions!$B$64:$C$93,2,FALSE)*(1-Z326)*Y326</f>
        <v>#REF!</v>
      </c>
      <c r="AF326" s="217">
        <f>$AI$6*VLOOKUP(Q326,Assumptions!$B$64:$C$93,2,FALSE)*(1-Z326)*Y326</f>
        <v>0</v>
      </c>
      <c r="AG326" s="65"/>
    </row>
    <row r="327" spans="8:33">
      <c r="H327" s="198">
        <v>2049</v>
      </c>
      <c r="I327" s="181">
        <v>54728</v>
      </c>
      <c r="J327" s="196">
        <f t="shared" si="47"/>
        <v>27.792939543461355</v>
      </c>
      <c r="K327" s="180">
        <v>24.28</v>
      </c>
      <c r="L327" s="179">
        <f>$L$29*(1+Assumptions!$B$57)^(H326-$H$29)</f>
        <v>3.5129395434613548</v>
      </c>
      <c r="M327">
        <f t="shared" si="46"/>
        <v>2051</v>
      </c>
      <c r="N327">
        <f>(1+Assumptions!$B$57)^(M327-2033)</f>
        <v>1.4282462475762727</v>
      </c>
      <c r="O327">
        <f>HLOOKUP(M327,'Monthly Value (1)'!$C$4:$NR$5,2,FALSE)</f>
        <v>25</v>
      </c>
      <c r="P327" t="e">
        <f>HLOOKUP(M327,#REF!,2,FALSE)</f>
        <v>#REF!</v>
      </c>
      <c r="Q327">
        <f>HLOOKUP(M327,'Monthly Value (3)'!$C$4:$NR$5,2,FALSE)</f>
        <v>24</v>
      </c>
      <c r="R327" s="68">
        <f t="shared" si="51"/>
        <v>4</v>
      </c>
      <c r="S327" s="197">
        <v>55244</v>
      </c>
      <c r="T327" s="200">
        <f t="shared" si="48"/>
        <v>56.914627309628159</v>
      </c>
      <c r="U327" s="200">
        <f t="shared" si="49"/>
        <v>48.011987998202244</v>
      </c>
      <c r="V327" s="190">
        <v>39.849309883510649</v>
      </c>
      <c r="W327" s="190">
        <v>33.616043507678292</v>
      </c>
      <c r="X327" s="66"/>
      <c r="Y327" s="55">
        <f t="shared" si="50"/>
        <v>8</v>
      </c>
      <c r="Z327" s="52">
        <f t="shared" si="45"/>
        <v>0.85</v>
      </c>
      <c r="AA327" s="65">
        <f>($AI$6*VLOOKUP(O327,Assumptions!$B$64:$C$93,2,FALSE)*Y327*T327/1000)-($AI$6*VLOOKUP(O327,Assumptions!$B$64:$C$93,2,FALSE)/Z327*Y327*U327/1000)</f>
        <v>0</v>
      </c>
      <c r="AB327" s="65" t="e">
        <f>($AI$6*VLOOKUP(P327,Assumptions!$B$64:$C$93,2,FALSE)*Y327*T327/1000)-($AI$6*VLOOKUP(P327,Assumptions!$B$64:$C$93,2,FALSE)/Z327*Y327*U327/1000)</f>
        <v>#REF!</v>
      </c>
      <c r="AC327" s="65">
        <f>($AI$6*VLOOKUP(Q327,Assumptions!$B$64:$C$93,2,FALSE)*Y327*T327/1000)-($AI$6*VLOOKUP(Q327,Assumptions!$B$64:$C$93,2,FALSE)/Z327*Y327*U327/1000)</f>
        <v>0</v>
      </c>
      <c r="AD327" s="217">
        <f>$AI$6*VLOOKUP(O327,Assumptions!$B$64:$C$93,2,FALSE)*(1-Z327)*Y327</f>
        <v>0</v>
      </c>
      <c r="AE327" s="217" t="e">
        <f>$AI$6*VLOOKUP(P327,Assumptions!$B$64:$C$93,2,FALSE)*(1-Z327)*Y327</f>
        <v>#REF!</v>
      </c>
      <c r="AF327" s="217">
        <f>$AI$6*VLOOKUP(Q327,Assumptions!$B$64:$C$93,2,FALSE)*(1-Z327)*Y327</f>
        <v>0</v>
      </c>
      <c r="AG327" s="65"/>
    </row>
    <row r="328" spans="8:33">
      <c r="H328" s="198">
        <v>2049</v>
      </c>
      <c r="I328" s="181">
        <v>54758</v>
      </c>
      <c r="J328" s="196">
        <f t="shared" si="47"/>
        <v>27.792939543461355</v>
      </c>
      <c r="K328" s="180">
        <v>24.28</v>
      </c>
      <c r="L328" s="179">
        <f>$L$29*(1+Assumptions!$B$57)^(H327-$H$29)</f>
        <v>3.5129395434613548</v>
      </c>
      <c r="M328">
        <f t="shared" si="46"/>
        <v>2051</v>
      </c>
      <c r="N328">
        <f>(1+Assumptions!$B$57)^(M328-2033)</f>
        <v>1.4282462475762727</v>
      </c>
      <c r="O328">
        <f>HLOOKUP(M328,'Monthly Value (1)'!$C$4:$NR$5,2,FALSE)</f>
        <v>25</v>
      </c>
      <c r="P328" t="e">
        <f>HLOOKUP(M328,#REF!,2,FALSE)</f>
        <v>#REF!</v>
      </c>
      <c r="Q328">
        <f>HLOOKUP(M328,'Monthly Value (3)'!$C$4:$NR$5,2,FALSE)</f>
        <v>24</v>
      </c>
      <c r="R328" s="68">
        <f t="shared" si="51"/>
        <v>5</v>
      </c>
      <c r="S328" s="197">
        <v>55274</v>
      </c>
      <c r="T328" s="200">
        <f t="shared" si="48"/>
        <v>46.422195457045468</v>
      </c>
      <c r="U328" s="200">
        <f t="shared" si="49"/>
        <v>39.598080196957547</v>
      </c>
      <c r="V328" s="190">
        <v>32.502935355736952</v>
      </c>
      <c r="W328" s="190">
        <v>27.724967080540424</v>
      </c>
      <c r="X328" s="66"/>
      <c r="Y328" s="55">
        <f t="shared" si="50"/>
        <v>8</v>
      </c>
      <c r="Z328" s="52">
        <f t="shared" si="45"/>
        <v>0.85</v>
      </c>
      <c r="AA328" s="65">
        <f>($AI$6*VLOOKUP(O328,Assumptions!$B$64:$C$93,2,FALSE)*Y328*T328/1000)-($AI$6*VLOOKUP(O328,Assumptions!$B$64:$C$93,2,FALSE)/Z328*Y328*U328/1000)</f>
        <v>0</v>
      </c>
      <c r="AB328" s="65" t="e">
        <f>($AI$6*VLOOKUP(P328,Assumptions!$B$64:$C$93,2,FALSE)*Y328*T328/1000)-($AI$6*VLOOKUP(P328,Assumptions!$B$64:$C$93,2,FALSE)/Z328*Y328*U328/1000)</f>
        <v>#REF!</v>
      </c>
      <c r="AC328" s="65">
        <f>($AI$6*VLOOKUP(Q328,Assumptions!$B$64:$C$93,2,FALSE)*Y328*T328/1000)-($AI$6*VLOOKUP(Q328,Assumptions!$B$64:$C$93,2,FALSE)/Z328*Y328*U328/1000)</f>
        <v>0</v>
      </c>
      <c r="AD328" s="217">
        <f>$AI$6*VLOOKUP(O328,Assumptions!$B$64:$C$93,2,FALSE)*(1-Z328)*Y328</f>
        <v>0</v>
      </c>
      <c r="AE328" s="217" t="e">
        <f>$AI$6*VLOOKUP(P328,Assumptions!$B$64:$C$93,2,FALSE)*(1-Z328)*Y328</f>
        <v>#REF!</v>
      </c>
      <c r="AF328" s="217">
        <f>$AI$6*VLOOKUP(Q328,Assumptions!$B$64:$C$93,2,FALSE)*(1-Z328)*Y328</f>
        <v>0</v>
      </c>
      <c r="AG328" s="65"/>
    </row>
    <row r="329" spans="8:33">
      <c r="H329" s="198">
        <v>2050</v>
      </c>
      <c r="I329" s="181">
        <v>54789</v>
      </c>
      <c r="J329" s="196">
        <f t="shared" si="47"/>
        <v>28.162939543461352</v>
      </c>
      <c r="K329" s="180">
        <v>24.65</v>
      </c>
      <c r="L329" s="179">
        <f>$L$29*(1+Assumptions!$B$57)^(H328-$H$29)</f>
        <v>3.5129395434613548</v>
      </c>
      <c r="M329">
        <f t="shared" si="46"/>
        <v>2051</v>
      </c>
      <c r="N329">
        <f>(1+Assumptions!$B$57)^(M329-2033)</f>
        <v>1.4282462475762727</v>
      </c>
      <c r="O329">
        <f>HLOOKUP(M329,'Monthly Value (1)'!$C$4:$NR$5,2,FALSE)</f>
        <v>25</v>
      </c>
      <c r="P329" t="e">
        <f>HLOOKUP(M329,#REF!,2,FALSE)</f>
        <v>#REF!</v>
      </c>
      <c r="Q329">
        <f>HLOOKUP(M329,'Monthly Value (3)'!$C$4:$NR$5,2,FALSE)</f>
        <v>24</v>
      </c>
      <c r="R329" s="68">
        <f t="shared" si="51"/>
        <v>6</v>
      </c>
      <c r="S329" s="197">
        <v>55305</v>
      </c>
      <c r="T329" s="200">
        <f t="shared" si="48"/>
        <v>56.782826645805521</v>
      </c>
      <c r="U329" s="200">
        <f t="shared" si="49"/>
        <v>47.701195023667331</v>
      </c>
      <c r="V329" s="190">
        <v>39.757028413108536</v>
      </c>
      <c r="W329" s="190">
        <v>33.398438892884222</v>
      </c>
      <c r="X329" s="66"/>
      <c r="Y329" s="55">
        <f t="shared" si="50"/>
        <v>8</v>
      </c>
      <c r="Z329" s="52">
        <f t="shared" si="45"/>
        <v>0.85</v>
      </c>
      <c r="AA329" s="65">
        <f>($AI$6*VLOOKUP(O329,Assumptions!$B$64:$C$93,2,FALSE)*Y329*T329/1000)-($AI$6*VLOOKUP(O329,Assumptions!$B$64:$C$93,2,FALSE)/Z329*Y329*U329/1000)</f>
        <v>0</v>
      </c>
      <c r="AB329" s="65" t="e">
        <f>($AI$6*VLOOKUP(P329,Assumptions!$B$64:$C$93,2,FALSE)*Y329*T329/1000)-($AI$6*VLOOKUP(P329,Assumptions!$B$64:$C$93,2,FALSE)/Z329*Y329*U329/1000)</f>
        <v>#REF!</v>
      </c>
      <c r="AC329" s="65">
        <f>($AI$6*VLOOKUP(Q329,Assumptions!$B$64:$C$93,2,FALSE)*Y329*T329/1000)-($AI$6*VLOOKUP(Q329,Assumptions!$B$64:$C$93,2,FALSE)/Z329*Y329*U329/1000)</f>
        <v>0</v>
      </c>
      <c r="AD329" s="217">
        <f>$AI$6*VLOOKUP(O329,Assumptions!$B$64:$C$93,2,FALSE)*(1-Z329)*Y329</f>
        <v>0</v>
      </c>
      <c r="AE329" s="217" t="e">
        <f>$AI$6*VLOOKUP(P329,Assumptions!$B$64:$C$93,2,FALSE)*(1-Z329)*Y329</f>
        <v>#REF!</v>
      </c>
      <c r="AF329" s="217">
        <f>$AI$6*VLOOKUP(Q329,Assumptions!$B$64:$C$93,2,FALSE)*(1-Z329)*Y329</f>
        <v>0</v>
      </c>
      <c r="AG329" s="65"/>
    </row>
    <row r="330" spans="8:33">
      <c r="H330" s="198">
        <v>2050</v>
      </c>
      <c r="I330" s="181">
        <v>54820</v>
      </c>
      <c r="J330" s="196">
        <f t="shared" si="47"/>
        <v>28.233198334330581</v>
      </c>
      <c r="K330" s="180">
        <v>24.65</v>
      </c>
      <c r="L330" s="179">
        <f>$L$29*(1+Assumptions!$B$57)^(H329-$H$29)</f>
        <v>3.5831983343305822</v>
      </c>
      <c r="M330">
        <f t="shared" si="46"/>
        <v>2051</v>
      </c>
      <c r="N330">
        <f>(1+Assumptions!$B$57)^(M330-2033)</f>
        <v>1.4282462475762727</v>
      </c>
      <c r="O330">
        <f>HLOOKUP(M330,'Monthly Value (1)'!$C$4:$NR$5,2,FALSE)</f>
        <v>25</v>
      </c>
      <c r="P330" t="e">
        <f>HLOOKUP(M330,#REF!,2,FALSE)</f>
        <v>#REF!</v>
      </c>
      <c r="Q330">
        <f>HLOOKUP(M330,'Monthly Value (3)'!$C$4:$NR$5,2,FALSE)</f>
        <v>24</v>
      </c>
      <c r="R330" s="68">
        <f t="shared" si="51"/>
        <v>7</v>
      </c>
      <c r="S330" s="197">
        <v>55335</v>
      </c>
      <c r="T330" s="200">
        <f t="shared" si="48"/>
        <v>68.951815742589915</v>
      </c>
      <c r="U330" s="200">
        <f t="shared" si="49"/>
        <v>54.674555800312056</v>
      </c>
      <c r="V330" s="190">
        <v>48.27726021307658</v>
      </c>
      <c r="W330" s="190">
        <v>38.280902815669585</v>
      </c>
      <c r="X330" s="66"/>
      <c r="Y330" s="55">
        <f t="shared" si="50"/>
        <v>8</v>
      </c>
      <c r="Z330" s="52">
        <f t="shared" si="45"/>
        <v>0.85</v>
      </c>
      <c r="AA330" s="65">
        <f>($AI$6*VLOOKUP(O330,Assumptions!$B$64:$C$93,2,FALSE)*Y330*T330/1000)-($AI$6*VLOOKUP(O330,Assumptions!$B$64:$C$93,2,FALSE)/Z330*Y330*U330/1000)</f>
        <v>0</v>
      </c>
      <c r="AB330" s="65" t="e">
        <f>($AI$6*VLOOKUP(P330,Assumptions!$B$64:$C$93,2,FALSE)*Y330*T330/1000)-($AI$6*VLOOKUP(P330,Assumptions!$B$64:$C$93,2,FALSE)/Z330*Y330*U330/1000)</f>
        <v>#REF!</v>
      </c>
      <c r="AC330" s="65">
        <f>($AI$6*VLOOKUP(Q330,Assumptions!$B$64:$C$93,2,FALSE)*Y330*T330/1000)-($AI$6*VLOOKUP(Q330,Assumptions!$B$64:$C$93,2,FALSE)/Z330*Y330*U330/1000)</f>
        <v>0</v>
      </c>
      <c r="AD330" s="217">
        <f>$AI$6*VLOOKUP(O330,Assumptions!$B$64:$C$93,2,FALSE)*(1-Z330)*Y330</f>
        <v>0</v>
      </c>
      <c r="AE330" s="217" t="e">
        <f>$AI$6*VLOOKUP(P330,Assumptions!$B$64:$C$93,2,FALSE)*(1-Z330)*Y330</f>
        <v>#REF!</v>
      </c>
      <c r="AF330" s="217">
        <f>$AI$6*VLOOKUP(Q330,Assumptions!$B$64:$C$93,2,FALSE)*(1-Z330)*Y330</f>
        <v>0</v>
      </c>
      <c r="AG330" s="65"/>
    </row>
    <row r="331" spans="8:33">
      <c r="H331" s="198">
        <v>2050</v>
      </c>
      <c r="I331" s="181">
        <v>54848</v>
      </c>
      <c r="J331" s="196">
        <f t="shared" si="47"/>
        <v>28.233198334330581</v>
      </c>
      <c r="K331" s="180">
        <v>24.65</v>
      </c>
      <c r="L331" s="179">
        <f>$L$29*(1+Assumptions!$B$57)^(H330-$H$29)</f>
        <v>3.5831983343305822</v>
      </c>
      <c r="M331">
        <f t="shared" si="46"/>
        <v>2051</v>
      </c>
      <c r="N331">
        <f>(1+Assumptions!$B$57)^(M331-2033)</f>
        <v>1.4282462475762727</v>
      </c>
      <c r="O331">
        <f>HLOOKUP(M331,'Monthly Value (1)'!$C$4:$NR$5,2,FALSE)</f>
        <v>25</v>
      </c>
      <c r="P331" t="e">
        <f>HLOOKUP(M331,#REF!,2,FALSE)</f>
        <v>#REF!</v>
      </c>
      <c r="Q331">
        <f>HLOOKUP(M331,'Monthly Value (3)'!$C$4:$NR$5,2,FALSE)</f>
        <v>24</v>
      </c>
      <c r="R331" s="68">
        <f t="shared" si="51"/>
        <v>8</v>
      </c>
      <c r="S331" s="197">
        <v>55366</v>
      </c>
      <c r="T331" s="200">
        <f t="shared" si="48"/>
        <v>69.580913197707034</v>
      </c>
      <c r="U331" s="200">
        <f t="shared" si="49"/>
        <v>55.212114725706641</v>
      </c>
      <c r="V331" s="190">
        <v>48.717728694043842</v>
      </c>
      <c r="W331" s="190">
        <v>38.657279736881051</v>
      </c>
      <c r="X331" s="66"/>
      <c r="Y331" s="55">
        <f t="shared" si="50"/>
        <v>8</v>
      </c>
      <c r="Z331" s="52">
        <f t="shared" si="45"/>
        <v>0.85</v>
      </c>
      <c r="AA331" s="65">
        <f>($AI$6*VLOOKUP(O331,Assumptions!$B$64:$C$93,2,FALSE)*Y331*T331/1000)-($AI$6*VLOOKUP(O331,Assumptions!$B$64:$C$93,2,FALSE)/Z331*Y331*U331/1000)</f>
        <v>0</v>
      </c>
      <c r="AB331" s="65" t="e">
        <f>($AI$6*VLOOKUP(P331,Assumptions!$B$64:$C$93,2,FALSE)*Y331*T331/1000)-($AI$6*VLOOKUP(P331,Assumptions!$B$64:$C$93,2,FALSE)/Z331*Y331*U331/1000)</f>
        <v>#REF!</v>
      </c>
      <c r="AC331" s="65">
        <f>($AI$6*VLOOKUP(Q331,Assumptions!$B$64:$C$93,2,FALSE)*Y331*T331/1000)-($AI$6*VLOOKUP(Q331,Assumptions!$B$64:$C$93,2,FALSE)/Z331*Y331*U331/1000)</f>
        <v>0</v>
      </c>
      <c r="AD331" s="217">
        <f>$AI$6*VLOOKUP(O331,Assumptions!$B$64:$C$93,2,FALSE)*(1-Z331)*Y331</f>
        <v>0</v>
      </c>
      <c r="AE331" s="217" t="e">
        <f>$AI$6*VLOOKUP(P331,Assumptions!$B$64:$C$93,2,FALSE)*(1-Z331)*Y331</f>
        <v>#REF!</v>
      </c>
      <c r="AF331" s="217">
        <f>$AI$6*VLOOKUP(Q331,Assumptions!$B$64:$C$93,2,FALSE)*(1-Z331)*Y331</f>
        <v>0</v>
      </c>
      <c r="AG331" s="65"/>
    </row>
    <row r="332" spans="8:33">
      <c r="H332" s="198">
        <v>2050</v>
      </c>
      <c r="I332" s="181">
        <v>54879</v>
      </c>
      <c r="J332" s="196">
        <f t="shared" si="47"/>
        <v>28.233198334330581</v>
      </c>
      <c r="K332" s="180">
        <v>24.65</v>
      </c>
      <c r="L332" s="179">
        <f>$L$29*(1+Assumptions!$B$57)^(H331-$H$29)</f>
        <v>3.5831983343305822</v>
      </c>
      <c r="M332">
        <f t="shared" si="46"/>
        <v>2051</v>
      </c>
      <c r="N332">
        <f>(1+Assumptions!$B$57)^(M332-2033)</f>
        <v>1.4282462475762727</v>
      </c>
      <c r="O332">
        <f>HLOOKUP(M332,'Monthly Value (1)'!$C$4:$NR$5,2,FALSE)</f>
        <v>25</v>
      </c>
      <c r="P332" t="e">
        <f>HLOOKUP(M332,#REF!,2,FALSE)</f>
        <v>#REF!</v>
      </c>
      <c r="Q332">
        <f>HLOOKUP(M332,'Monthly Value (3)'!$C$4:$NR$5,2,FALSE)</f>
        <v>24</v>
      </c>
      <c r="R332" s="68">
        <f t="shared" si="51"/>
        <v>9</v>
      </c>
      <c r="S332" s="197">
        <v>55397</v>
      </c>
      <c r="T332" s="200">
        <f t="shared" si="48"/>
        <v>56.409667366171895</v>
      </c>
      <c r="U332" s="200">
        <f t="shared" si="49"/>
        <v>48.584783201991755</v>
      </c>
      <c r="V332" s="190">
        <v>39.495757445117633</v>
      </c>
      <c r="W332" s="190">
        <v>34.01709143954686</v>
      </c>
      <c r="X332" s="66"/>
      <c r="Y332" s="55">
        <f t="shared" si="50"/>
        <v>8</v>
      </c>
      <c r="Z332" s="52">
        <f t="shared" si="45"/>
        <v>0.85</v>
      </c>
      <c r="AA332" s="65">
        <f>($AI$6*VLOOKUP(O332,Assumptions!$B$64:$C$93,2,FALSE)*Y332*T332/1000)-($AI$6*VLOOKUP(O332,Assumptions!$B$64:$C$93,2,FALSE)/Z332*Y332*U332/1000)</f>
        <v>0</v>
      </c>
      <c r="AB332" s="65" t="e">
        <f>($AI$6*VLOOKUP(P332,Assumptions!$B$64:$C$93,2,FALSE)*Y332*T332/1000)-($AI$6*VLOOKUP(P332,Assumptions!$B$64:$C$93,2,FALSE)/Z332*Y332*U332/1000)</f>
        <v>#REF!</v>
      </c>
      <c r="AC332" s="65">
        <f>($AI$6*VLOOKUP(Q332,Assumptions!$B$64:$C$93,2,FALSE)*Y332*T332/1000)-($AI$6*VLOOKUP(Q332,Assumptions!$B$64:$C$93,2,FALSE)/Z332*Y332*U332/1000)</f>
        <v>0</v>
      </c>
      <c r="AD332" s="217">
        <f>$AI$6*VLOOKUP(O332,Assumptions!$B$64:$C$93,2,FALSE)*(1-Z332)*Y332</f>
        <v>0</v>
      </c>
      <c r="AE332" s="217" t="e">
        <f>$AI$6*VLOOKUP(P332,Assumptions!$B$64:$C$93,2,FALSE)*(1-Z332)*Y332</f>
        <v>#REF!</v>
      </c>
      <c r="AF332" s="217">
        <f>$AI$6*VLOOKUP(Q332,Assumptions!$B$64:$C$93,2,FALSE)*(1-Z332)*Y332</f>
        <v>0</v>
      </c>
      <c r="AG332" s="65"/>
    </row>
    <row r="333" spans="8:33">
      <c r="H333" s="198">
        <v>2050</v>
      </c>
      <c r="I333" s="181">
        <v>54909</v>
      </c>
      <c r="J333" s="196">
        <f t="shared" si="47"/>
        <v>28.233198334330581</v>
      </c>
      <c r="K333" s="180">
        <v>24.65</v>
      </c>
      <c r="L333" s="179">
        <f>$L$29*(1+Assumptions!$B$57)^(H332-$H$29)</f>
        <v>3.5831983343305822</v>
      </c>
      <c r="M333">
        <f t="shared" si="46"/>
        <v>2051</v>
      </c>
      <c r="N333">
        <f>(1+Assumptions!$B$57)^(M333-2033)</f>
        <v>1.4282462475762727</v>
      </c>
      <c r="O333">
        <f>HLOOKUP(M333,'Monthly Value (1)'!$C$4:$NR$5,2,FALSE)</f>
        <v>25</v>
      </c>
      <c r="P333" t="e">
        <f>HLOOKUP(M333,#REF!,2,FALSE)</f>
        <v>#REF!</v>
      </c>
      <c r="Q333">
        <f>HLOOKUP(M333,'Monthly Value (3)'!$C$4:$NR$5,2,FALSE)</f>
        <v>24</v>
      </c>
      <c r="R333" s="68">
        <f t="shared" si="51"/>
        <v>10</v>
      </c>
      <c r="S333" s="197">
        <v>55427</v>
      </c>
      <c r="T333" s="200">
        <f t="shared" si="48"/>
        <v>61.58606980857617</v>
      </c>
      <c r="U333" s="200">
        <f t="shared" si="49"/>
        <v>49.374393778510267</v>
      </c>
      <c r="V333" s="190">
        <v>43.120064143761937</v>
      </c>
      <c r="W333" s="190">
        <v>34.569944687268311</v>
      </c>
      <c r="X333" s="66"/>
      <c r="Y333" s="55">
        <f t="shared" si="50"/>
        <v>8</v>
      </c>
      <c r="Z333" s="52">
        <f t="shared" ref="Z333:Z396" si="52">$AI$9</f>
        <v>0.85</v>
      </c>
      <c r="AA333" s="65">
        <f>($AI$6*VLOOKUP(O333,Assumptions!$B$64:$C$93,2,FALSE)*Y333*T333/1000)-($AI$6*VLOOKUP(O333,Assumptions!$B$64:$C$93,2,FALSE)/Z333*Y333*U333/1000)</f>
        <v>0</v>
      </c>
      <c r="AB333" s="65" t="e">
        <f>($AI$6*VLOOKUP(P333,Assumptions!$B$64:$C$93,2,FALSE)*Y333*T333/1000)-($AI$6*VLOOKUP(P333,Assumptions!$B$64:$C$93,2,FALSE)/Z333*Y333*U333/1000)</f>
        <v>#REF!</v>
      </c>
      <c r="AC333" s="65">
        <f>($AI$6*VLOOKUP(Q333,Assumptions!$B$64:$C$93,2,FALSE)*Y333*T333/1000)-($AI$6*VLOOKUP(Q333,Assumptions!$B$64:$C$93,2,FALSE)/Z333*Y333*U333/1000)</f>
        <v>0</v>
      </c>
      <c r="AD333" s="217">
        <f>$AI$6*VLOOKUP(O333,Assumptions!$B$64:$C$93,2,FALSE)*(1-Z333)*Y333</f>
        <v>0</v>
      </c>
      <c r="AE333" s="217" t="e">
        <f>$AI$6*VLOOKUP(P333,Assumptions!$B$64:$C$93,2,FALSE)*(1-Z333)*Y333</f>
        <v>#REF!</v>
      </c>
      <c r="AF333" s="217">
        <f>$AI$6*VLOOKUP(Q333,Assumptions!$B$64:$C$93,2,FALSE)*(1-Z333)*Y333</f>
        <v>0</v>
      </c>
      <c r="AG333" s="65"/>
    </row>
    <row r="334" spans="8:33">
      <c r="H334" s="198">
        <v>2050</v>
      </c>
      <c r="I334" s="181">
        <v>54940</v>
      </c>
      <c r="J334" s="196">
        <f t="shared" si="47"/>
        <v>28.233198334330581</v>
      </c>
      <c r="K334" s="180">
        <v>24.65</v>
      </c>
      <c r="L334" s="179">
        <f>$L$29*(1+Assumptions!$B$57)^(H333-$H$29)</f>
        <v>3.5831983343305822</v>
      </c>
      <c r="M334">
        <f t="shared" si="46"/>
        <v>2051</v>
      </c>
      <c r="N334">
        <f>(1+Assumptions!$B$57)^(M334-2033)</f>
        <v>1.4282462475762727</v>
      </c>
      <c r="O334">
        <f>HLOOKUP(M334,'Monthly Value (1)'!$C$4:$NR$5,2,FALSE)</f>
        <v>25</v>
      </c>
      <c r="P334" t="e">
        <f>HLOOKUP(M334,#REF!,2,FALSE)</f>
        <v>#REF!</v>
      </c>
      <c r="Q334">
        <f>HLOOKUP(M334,'Monthly Value (3)'!$C$4:$NR$5,2,FALSE)</f>
        <v>24</v>
      </c>
      <c r="R334" s="68">
        <f t="shared" si="51"/>
        <v>11</v>
      </c>
      <c r="S334" s="197">
        <v>55458</v>
      </c>
      <c r="T334" s="200">
        <f t="shared" si="48"/>
        <v>95.87326622762285</v>
      </c>
      <c r="U334" s="200">
        <f t="shared" si="49"/>
        <v>83.76545773262751</v>
      </c>
      <c r="V334" s="190">
        <v>67.126566157845218</v>
      </c>
      <c r="W334" s="190">
        <v>58.649170529785813</v>
      </c>
      <c r="X334" s="66"/>
      <c r="Y334" s="55">
        <f t="shared" si="50"/>
        <v>8</v>
      </c>
      <c r="Z334" s="52">
        <f t="shared" si="52"/>
        <v>0.85</v>
      </c>
      <c r="AA334" s="65">
        <f>($AI$6*VLOOKUP(O334,Assumptions!$B$64:$C$93,2,FALSE)*Y334*T334/1000)-($AI$6*VLOOKUP(O334,Assumptions!$B$64:$C$93,2,FALSE)/Z334*Y334*U334/1000)</f>
        <v>0</v>
      </c>
      <c r="AB334" s="65" t="e">
        <f>($AI$6*VLOOKUP(P334,Assumptions!$B$64:$C$93,2,FALSE)*Y334*T334/1000)-($AI$6*VLOOKUP(P334,Assumptions!$B$64:$C$93,2,FALSE)/Z334*Y334*U334/1000)</f>
        <v>#REF!</v>
      </c>
      <c r="AC334" s="65">
        <f>($AI$6*VLOOKUP(Q334,Assumptions!$B$64:$C$93,2,FALSE)*Y334*T334/1000)-($AI$6*VLOOKUP(Q334,Assumptions!$B$64:$C$93,2,FALSE)/Z334*Y334*U334/1000)</f>
        <v>0</v>
      </c>
      <c r="AD334" s="217">
        <f>$AI$6*VLOOKUP(O334,Assumptions!$B$64:$C$93,2,FALSE)*(1-Z334)*Y334</f>
        <v>0</v>
      </c>
      <c r="AE334" s="217" t="e">
        <f>$AI$6*VLOOKUP(P334,Assumptions!$B$64:$C$93,2,FALSE)*(1-Z334)*Y334</f>
        <v>#REF!</v>
      </c>
      <c r="AF334" s="217">
        <f>$AI$6*VLOOKUP(Q334,Assumptions!$B$64:$C$93,2,FALSE)*(1-Z334)*Y334</f>
        <v>0</v>
      </c>
      <c r="AG334" s="65"/>
    </row>
    <row r="335" spans="8:33">
      <c r="H335" s="198">
        <v>2050</v>
      </c>
      <c r="I335" s="181">
        <v>54970</v>
      </c>
      <c r="J335" s="196">
        <f t="shared" si="47"/>
        <v>28.233198334330581</v>
      </c>
      <c r="K335" s="180">
        <v>24.65</v>
      </c>
      <c r="L335" s="179">
        <f>$L$29*(1+Assumptions!$B$57)^(H334-$H$29)</f>
        <v>3.5831983343305822</v>
      </c>
      <c r="M335">
        <f t="shared" si="46"/>
        <v>2051</v>
      </c>
      <c r="N335">
        <f>(1+Assumptions!$B$57)^(M335-2033)</f>
        <v>1.4282462475762727</v>
      </c>
      <c r="O335">
        <f>HLOOKUP(M335,'Monthly Value (1)'!$C$4:$NR$5,2,FALSE)</f>
        <v>25</v>
      </c>
      <c r="P335" t="e">
        <f>HLOOKUP(M335,#REF!,2,FALSE)</f>
        <v>#REF!</v>
      </c>
      <c r="Q335">
        <f>HLOOKUP(M335,'Monthly Value (3)'!$C$4:$NR$5,2,FALSE)</f>
        <v>24</v>
      </c>
      <c r="R335" s="68">
        <f t="shared" si="51"/>
        <v>12</v>
      </c>
      <c r="S335" s="197">
        <v>55488</v>
      </c>
      <c r="T335" s="200">
        <f t="shared" si="48"/>
        <v>170.58163361785105</v>
      </c>
      <c r="U335" s="200">
        <f t="shared" si="49"/>
        <v>142.2445072191274</v>
      </c>
      <c r="V335" s="190">
        <v>119.43432997448956</v>
      </c>
      <c r="W335" s="190">
        <v>99.593825266837328</v>
      </c>
      <c r="X335" s="66"/>
      <c r="Y335" s="55">
        <f t="shared" si="50"/>
        <v>8</v>
      </c>
      <c r="Z335" s="52">
        <f t="shared" si="52"/>
        <v>0.85</v>
      </c>
      <c r="AA335" s="65">
        <f>($AI$6*VLOOKUP(O335,Assumptions!$B$64:$C$93,2,FALSE)*Y335*T335/1000)-($AI$6*VLOOKUP(O335,Assumptions!$B$64:$C$93,2,FALSE)/Z335*Y335*U335/1000)</f>
        <v>0</v>
      </c>
      <c r="AB335" s="65" t="e">
        <f>($AI$6*VLOOKUP(P335,Assumptions!$B$64:$C$93,2,FALSE)*Y335*T335/1000)-($AI$6*VLOOKUP(P335,Assumptions!$B$64:$C$93,2,FALSE)/Z335*Y335*U335/1000)</f>
        <v>#REF!</v>
      </c>
      <c r="AC335" s="65">
        <f>($AI$6*VLOOKUP(Q335,Assumptions!$B$64:$C$93,2,FALSE)*Y335*T335/1000)-($AI$6*VLOOKUP(Q335,Assumptions!$B$64:$C$93,2,FALSE)/Z335*Y335*U335/1000)</f>
        <v>0</v>
      </c>
      <c r="AD335" s="217">
        <f>$AI$6*VLOOKUP(O335,Assumptions!$B$64:$C$93,2,FALSE)*(1-Z335)*Y335</f>
        <v>0</v>
      </c>
      <c r="AE335" s="217" t="e">
        <f>$AI$6*VLOOKUP(P335,Assumptions!$B$64:$C$93,2,FALSE)*(1-Z335)*Y335</f>
        <v>#REF!</v>
      </c>
      <c r="AF335" s="217">
        <f>$AI$6*VLOOKUP(Q335,Assumptions!$B$64:$C$93,2,FALSE)*(1-Z335)*Y335</f>
        <v>0</v>
      </c>
      <c r="AG335" s="65"/>
    </row>
    <row r="336" spans="8:33">
      <c r="H336" s="198">
        <v>2050</v>
      </c>
      <c r="I336" s="181">
        <v>55001</v>
      </c>
      <c r="J336" s="196">
        <f t="shared" si="47"/>
        <v>28.233198334330581</v>
      </c>
      <c r="K336" s="180">
        <v>24.65</v>
      </c>
      <c r="L336" s="179">
        <f>$L$29*(1+Assumptions!$B$57)^(H335-$H$29)</f>
        <v>3.5831983343305822</v>
      </c>
      <c r="M336">
        <f t="shared" si="46"/>
        <v>2052</v>
      </c>
      <c r="N336">
        <f>(1+Assumptions!$B$57)^(M336-2033)</f>
        <v>1.4568111725277981</v>
      </c>
      <c r="O336">
        <f>HLOOKUP(M336,'Monthly Value (1)'!$C$4:$NR$5,2,FALSE)</f>
        <v>26</v>
      </c>
      <c r="P336" t="e">
        <f>HLOOKUP(M336,#REF!,2,FALSE)</f>
        <v>#REF!</v>
      </c>
      <c r="Q336">
        <f>HLOOKUP(M336,'Monthly Value (3)'!$C$4:$NR$5,2,FALSE)</f>
        <v>25</v>
      </c>
      <c r="R336" s="68">
        <f t="shared" si="51"/>
        <v>1</v>
      </c>
      <c r="S336" s="197">
        <v>55519</v>
      </c>
      <c r="T336" s="200">
        <f t="shared" si="48"/>
        <v>225.17016978751647</v>
      </c>
      <c r="U336" s="200">
        <f t="shared" si="49"/>
        <v>178.86563503914755</v>
      </c>
      <c r="V336" s="190">
        <v>154.56373072483413</v>
      </c>
      <c r="W336" s="190">
        <v>122.77887375670474</v>
      </c>
      <c r="X336" s="66"/>
      <c r="Y336" s="55">
        <f t="shared" si="50"/>
        <v>8</v>
      </c>
      <c r="Z336" s="52">
        <f t="shared" si="52"/>
        <v>0.85</v>
      </c>
      <c r="AA336" s="65">
        <f>($AI$6*VLOOKUP(O336,Assumptions!$B$64:$C$93,2,FALSE)*Y336*T336/1000)-($AI$6*VLOOKUP(O336,Assumptions!$B$64:$C$93,2,FALSE)/Z336*Y336*U336/1000)</f>
        <v>0</v>
      </c>
      <c r="AB336" s="65" t="e">
        <f>($AI$6*VLOOKUP(P336,Assumptions!$B$64:$C$93,2,FALSE)*Y336*T336/1000)-($AI$6*VLOOKUP(P336,Assumptions!$B$64:$C$93,2,FALSE)/Z336*Y336*U336/1000)</f>
        <v>#REF!</v>
      </c>
      <c r="AC336" s="65">
        <f>($AI$6*VLOOKUP(Q336,Assumptions!$B$64:$C$93,2,FALSE)*Y336*T336/1000)-($AI$6*VLOOKUP(Q336,Assumptions!$B$64:$C$93,2,FALSE)/Z336*Y336*U336/1000)</f>
        <v>0</v>
      </c>
      <c r="AD336" s="217">
        <f>$AI$6*VLOOKUP(O336,Assumptions!$B$64:$C$93,2,FALSE)*(1-Z336)*Y336</f>
        <v>0</v>
      </c>
      <c r="AE336" s="217" t="e">
        <f>$AI$6*VLOOKUP(P336,Assumptions!$B$64:$C$93,2,FALSE)*(1-Z336)*Y336</f>
        <v>#REF!</v>
      </c>
      <c r="AF336" s="217">
        <f>$AI$6*VLOOKUP(Q336,Assumptions!$B$64:$C$93,2,FALSE)*(1-Z336)*Y336</f>
        <v>0</v>
      </c>
      <c r="AG336" s="65"/>
    </row>
    <row r="337" spans="8:33">
      <c r="H337" s="198">
        <v>2050</v>
      </c>
      <c r="I337" s="181">
        <v>55032</v>
      </c>
      <c r="J337" s="196">
        <f t="shared" si="47"/>
        <v>28.233198334330581</v>
      </c>
      <c r="K337" s="180">
        <v>24.65</v>
      </c>
      <c r="L337" s="179">
        <f>$L$29*(1+Assumptions!$B$57)^(H336-$H$29)</f>
        <v>3.5831983343305822</v>
      </c>
      <c r="M337">
        <f t="shared" si="46"/>
        <v>2052</v>
      </c>
      <c r="N337">
        <f>(1+Assumptions!$B$57)^(M337-2033)</f>
        <v>1.4568111725277981</v>
      </c>
      <c r="O337">
        <f>HLOOKUP(M337,'Monthly Value (1)'!$C$4:$NR$5,2,FALSE)</f>
        <v>26</v>
      </c>
      <c r="P337" t="e">
        <f>HLOOKUP(M337,#REF!,2,FALSE)</f>
        <v>#REF!</v>
      </c>
      <c r="Q337">
        <f>HLOOKUP(M337,'Monthly Value (3)'!$C$4:$NR$5,2,FALSE)</f>
        <v>25</v>
      </c>
      <c r="R337" s="68">
        <f t="shared" si="51"/>
        <v>2</v>
      </c>
      <c r="S337" s="197">
        <v>55550</v>
      </c>
      <c r="T337" s="200">
        <f t="shared" si="48"/>
        <v>209.85641185990241</v>
      </c>
      <c r="U337" s="200">
        <f t="shared" si="49"/>
        <v>167.98869595671525</v>
      </c>
      <c r="V337" s="190">
        <v>144.05189623564479</v>
      </c>
      <c r="W337" s="190">
        <v>115.31260819837635</v>
      </c>
      <c r="X337" s="66"/>
      <c r="Y337" s="55">
        <f t="shared" si="50"/>
        <v>8</v>
      </c>
      <c r="Z337" s="52">
        <f t="shared" si="52"/>
        <v>0.85</v>
      </c>
      <c r="AA337" s="65">
        <f>($AI$6*VLOOKUP(O337,Assumptions!$B$64:$C$93,2,FALSE)*Y337*T337/1000)-($AI$6*VLOOKUP(O337,Assumptions!$B$64:$C$93,2,FALSE)/Z337*Y337*U337/1000)</f>
        <v>0</v>
      </c>
      <c r="AB337" s="65" t="e">
        <f>($AI$6*VLOOKUP(P337,Assumptions!$B$64:$C$93,2,FALSE)*Y337*T337/1000)-($AI$6*VLOOKUP(P337,Assumptions!$B$64:$C$93,2,FALSE)/Z337*Y337*U337/1000)</f>
        <v>#REF!</v>
      </c>
      <c r="AC337" s="65">
        <f>($AI$6*VLOOKUP(Q337,Assumptions!$B$64:$C$93,2,FALSE)*Y337*T337/1000)-($AI$6*VLOOKUP(Q337,Assumptions!$B$64:$C$93,2,FALSE)/Z337*Y337*U337/1000)</f>
        <v>0</v>
      </c>
      <c r="AD337" s="217">
        <f>$AI$6*VLOOKUP(O337,Assumptions!$B$64:$C$93,2,FALSE)*(1-Z337)*Y337</f>
        <v>0</v>
      </c>
      <c r="AE337" s="217" t="e">
        <f>$AI$6*VLOOKUP(P337,Assumptions!$B$64:$C$93,2,FALSE)*(1-Z337)*Y337</f>
        <v>#REF!</v>
      </c>
      <c r="AF337" s="217">
        <f>$AI$6*VLOOKUP(Q337,Assumptions!$B$64:$C$93,2,FALSE)*(1-Z337)*Y337</f>
        <v>0</v>
      </c>
      <c r="AG337" s="65"/>
    </row>
    <row r="338" spans="8:33">
      <c r="H338" s="198">
        <v>2050</v>
      </c>
      <c r="I338" s="181">
        <v>55062</v>
      </c>
      <c r="J338" s="196">
        <f t="shared" si="47"/>
        <v>28.233198334330581</v>
      </c>
      <c r="K338" s="180">
        <v>24.65</v>
      </c>
      <c r="L338" s="179">
        <f>$L$29*(1+Assumptions!$B$57)^(H337-$H$29)</f>
        <v>3.5831983343305822</v>
      </c>
      <c r="M338">
        <f t="shared" si="46"/>
        <v>2052</v>
      </c>
      <c r="N338">
        <f>(1+Assumptions!$B$57)^(M338-2033)</f>
        <v>1.4568111725277981</v>
      </c>
      <c r="O338">
        <f>HLOOKUP(M338,'Monthly Value (1)'!$C$4:$NR$5,2,FALSE)</f>
        <v>26</v>
      </c>
      <c r="P338" t="e">
        <f>HLOOKUP(M338,#REF!,2,FALSE)</f>
        <v>#REF!</v>
      </c>
      <c r="Q338">
        <f>HLOOKUP(M338,'Monthly Value (3)'!$C$4:$NR$5,2,FALSE)</f>
        <v>25</v>
      </c>
      <c r="R338" s="68">
        <f t="shared" si="51"/>
        <v>3</v>
      </c>
      <c r="S338" s="197">
        <v>55579</v>
      </c>
      <c r="T338" s="200">
        <f t="shared" si="48"/>
        <v>87.058122231338629</v>
      </c>
      <c r="U338" s="200">
        <f t="shared" si="49"/>
        <v>75.755811908580341</v>
      </c>
      <c r="V338" s="190">
        <v>59.75937298742636</v>
      </c>
      <c r="W338" s="190">
        <v>52.001119525416605</v>
      </c>
      <c r="X338" s="66"/>
      <c r="Y338" s="55">
        <f t="shared" si="50"/>
        <v>8</v>
      </c>
      <c r="Z338" s="52">
        <f t="shared" si="52"/>
        <v>0.85</v>
      </c>
      <c r="AA338" s="65">
        <f>($AI$6*VLOOKUP(O338,Assumptions!$B$64:$C$93,2,FALSE)*Y338*T338/1000)-($AI$6*VLOOKUP(O338,Assumptions!$B$64:$C$93,2,FALSE)/Z338*Y338*U338/1000)</f>
        <v>0</v>
      </c>
      <c r="AB338" s="65" t="e">
        <f>($AI$6*VLOOKUP(P338,Assumptions!$B$64:$C$93,2,FALSE)*Y338*T338/1000)-($AI$6*VLOOKUP(P338,Assumptions!$B$64:$C$93,2,FALSE)/Z338*Y338*U338/1000)</f>
        <v>#REF!</v>
      </c>
      <c r="AC338" s="65">
        <f>($AI$6*VLOOKUP(Q338,Assumptions!$B$64:$C$93,2,FALSE)*Y338*T338/1000)-($AI$6*VLOOKUP(Q338,Assumptions!$B$64:$C$93,2,FALSE)/Z338*Y338*U338/1000)</f>
        <v>0</v>
      </c>
      <c r="AD338" s="217">
        <f>$AI$6*VLOOKUP(O338,Assumptions!$B$64:$C$93,2,FALSE)*(1-Z338)*Y338</f>
        <v>0</v>
      </c>
      <c r="AE338" s="217" t="e">
        <f>$AI$6*VLOOKUP(P338,Assumptions!$B$64:$C$93,2,FALSE)*(1-Z338)*Y338</f>
        <v>#REF!</v>
      </c>
      <c r="AF338" s="217">
        <f>$AI$6*VLOOKUP(Q338,Assumptions!$B$64:$C$93,2,FALSE)*(1-Z338)*Y338</f>
        <v>0</v>
      </c>
      <c r="AG338" s="65"/>
    </row>
    <row r="339" spans="8:33">
      <c r="H339" s="198">
        <v>2050</v>
      </c>
      <c r="I339" s="181">
        <v>55093</v>
      </c>
      <c r="J339" s="196">
        <f t="shared" si="47"/>
        <v>28.233198334330581</v>
      </c>
      <c r="K339" s="180">
        <v>24.65</v>
      </c>
      <c r="L339" s="179">
        <f>$L$29*(1+Assumptions!$B$57)^(H338-$H$29)</f>
        <v>3.5831983343305822</v>
      </c>
      <c r="M339">
        <f t="shared" si="46"/>
        <v>2052</v>
      </c>
      <c r="N339">
        <f>(1+Assumptions!$B$57)^(M339-2033)</f>
        <v>1.4568111725277981</v>
      </c>
      <c r="O339">
        <f>HLOOKUP(M339,'Monthly Value (1)'!$C$4:$NR$5,2,FALSE)</f>
        <v>26</v>
      </c>
      <c r="P339" t="e">
        <f>HLOOKUP(M339,#REF!,2,FALSE)</f>
        <v>#REF!</v>
      </c>
      <c r="Q339">
        <f>HLOOKUP(M339,'Monthly Value (3)'!$C$4:$NR$5,2,FALSE)</f>
        <v>25</v>
      </c>
      <c r="R339" s="68">
        <f t="shared" si="51"/>
        <v>4</v>
      </c>
      <c r="S339" s="197">
        <v>55610</v>
      </c>
      <c r="T339" s="200">
        <f t="shared" si="48"/>
        <v>58.052919855820726</v>
      </c>
      <c r="U339" s="200">
        <f t="shared" si="49"/>
        <v>48.972227758166291</v>
      </c>
      <c r="V339" s="190">
        <v>39.849309883510649</v>
      </c>
      <c r="W339" s="190">
        <v>33.616043507678292</v>
      </c>
      <c r="X339" s="66"/>
      <c r="Y339" s="55">
        <f t="shared" si="50"/>
        <v>8</v>
      </c>
      <c r="Z339" s="52">
        <f t="shared" si="52"/>
        <v>0.85</v>
      </c>
      <c r="AA339" s="65">
        <f>($AI$6*VLOOKUP(O339,Assumptions!$B$64:$C$93,2,FALSE)*Y339*T339/1000)-($AI$6*VLOOKUP(O339,Assumptions!$B$64:$C$93,2,FALSE)/Z339*Y339*U339/1000)</f>
        <v>0</v>
      </c>
      <c r="AB339" s="65" t="e">
        <f>($AI$6*VLOOKUP(P339,Assumptions!$B$64:$C$93,2,FALSE)*Y339*T339/1000)-($AI$6*VLOOKUP(P339,Assumptions!$B$64:$C$93,2,FALSE)/Z339*Y339*U339/1000)</f>
        <v>#REF!</v>
      </c>
      <c r="AC339" s="65">
        <f>($AI$6*VLOOKUP(Q339,Assumptions!$B$64:$C$93,2,FALSE)*Y339*T339/1000)-($AI$6*VLOOKUP(Q339,Assumptions!$B$64:$C$93,2,FALSE)/Z339*Y339*U339/1000)</f>
        <v>0</v>
      </c>
      <c r="AD339" s="217">
        <f>$AI$6*VLOOKUP(O339,Assumptions!$B$64:$C$93,2,FALSE)*(1-Z339)*Y339</f>
        <v>0</v>
      </c>
      <c r="AE339" s="217" t="e">
        <f>$AI$6*VLOOKUP(P339,Assumptions!$B$64:$C$93,2,FALSE)*(1-Z339)*Y339</f>
        <v>#REF!</v>
      </c>
      <c r="AF339" s="217">
        <f>$AI$6*VLOOKUP(Q339,Assumptions!$B$64:$C$93,2,FALSE)*(1-Z339)*Y339</f>
        <v>0</v>
      </c>
      <c r="AG339" s="65"/>
    </row>
    <row r="340" spans="8:33">
      <c r="H340" s="198">
        <v>2050</v>
      </c>
      <c r="I340" s="181">
        <v>55123</v>
      </c>
      <c r="J340" s="196">
        <f t="shared" si="47"/>
        <v>28.233198334330581</v>
      </c>
      <c r="K340" s="180">
        <v>24.65</v>
      </c>
      <c r="L340" s="179">
        <f>$L$29*(1+Assumptions!$B$57)^(H339-$H$29)</f>
        <v>3.5831983343305822</v>
      </c>
      <c r="M340">
        <f t="shared" si="46"/>
        <v>2052</v>
      </c>
      <c r="N340">
        <f>(1+Assumptions!$B$57)^(M340-2033)</f>
        <v>1.4568111725277981</v>
      </c>
      <c r="O340">
        <f>HLOOKUP(M340,'Monthly Value (1)'!$C$4:$NR$5,2,FALSE)</f>
        <v>26</v>
      </c>
      <c r="P340" t="e">
        <f>HLOOKUP(M340,#REF!,2,FALSE)</f>
        <v>#REF!</v>
      </c>
      <c r="Q340">
        <f>HLOOKUP(M340,'Monthly Value (3)'!$C$4:$NR$5,2,FALSE)</f>
        <v>25</v>
      </c>
      <c r="R340" s="68">
        <f t="shared" si="51"/>
        <v>5</v>
      </c>
      <c r="S340" s="197">
        <v>55640</v>
      </c>
      <c r="T340" s="200">
        <f t="shared" si="48"/>
        <v>47.350639366186371</v>
      </c>
      <c r="U340" s="200">
        <f t="shared" si="49"/>
        <v>40.390041800896697</v>
      </c>
      <c r="V340" s="190">
        <v>32.502935355736952</v>
      </c>
      <c r="W340" s="190">
        <v>27.724967080540424</v>
      </c>
      <c r="X340" s="66"/>
      <c r="Y340" s="55">
        <f t="shared" si="50"/>
        <v>8</v>
      </c>
      <c r="Z340" s="52">
        <f t="shared" si="52"/>
        <v>0.85</v>
      </c>
      <c r="AA340" s="65">
        <f>($AI$6*VLOOKUP(O340,Assumptions!$B$64:$C$93,2,FALSE)*Y340*T340/1000)-($AI$6*VLOOKUP(O340,Assumptions!$B$64:$C$93,2,FALSE)/Z340*Y340*U340/1000)</f>
        <v>0</v>
      </c>
      <c r="AB340" s="65" t="e">
        <f>($AI$6*VLOOKUP(P340,Assumptions!$B$64:$C$93,2,FALSE)*Y340*T340/1000)-($AI$6*VLOOKUP(P340,Assumptions!$B$64:$C$93,2,FALSE)/Z340*Y340*U340/1000)</f>
        <v>#REF!</v>
      </c>
      <c r="AC340" s="65">
        <f>($AI$6*VLOOKUP(Q340,Assumptions!$B$64:$C$93,2,FALSE)*Y340*T340/1000)-($AI$6*VLOOKUP(Q340,Assumptions!$B$64:$C$93,2,FALSE)/Z340*Y340*U340/1000)</f>
        <v>0</v>
      </c>
      <c r="AD340" s="217">
        <f>$AI$6*VLOOKUP(O340,Assumptions!$B$64:$C$93,2,FALSE)*(1-Z340)*Y340</f>
        <v>0</v>
      </c>
      <c r="AE340" s="217" t="e">
        <f>$AI$6*VLOOKUP(P340,Assumptions!$B$64:$C$93,2,FALSE)*(1-Z340)*Y340</f>
        <v>#REF!</v>
      </c>
      <c r="AF340" s="217">
        <f>$AI$6*VLOOKUP(Q340,Assumptions!$B$64:$C$93,2,FALSE)*(1-Z340)*Y340</f>
        <v>0</v>
      </c>
      <c r="AG340" s="65"/>
    </row>
    <row r="341" spans="8:33">
      <c r="H341" s="198">
        <v>2051</v>
      </c>
      <c r="I341" s="181">
        <v>55154</v>
      </c>
      <c r="J341" s="196">
        <f t="shared" si="47"/>
        <v>28.593198334330584</v>
      </c>
      <c r="K341" s="180">
        <v>25.01</v>
      </c>
      <c r="L341" s="179">
        <f>$L$29*(1+Assumptions!$B$57)^(H340-$H$29)</f>
        <v>3.5831983343305822</v>
      </c>
      <c r="M341">
        <f t="shared" si="46"/>
        <v>2052</v>
      </c>
      <c r="N341">
        <f>(1+Assumptions!$B$57)^(M341-2033)</f>
        <v>1.4568111725277981</v>
      </c>
      <c r="O341">
        <f>HLOOKUP(M341,'Monthly Value (1)'!$C$4:$NR$5,2,FALSE)</f>
        <v>26</v>
      </c>
      <c r="P341" t="e">
        <f>HLOOKUP(M341,#REF!,2,FALSE)</f>
        <v>#REF!</v>
      </c>
      <c r="Q341">
        <f>HLOOKUP(M341,'Monthly Value (3)'!$C$4:$NR$5,2,FALSE)</f>
        <v>25</v>
      </c>
      <c r="R341" s="68">
        <f t="shared" si="51"/>
        <v>6</v>
      </c>
      <c r="S341" s="197">
        <v>55671</v>
      </c>
      <c r="T341" s="200">
        <f t="shared" si="48"/>
        <v>57.91848317872163</v>
      </c>
      <c r="U341" s="200">
        <f t="shared" si="49"/>
        <v>48.655218924140677</v>
      </c>
      <c r="V341" s="190">
        <v>39.757028413108536</v>
      </c>
      <c r="W341" s="190">
        <v>33.398438892884222</v>
      </c>
      <c r="X341" s="66"/>
      <c r="Y341" s="55">
        <f t="shared" si="50"/>
        <v>8</v>
      </c>
      <c r="Z341" s="52">
        <f t="shared" si="52"/>
        <v>0.85</v>
      </c>
      <c r="AA341" s="65">
        <f>($AI$6*VLOOKUP(O341,Assumptions!$B$64:$C$93,2,FALSE)*Y341*T341/1000)-($AI$6*VLOOKUP(O341,Assumptions!$B$64:$C$93,2,FALSE)/Z341*Y341*U341/1000)</f>
        <v>0</v>
      </c>
      <c r="AB341" s="65" t="e">
        <f>($AI$6*VLOOKUP(P341,Assumptions!$B$64:$C$93,2,FALSE)*Y341*T341/1000)-($AI$6*VLOOKUP(P341,Assumptions!$B$64:$C$93,2,FALSE)/Z341*Y341*U341/1000)</f>
        <v>#REF!</v>
      </c>
      <c r="AC341" s="65">
        <f>($AI$6*VLOOKUP(Q341,Assumptions!$B$64:$C$93,2,FALSE)*Y341*T341/1000)-($AI$6*VLOOKUP(Q341,Assumptions!$B$64:$C$93,2,FALSE)/Z341*Y341*U341/1000)</f>
        <v>0</v>
      </c>
      <c r="AD341" s="217">
        <f>$AI$6*VLOOKUP(O341,Assumptions!$B$64:$C$93,2,FALSE)*(1-Z341)*Y341</f>
        <v>0</v>
      </c>
      <c r="AE341" s="217" t="e">
        <f>$AI$6*VLOOKUP(P341,Assumptions!$B$64:$C$93,2,FALSE)*(1-Z341)*Y341</f>
        <v>#REF!</v>
      </c>
      <c r="AF341" s="217">
        <f>$AI$6*VLOOKUP(Q341,Assumptions!$B$64:$C$93,2,FALSE)*(1-Z341)*Y341</f>
        <v>0</v>
      </c>
      <c r="AG341" s="65"/>
    </row>
    <row r="342" spans="8:33">
      <c r="H342" s="198">
        <v>2051</v>
      </c>
      <c r="I342" s="181">
        <v>55185</v>
      </c>
      <c r="J342" s="196">
        <f t="shared" si="47"/>
        <v>28.664862301017195</v>
      </c>
      <c r="K342" s="180">
        <v>25.01</v>
      </c>
      <c r="L342" s="179">
        <f>$L$29*(1+Assumptions!$B$57)^(H341-$H$29)</f>
        <v>3.6548623010171943</v>
      </c>
      <c r="M342">
        <f t="shared" si="46"/>
        <v>2052</v>
      </c>
      <c r="N342">
        <f>(1+Assumptions!$B$57)^(M342-2033)</f>
        <v>1.4568111725277981</v>
      </c>
      <c r="O342">
        <f>HLOOKUP(M342,'Monthly Value (1)'!$C$4:$NR$5,2,FALSE)</f>
        <v>26</v>
      </c>
      <c r="P342" t="e">
        <f>HLOOKUP(M342,#REF!,2,FALSE)</f>
        <v>#REF!</v>
      </c>
      <c r="Q342">
        <f>HLOOKUP(M342,'Monthly Value (3)'!$C$4:$NR$5,2,FALSE)</f>
        <v>25</v>
      </c>
      <c r="R342" s="68">
        <f t="shared" si="51"/>
        <v>7</v>
      </c>
      <c r="S342" s="197">
        <v>55701</v>
      </c>
      <c r="T342" s="200">
        <f t="shared" si="48"/>
        <v>70.330852057441717</v>
      </c>
      <c r="U342" s="200">
        <f t="shared" si="49"/>
        <v>55.768046916318298</v>
      </c>
      <c r="V342" s="190">
        <v>48.27726021307658</v>
      </c>
      <c r="W342" s="190">
        <v>38.280902815669585</v>
      </c>
      <c r="X342" s="66"/>
      <c r="Y342" s="55">
        <f t="shared" si="50"/>
        <v>8</v>
      </c>
      <c r="Z342" s="52">
        <f t="shared" si="52"/>
        <v>0.85</v>
      </c>
      <c r="AA342" s="65">
        <f>($AI$6*VLOOKUP(O342,Assumptions!$B$64:$C$93,2,FALSE)*Y342*T342/1000)-($AI$6*VLOOKUP(O342,Assumptions!$B$64:$C$93,2,FALSE)/Z342*Y342*U342/1000)</f>
        <v>0</v>
      </c>
      <c r="AB342" s="65" t="e">
        <f>($AI$6*VLOOKUP(P342,Assumptions!$B$64:$C$93,2,FALSE)*Y342*T342/1000)-($AI$6*VLOOKUP(P342,Assumptions!$B$64:$C$93,2,FALSE)/Z342*Y342*U342/1000)</f>
        <v>#REF!</v>
      </c>
      <c r="AC342" s="65">
        <f>($AI$6*VLOOKUP(Q342,Assumptions!$B$64:$C$93,2,FALSE)*Y342*T342/1000)-($AI$6*VLOOKUP(Q342,Assumptions!$B$64:$C$93,2,FALSE)/Z342*Y342*U342/1000)</f>
        <v>0</v>
      </c>
      <c r="AD342" s="217">
        <f>$AI$6*VLOOKUP(O342,Assumptions!$B$64:$C$93,2,FALSE)*(1-Z342)*Y342</f>
        <v>0</v>
      </c>
      <c r="AE342" s="217" t="e">
        <f>$AI$6*VLOOKUP(P342,Assumptions!$B$64:$C$93,2,FALSE)*(1-Z342)*Y342</f>
        <v>#REF!</v>
      </c>
      <c r="AF342" s="217">
        <f>$AI$6*VLOOKUP(Q342,Assumptions!$B$64:$C$93,2,FALSE)*(1-Z342)*Y342</f>
        <v>0</v>
      </c>
      <c r="AG342" s="65"/>
    </row>
    <row r="343" spans="8:33">
      <c r="H343" s="198">
        <v>2051</v>
      </c>
      <c r="I343" s="181">
        <v>55213</v>
      </c>
      <c r="J343" s="196">
        <f t="shared" si="47"/>
        <v>28.664862301017195</v>
      </c>
      <c r="K343" s="180">
        <v>25.01</v>
      </c>
      <c r="L343" s="179">
        <f>$L$29*(1+Assumptions!$B$57)^(H342-$H$29)</f>
        <v>3.6548623010171943</v>
      </c>
      <c r="M343">
        <f t="shared" si="46"/>
        <v>2052</v>
      </c>
      <c r="N343">
        <f>(1+Assumptions!$B$57)^(M343-2033)</f>
        <v>1.4568111725277981</v>
      </c>
      <c r="O343">
        <f>HLOOKUP(M343,'Monthly Value (1)'!$C$4:$NR$5,2,FALSE)</f>
        <v>26</v>
      </c>
      <c r="P343" t="e">
        <f>HLOOKUP(M343,#REF!,2,FALSE)</f>
        <v>#REF!</v>
      </c>
      <c r="Q343">
        <f>HLOOKUP(M343,'Monthly Value (3)'!$C$4:$NR$5,2,FALSE)</f>
        <v>25</v>
      </c>
      <c r="R343" s="68">
        <f t="shared" si="51"/>
        <v>8</v>
      </c>
      <c r="S343" s="197">
        <v>55732</v>
      </c>
      <c r="T343" s="200">
        <f t="shared" si="48"/>
        <v>70.972531461661163</v>
      </c>
      <c r="U343" s="200">
        <f t="shared" si="49"/>
        <v>56.316357020220778</v>
      </c>
      <c r="V343" s="190">
        <v>48.717728694043842</v>
      </c>
      <c r="W343" s="190">
        <v>38.657279736881051</v>
      </c>
      <c r="X343" s="66"/>
      <c r="Y343" s="55">
        <f t="shared" si="50"/>
        <v>8</v>
      </c>
      <c r="Z343" s="52">
        <f t="shared" si="52"/>
        <v>0.85</v>
      </c>
      <c r="AA343" s="65">
        <f>($AI$6*VLOOKUP(O343,Assumptions!$B$64:$C$93,2,FALSE)*Y343*T343/1000)-($AI$6*VLOOKUP(O343,Assumptions!$B$64:$C$93,2,FALSE)/Z343*Y343*U343/1000)</f>
        <v>0</v>
      </c>
      <c r="AB343" s="65" t="e">
        <f>($AI$6*VLOOKUP(P343,Assumptions!$B$64:$C$93,2,FALSE)*Y343*T343/1000)-($AI$6*VLOOKUP(P343,Assumptions!$B$64:$C$93,2,FALSE)/Z343*Y343*U343/1000)</f>
        <v>#REF!</v>
      </c>
      <c r="AC343" s="65">
        <f>($AI$6*VLOOKUP(Q343,Assumptions!$B$64:$C$93,2,FALSE)*Y343*T343/1000)-($AI$6*VLOOKUP(Q343,Assumptions!$B$64:$C$93,2,FALSE)/Z343*Y343*U343/1000)</f>
        <v>0</v>
      </c>
      <c r="AD343" s="217">
        <f>$AI$6*VLOOKUP(O343,Assumptions!$B$64:$C$93,2,FALSE)*(1-Z343)*Y343</f>
        <v>0</v>
      </c>
      <c r="AE343" s="217" t="e">
        <f>$AI$6*VLOOKUP(P343,Assumptions!$B$64:$C$93,2,FALSE)*(1-Z343)*Y343</f>
        <v>#REF!</v>
      </c>
      <c r="AF343" s="217">
        <f>$AI$6*VLOOKUP(Q343,Assumptions!$B$64:$C$93,2,FALSE)*(1-Z343)*Y343</f>
        <v>0</v>
      </c>
      <c r="AG343" s="65"/>
    </row>
    <row r="344" spans="8:33">
      <c r="H344" s="198">
        <v>2051</v>
      </c>
      <c r="I344" s="181">
        <v>55244</v>
      </c>
      <c r="J344" s="196">
        <f t="shared" si="47"/>
        <v>28.664862301017195</v>
      </c>
      <c r="K344" s="180">
        <v>25.01</v>
      </c>
      <c r="L344" s="179">
        <f>$L$29*(1+Assumptions!$B$57)^(H343-$H$29)</f>
        <v>3.6548623010171943</v>
      </c>
      <c r="M344">
        <f t="shared" ref="M344:M407" si="53">YEAR(S344)</f>
        <v>2052</v>
      </c>
      <c r="N344">
        <f>(1+Assumptions!$B$57)^(M344-2033)</f>
        <v>1.4568111725277981</v>
      </c>
      <c r="O344">
        <f>HLOOKUP(M344,'Monthly Value (1)'!$C$4:$NR$5,2,FALSE)</f>
        <v>26</v>
      </c>
      <c r="P344" t="e">
        <f>HLOOKUP(M344,#REF!,2,FALSE)</f>
        <v>#REF!</v>
      </c>
      <c r="Q344">
        <f>HLOOKUP(M344,'Monthly Value (3)'!$C$4:$NR$5,2,FALSE)</f>
        <v>25</v>
      </c>
      <c r="R344" s="68">
        <f t="shared" si="51"/>
        <v>9</v>
      </c>
      <c r="S344" s="197">
        <v>55763</v>
      </c>
      <c r="T344" s="200">
        <f t="shared" si="48"/>
        <v>57.537860713495334</v>
      </c>
      <c r="U344" s="200">
        <f t="shared" si="49"/>
        <v>49.556478866031583</v>
      </c>
      <c r="V344" s="190">
        <v>39.495757445117633</v>
      </c>
      <c r="W344" s="190">
        <v>34.01709143954686</v>
      </c>
      <c r="X344" s="66"/>
      <c r="Y344" s="55">
        <f t="shared" si="50"/>
        <v>8</v>
      </c>
      <c r="Z344" s="52">
        <f t="shared" si="52"/>
        <v>0.85</v>
      </c>
      <c r="AA344" s="65">
        <f>($AI$6*VLOOKUP(O344,Assumptions!$B$64:$C$93,2,FALSE)*Y344*T344/1000)-($AI$6*VLOOKUP(O344,Assumptions!$B$64:$C$93,2,FALSE)/Z344*Y344*U344/1000)</f>
        <v>0</v>
      </c>
      <c r="AB344" s="65" t="e">
        <f>($AI$6*VLOOKUP(P344,Assumptions!$B$64:$C$93,2,FALSE)*Y344*T344/1000)-($AI$6*VLOOKUP(P344,Assumptions!$B$64:$C$93,2,FALSE)/Z344*Y344*U344/1000)</f>
        <v>#REF!</v>
      </c>
      <c r="AC344" s="65">
        <f>($AI$6*VLOOKUP(Q344,Assumptions!$B$64:$C$93,2,FALSE)*Y344*T344/1000)-($AI$6*VLOOKUP(Q344,Assumptions!$B$64:$C$93,2,FALSE)/Z344*Y344*U344/1000)</f>
        <v>0</v>
      </c>
      <c r="AD344" s="217">
        <f>$AI$6*VLOOKUP(O344,Assumptions!$B$64:$C$93,2,FALSE)*(1-Z344)*Y344</f>
        <v>0</v>
      </c>
      <c r="AE344" s="217" t="e">
        <f>$AI$6*VLOOKUP(P344,Assumptions!$B$64:$C$93,2,FALSE)*(1-Z344)*Y344</f>
        <v>#REF!</v>
      </c>
      <c r="AF344" s="217">
        <f>$AI$6*VLOOKUP(Q344,Assumptions!$B$64:$C$93,2,FALSE)*(1-Z344)*Y344</f>
        <v>0</v>
      </c>
      <c r="AG344" s="65"/>
    </row>
    <row r="345" spans="8:33">
      <c r="H345" s="198">
        <v>2051</v>
      </c>
      <c r="I345" s="181">
        <v>55274</v>
      </c>
      <c r="J345" s="196">
        <f t="shared" si="47"/>
        <v>28.664862301017195</v>
      </c>
      <c r="K345" s="180">
        <v>25.01</v>
      </c>
      <c r="L345" s="179">
        <f>$L$29*(1+Assumptions!$B$57)^(H344-$H$29)</f>
        <v>3.6548623010171943</v>
      </c>
      <c r="M345">
        <f t="shared" si="53"/>
        <v>2052</v>
      </c>
      <c r="N345">
        <f>(1+Assumptions!$B$57)^(M345-2033)</f>
        <v>1.4568111725277981</v>
      </c>
      <c r="O345">
        <f>HLOOKUP(M345,'Monthly Value (1)'!$C$4:$NR$5,2,FALSE)</f>
        <v>26</v>
      </c>
      <c r="P345" t="e">
        <f>HLOOKUP(M345,#REF!,2,FALSE)</f>
        <v>#REF!</v>
      </c>
      <c r="Q345">
        <f>HLOOKUP(M345,'Monthly Value (3)'!$C$4:$NR$5,2,FALSE)</f>
        <v>25</v>
      </c>
      <c r="R345" s="68">
        <f t="shared" si="51"/>
        <v>10</v>
      </c>
      <c r="S345" s="197">
        <v>55793</v>
      </c>
      <c r="T345" s="200">
        <f t="shared" si="48"/>
        <v>62.817791204747692</v>
      </c>
      <c r="U345" s="200">
        <f t="shared" si="49"/>
        <v>50.361881654080477</v>
      </c>
      <c r="V345" s="190">
        <v>43.120064143761937</v>
      </c>
      <c r="W345" s="190">
        <v>34.569944687268311</v>
      </c>
      <c r="X345" s="66"/>
      <c r="Y345" s="55">
        <f t="shared" si="50"/>
        <v>8</v>
      </c>
      <c r="Z345" s="52">
        <f t="shared" si="52"/>
        <v>0.85</v>
      </c>
      <c r="AA345" s="65">
        <f>($AI$6*VLOOKUP(O345,Assumptions!$B$64:$C$93,2,FALSE)*Y345*T345/1000)-($AI$6*VLOOKUP(O345,Assumptions!$B$64:$C$93,2,FALSE)/Z345*Y345*U345/1000)</f>
        <v>0</v>
      </c>
      <c r="AB345" s="65" t="e">
        <f>($AI$6*VLOOKUP(P345,Assumptions!$B$64:$C$93,2,FALSE)*Y345*T345/1000)-($AI$6*VLOOKUP(P345,Assumptions!$B$64:$C$93,2,FALSE)/Z345*Y345*U345/1000)</f>
        <v>#REF!</v>
      </c>
      <c r="AC345" s="65">
        <f>($AI$6*VLOOKUP(Q345,Assumptions!$B$64:$C$93,2,FALSE)*Y345*T345/1000)-($AI$6*VLOOKUP(Q345,Assumptions!$B$64:$C$93,2,FALSE)/Z345*Y345*U345/1000)</f>
        <v>0</v>
      </c>
      <c r="AD345" s="217">
        <f>$AI$6*VLOOKUP(O345,Assumptions!$B$64:$C$93,2,FALSE)*(1-Z345)*Y345</f>
        <v>0</v>
      </c>
      <c r="AE345" s="217" t="e">
        <f>$AI$6*VLOOKUP(P345,Assumptions!$B$64:$C$93,2,FALSE)*(1-Z345)*Y345</f>
        <v>#REF!</v>
      </c>
      <c r="AF345" s="217">
        <f>$AI$6*VLOOKUP(Q345,Assumptions!$B$64:$C$93,2,FALSE)*(1-Z345)*Y345</f>
        <v>0</v>
      </c>
      <c r="AG345" s="65"/>
    </row>
    <row r="346" spans="8:33">
      <c r="H346" s="198">
        <v>2051</v>
      </c>
      <c r="I346" s="181">
        <v>55305</v>
      </c>
      <c r="J346" s="196">
        <f t="shared" si="47"/>
        <v>28.664862301017195</v>
      </c>
      <c r="K346" s="180">
        <v>25.01</v>
      </c>
      <c r="L346" s="179">
        <f>$L$29*(1+Assumptions!$B$57)^(H345-$H$29)</f>
        <v>3.6548623010171943</v>
      </c>
      <c r="M346">
        <f t="shared" si="53"/>
        <v>2052</v>
      </c>
      <c r="N346">
        <f>(1+Assumptions!$B$57)^(M346-2033)</f>
        <v>1.4568111725277981</v>
      </c>
      <c r="O346">
        <f>HLOOKUP(M346,'Monthly Value (1)'!$C$4:$NR$5,2,FALSE)</f>
        <v>26</v>
      </c>
      <c r="P346" t="e">
        <f>HLOOKUP(M346,#REF!,2,FALSE)</f>
        <v>#REF!</v>
      </c>
      <c r="Q346">
        <f>HLOOKUP(M346,'Monthly Value (3)'!$C$4:$NR$5,2,FALSE)</f>
        <v>25</v>
      </c>
      <c r="R346" s="68">
        <f t="shared" si="51"/>
        <v>11</v>
      </c>
      <c r="S346" s="197">
        <v>55824</v>
      </c>
      <c r="T346" s="200">
        <f t="shared" si="48"/>
        <v>97.790731552175302</v>
      </c>
      <c r="U346" s="200">
        <f t="shared" si="49"/>
        <v>85.440766887280049</v>
      </c>
      <c r="V346" s="190">
        <v>67.126566157845218</v>
      </c>
      <c r="W346" s="190">
        <v>58.649170529785813</v>
      </c>
      <c r="X346" s="66"/>
      <c r="Y346" s="55">
        <f t="shared" si="50"/>
        <v>8</v>
      </c>
      <c r="Z346" s="52">
        <f t="shared" si="52"/>
        <v>0.85</v>
      </c>
      <c r="AA346" s="65">
        <f>($AI$6*VLOOKUP(O346,Assumptions!$B$64:$C$93,2,FALSE)*Y346*T346/1000)-($AI$6*VLOOKUP(O346,Assumptions!$B$64:$C$93,2,FALSE)/Z346*Y346*U346/1000)</f>
        <v>0</v>
      </c>
      <c r="AB346" s="65" t="e">
        <f>($AI$6*VLOOKUP(P346,Assumptions!$B$64:$C$93,2,FALSE)*Y346*T346/1000)-($AI$6*VLOOKUP(P346,Assumptions!$B$64:$C$93,2,FALSE)/Z346*Y346*U346/1000)</f>
        <v>#REF!</v>
      </c>
      <c r="AC346" s="65">
        <f>($AI$6*VLOOKUP(Q346,Assumptions!$B$64:$C$93,2,FALSE)*Y346*T346/1000)-($AI$6*VLOOKUP(Q346,Assumptions!$B$64:$C$93,2,FALSE)/Z346*Y346*U346/1000)</f>
        <v>0</v>
      </c>
      <c r="AD346" s="217">
        <f>$AI$6*VLOOKUP(O346,Assumptions!$B$64:$C$93,2,FALSE)*(1-Z346)*Y346</f>
        <v>0</v>
      </c>
      <c r="AE346" s="217" t="e">
        <f>$AI$6*VLOOKUP(P346,Assumptions!$B$64:$C$93,2,FALSE)*(1-Z346)*Y346</f>
        <v>#REF!</v>
      </c>
      <c r="AF346" s="217">
        <f>$AI$6*VLOOKUP(Q346,Assumptions!$B$64:$C$93,2,FALSE)*(1-Z346)*Y346</f>
        <v>0</v>
      </c>
      <c r="AG346" s="65"/>
    </row>
    <row r="347" spans="8:33">
      <c r="H347" s="198">
        <v>2051</v>
      </c>
      <c r="I347" s="181">
        <v>55335</v>
      </c>
      <c r="J347" s="196">
        <f t="shared" si="47"/>
        <v>28.664862301017195</v>
      </c>
      <c r="K347" s="180">
        <v>25.01</v>
      </c>
      <c r="L347" s="179">
        <f>$L$29*(1+Assumptions!$B$57)^(H346-$H$29)</f>
        <v>3.6548623010171943</v>
      </c>
      <c r="M347">
        <f t="shared" si="53"/>
        <v>2052</v>
      </c>
      <c r="N347">
        <f>(1+Assumptions!$B$57)^(M347-2033)</f>
        <v>1.4568111725277981</v>
      </c>
      <c r="O347">
        <f>HLOOKUP(M347,'Monthly Value (1)'!$C$4:$NR$5,2,FALSE)</f>
        <v>26</v>
      </c>
      <c r="P347" t="e">
        <f>HLOOKUP(M347,#REF!,2,FALSE)</f>
        <v>#REF!</v>
      </c>
      <c r="Q347">
        <f>HLOOKUP(M347,'Monthly Value (3)'!$C$4:$NR$5,2,FALSE)</f>
        <v>25</v>
      </c>
      <c r="R347" s="68">
        <f t="shared" si="51"/>
        <v>12</v>
      </c>
      <c r="S347" s="197">
        <v>55854</v>
      </c>
      <c r="T347" s="200">
        <f t="shared" si="48"/>
        <v>173.99326629020808</v>
      </c>
      <c r="U347" s="200">
        <f t="shared" si="49"/>
        <v>145.08939736350993</v>
      </c>
      <c r="V347" s="190">
        <v>119.43432997448956</v>
      </c>
      <c r="W347" s="190">
        <v>99.593825266837328</v>
      </c>
      <c r="X347" s="66"/>
      <c r="Y347" s="55">
        <f t="shared" si="50"/>
        <v>8</v>
      </c>
      <c r="Z347" s="52">
        <f t="shared" si="52"/>
        <v>0.85</v>
      </c>
      <c r="AA347" s="65">
        <f>($AI$6*VLOOKUP(O347,Assumptions!$B$64:$C$93,2,FALSE)*Y347*T347/1000)-($AI$6*VLOOKUP(O347,Assumptions!$B$64:$C$93,2,FALSE)/Z347*Y347*U347/1000)</f>
        <v>0</v>
      </c>
      <c r="AB347" s="65" t="e">
        <f>($AI$6*VLOOKUP(P347,Assumptions!$B$64:$C$93,2,FALSE)*Y347*T347/1000)-($AI$6*VLOOKUP(P347,Assumptions!$B$64:$C$93,2,FALSE)/Z347*Y347*U347/1000)</f>
        <v>#REF!</v>
      </c>
      <c r="AC347" s="65">
        <f>($AI$6*VLOOKUP(Q347,Assumptions!$B$64:$C$93,2,FALSE)*Y347*T347/1000)-($AI$6*VLOOKUP(Q347,Assumptions!$B$64:$C$93,2,FALSE)/Z347*Y347*U347/1000)</f>
        <v>0</v>
      </c>
      <c r="AD347" s="217">
        <f>$AI$6*VLOOKUP(O347,Assumptions!$B$64:$C$93,2,FALSE)*(1-Z347)*Y347</f>
        <v>0</v>
      </c>
      <c r="AE347" s="217" t="e">
        <f>$AI$6*VLOOKUP(P347,Assumptions!$B$64:$C$93,2,FALSE)*(1-Z347)*Y347</f>
        <v>#REF!</v>
      </c>
      <c r="AF347" s="217">
        <f>$AI$6*VLOOKUP(Q347,Assumptions!$B$64:$C$93,2,FALSE)*(1-Z347)*Y347</f>
        <v>0</v>
      </c>
      <c r="AG347" s="65"/>
    </row>
    <row r="348" spans="8:33">
      <c r="H348" s="198">
        <v>2051</v>
      </c>
      <c r="I348" s="181">
        <v>55366</v>
      </c>
      <c r="J348" s="196">
        <f t="shared" si="47"/>
        <v>28.664862301017195</v>
      </c>
      <c r="K348" s="180">
        <v>25.01</v>
      </c>
      <c r="L348" s="179">
        <f>$L$29*(1+Assumptions!$B$57)^(H347-$H$29)</f>
        <v>3.6548623010171943</v>
      </c>
      <c r="M348">
        <f t="shared" si="53"/>
        <v>2053</v>
      </c>
      <c r="N348">
        <f>(1+Assumptions!$B$57)^(M348-2033)</f>
        <v>1.4859473959783542</v>
      </c>
      <c r="O348">
        <f>HLOOKUP(M348,'Monthly Value (1)'!$C$4:$NR$5,2,FALSE)</f>
        <v>27</v>
      </c>
      <c r="P348" t="e">
        <f>HLOOKUP(M348,#REF!,2,FALSE)</f>
        <v>#REF!</v>
      </c>
      <c r="Q348">
        <f>HLOOKUP(M348,'Monthly Value (3)'!$C$4:$NR$5,2,FALSE)</f>
        <v>26</v>
      </c>
      <c r="R348" s="68">
        <f t="shared" si="51"/>
        <v>1</v>
      </c>
      <c r="S348" s="197">
        <v>55885</v>
      </c>
      <c r="T348" s="200">
        <f t="shared" si="48"/>
        <v>229.67357318326683</v>
      </c>
      <c r="U348" s="200">
        <f t="shared" si="49"/>
        <v>182.4429477399305</v>
      </c>
      <c r="V348" s="190">
        <v>154.56373072483413</v>
      </c>
      <c r="W348" s="190">
        <v>122.77887375670474</v>
      </c>
      <c r="X348" s="66"/>
      <c r="Y348" s="55">
        <f t="shared" si="50"/>
        <v>8</v>
      </c>
      <c r="Z348" s="52">
        <f t="shared" si="52"/>
        <v>0.85</v>
      </c>
      <c r="AA348" s="65">
        <f>($AI$6*VLOOKUP(O348,Assumptions!$B$64:$C$93,2,FALSE)*Y348*T348/1000)-($AI$6*VLOOKUP(O348,Assumptions!$B$64:$C$93,2,FALSE)/Z348*Y348*U348/1000)</f>
        <v>0</v>
      </c>
      <c r="AB348" s="65" t="e">
        <f>($AI$6*VLOOKUP(P348,Assumptions!$B$64:$C$93,2,FALSE)*Y348*T348/1000)-($AI$6*VLOOKUP(P348,Assumptions!$B$64:$C$93,2,FALSE)/Z348*Y348*U348/1000)</f>
        <v>#REF!</v>
      </c>
      <c r="AC348" s="65">
        <f>($AI$6*VLOOKUP(Q348,Assumptions!$B$64:$C$93,2,FALSE)*Y348*T348/1000)-($AI$6*VLOOKUP(Q348,Assumptions!$B$64:$C$93,2,FALSE)/Z348*Y348*U348/1000)</f>
        <v>0</v>
      </c>
      <c r="AD348" s="217">
        <f>$AI$6*VLOOKUP(O348,Assumptions!$B$64:$C$93,2,FALSE)*(1-Z348)*Y348</f>
        <v>0</v>
      </c>
      <c r="AE348" s="217" t="e">
        <f>$AI$6*VLOOKUP(P348,Assumptions!$B$64:$C$93,2,FALSE)*(1-Z348)*Y348</f>
        <v>#REF!</v>
      </c>
      <c r="AF348" s="217">
        <f>$AI$6*VLOOKUP(Q348,Assumptions!$B$64:$C$93,2,FALSE)*(1-Z348)*Y348</f>
        <v>0</v>
      </c>
      <c r="AG348" s="65"/>
    </row>
    <row r="349" spans="8:33">
      <c r="H349" s="198">
        <v>2051</v>
      </c>
      <c r="I349" s="181">
        <v>55397</v>
      </c>
      <c r="J349" s="196">
        <f t="shared" si="47"/>
        <v>28.664862301017195</v>
      </c>
      <c r="K349" s="180">
        <v>25.01</v>
      </c>
      <c r="L349" s="179">
        <f>$L$29*(1+Assumptions!$B$57)^(H348-$H$29)</f>
        <v>3.6548623010171943</v>
      </c>
      <c r="M349">
        <f t="shared" si="53"/>
        <v>2053</v>
      </c>
      <c r="N349">
        <f>(1+Assumptions!$B$57)^(M349-2033)</f>
        <v>1.4859473959783542</v>
      </c>
      <c r="O349">
        <f>HLOOKUP(M349,'Monthly Value (1)'!$C$4:$NR$5,2,FALSE)</f>
        <v>27</v>
      </c>
      <c r="P349" t="e">
        <f>HLOOKUP(M349,#REF!,2,FALSE)</f>
        <v>#REF!</v>
      </c>
      <c r="Q349">
        <f>HLOOKUP(M349,'Monthly Value (3)'!$C$4:$NR$5,2,FALSE)</f>
        <v>26</v>
      </c>
      <c r="R349" s="68">
        <f t="shared" si="51"/>
        <v>2</v>
      </c>
      <c r="S349" s="197">
        <v>55916</v>
      </c>
      <c r="T349" s="200">
        <f t="shared" si="48"/>
        <v>214.05354009710047</v>
      </c>
      <c r="U349" s="200">
        <f t="shared" si="49"/>
        <v>171.34846987584956</v>
      </c>
      <c r="V349" s="190">
        <v>144.05189623564479</v>
      </c>
      <c r="W349" s="190">
        <v>115.31260819837635</v>
      </c>
      <c r="X349" s="66"/>
      <c r="Y349" s="55">
        <f t="shared" si="50"/>
        <v>8</v>
      </c>
      <c r="Z349" s="52">
        <f t="shared" si="52"/>
        <v>0.85</v>
      </c>
      <c r="AA349" s="65">
        <f>($AI$6*VLOOKUP(O349,Assumptions!$B$64:$C$93,2,FALSE)*Y349*T349/1000)-($AI$6*VLOOKUP(O349,Assumptions!$B$64:$C$93,2,FALSE)/Z349*Y349*U349/1000)</f>
        <v>0</v>
      </c>
      <c r="AB349" s="65" t="e">
        <f>($AI$6*VLOOKUP(P349,Assumptions!$B$64:$C$93,2,FALSE)*Y349*T349/1000)-($AI$6*VLOOKUP(P349,Assumptions!$B$64:$C$93,2,FALSE)/Z349*Y349*U349/1000)</f>
        <v>#REF!</v>
      </c>
      <c r="AC349" s="65">
        <f>($AI$6*VLOOKUP(Q349,Assumptions!$B$64:$C$93,2,FALSE)*Y349*T349/1000)-($AI$6*VLOOKUP(Q349,Assumptions!$B$64:$C$93,2,FALSE)/Z349*Y349*U349/1000)</f>
        <v>0</v>
      </c>
      <c r="AD349" s="217">
        <f>$AI$6*VLOOKUP(O349,Assumptions!$B$64:$C$93,2,FALSE)*(1-Z349)*Y349</f>
        <v>0</v>
      </c>
      <c r="AE349" s="217" t="e">
        <f>$AI$6*VLOOKUP(P349,Assumptions!$B$64:$C$93,2,FALSE)*(1-Z349)*Y349</f>
        <v>#REF!</v>
      </c>
      <c r="AF349" s="217">
        <f>$AI$6*VLOOKUP(Q349,Assumptions!$B$64:$C$93,2,FALSE)*(1-Z349)*Y349</f>
        <v>0</v>
      </c>
      <c r="AG349" s="65"/>
    </row>
    <row r="350" spans="8:33">
      <c r="H350" s="198">
        <v>2051</v>
      </c>
      <c r="I350" s="181">
        <v>55427</v>
      </c>
      <c r="J350" s="196">
        <f t="shared" si="47"/>
        <v>28.664862301017195</v>
      </c>
      <c r="K350" s="180">
        <v>25.01</v>
      </c>
      <c r="L350" s="179">
        <f>$L$29*(1+Assumptions!$B$57)^(H349-$H$29)</f>
        <v>3.6548623010171943</v>
      </c>
      <c r="M350">
        <f t="shared" si="53"/>
        <v>2053</v>
      </c>
      <c r="N350">
        <f>(1+Assumptions!$B$57)^(M350-2033)</f>
        <v>1.4859473959783542</v>
      </c>
      <c r="O350">
        <f>HLOOKUP(M350,'Monthly Value (1)'!$C$4:$NR$5,2,FALSE)</f>
        <v>27</v>
      </c>
      <c r="P350" t="e">
        <f>HLOOKUP(M350,#REF!,2,FALSE)</f>
        <v>#REF!</v>
      </c>
      <c r="Q350">
        <f>HLOOKUP(M350,'Monthly Value (3)'!$C$4:$NR$5,2,FALSE)</f>
        <v>26</v>
      </c>
      <c r="R350" s="68">
        <f t="shared" si="51"/>
        <v>3</v>
      </c>
      <c r="S350" s="197">
        <v>55944</v>
      </c>
      <c r="T350" s="200">
        <f t="shared" si="48"/>
        <v>88.79928467596541</v>
      </c>
      <c r="U350" s="200">
        <f t="shared" si="49"/>
        <v>77.270928146751956</v>
      </c>
      <c r="V350" s="190">
        <v>59.75937298742636</v>
      </c>
      <c r="W350" s="190">
        <v>52.001119525416605</v>
      </c>
      <c r="X350" s="66"/>
      <c r="Y350" s="55">
        <f t="shared" si="50"/>
        <v>8</v>
      </c>
      <c r="Z350" s="52">
        <f t="shared" si="52"/>
        <v>0.85</v>
      </c>
      <c r="AA350" s="65">
        <f>($AI$6*VLOOKUP(O350,Assumptions!$B$64:$C$93,2,FALSE)*Y350*T350/1000)-($AI$6*VLOOKUP(O350,Assumptions!$B$64:$C$93,2,FALSE)/Z350*Y350*U350/1000)</f>
        <v>0</v>
      </c>
      <c r="AB350" s="65" t="e">
        <f>($AI$6*VLOOKUP(P350,Assumptions!$B$64:$C$93,2,FALSE)*Y350*T350/1000)-($AI$6*VLOOKUP(P350,Assumptions!$B$64:$C$93,2,FALSE)/Z350*Y350*U350/1000)</f>
        <v>#REF!</v>
      </c>
      <c r="AC350" s="65">
        <f>($AI$6*VLOOKUP(Q350,Assumptions!$B$64:$C$93,2,FALSE)*Y350*T350/1000)-($AI$6*VLOOKUP(Q350,Assumptions!$B$64:$C$93,2,FALSE)/Z350*Y350*U350/1000)</f>
        <v>0</v>
      </c>
      <c r="AD350" s="217">
        <f>$AI$6*VLOOKUP(O350,Assumptions!$B$64:$C$93,2,FALSE)*(1-Z350)*Y350</f>
        <v>0</v>
      </c>
      <c r="AE350" s="217" t="e">
        <f>$AI$6*VLOOKUP(P350,Assumptions!$B$64:$C$93,2,FALSE)*(1-Z350)*Y350</f>
        <v>#REF!</v>
      </c>
      <c r="AF350" s="217">
        <f>$AI$6*VLOOKUP(Q350,Assumptions!$B$64:$C$93,2,FALSE)*(1-Z350)*Y350</f>
        <v>0</v>
      </c>
      <c r="AG350" s="65"/>
    </row>
    <row r="351" spans="8:33">
      <c r="H351" s="198">
        <v>2051</v>
      </c>
      <c r="I351" s="181">
        <v>55458</v>
      </c>
      <c r="J351" s="196">
        <f t="shared" ref="J351:J388" si="54">K351+L351</f>
        <v>28.664862301017195</v>
      </c>
      <c r="K351" s="180">
        <v>25.01</v>
      </c>
      <c r="L351" s="179">
        <f>$L$29*(1+Assumptions!$B$57)^(H350-$H$29)</f>
        <v>3.6548623010171943</v>
      </c>
      <c r="M351">
        <f t="shared" si="53"/>
        <v>2053</v>
      </c>
      <c r="N351">
        <f>(1+Assumptions!$B$57)^(M351-2033)</f>
        <v>1.4859473959783542</v>
      </c>
      <c r="O351">
        <f>HLOOKUP(M351,'Monthly Value (1)'!$C$4:$NR$5,2,FALSE)</f>
        <v>27</v>
      </c>
      <c r="P351" t="e">
        <f>HLOOKUP(M351,#REF!,2,FALSE)</f>
        <v>#REF!</v>
      </c>
      <c r="Q351">
        <f>HLOOKUP(M351,'Monthly Value (3)'!$C$4:$NR$5,2,FALSE)</f>
        <v>26</v>
      </c>
      <c r="R351" s="68">
        <f t="shared" si="51"/>
        <v>4</v>
      </c>
      <c r="S351" s="197">
        <v>55975</v>
      </c>
      <c r="T351" s="200">
        <f t="shared" si="48"/>
        <v>59.213978252937146</v>
      </c>
      <c r="U351" s="200">
        <f t="shared" si="49"/>
        <v>49.951672313329617</v>
      </c>
      <c r="V351" s="190">
        <v>39.849309883510649</v>
      </c>
      <c r="W351" s="190">
        <v>33.616043507678292</v>
      </c>
      <c r="X351" s="66"/>
      <c r="Y351" s="55">
        <f t="shared" si="50"/>
        <v>8</v>
      </c>
      <c r="Z351" s="52">
        <f t="shared" si="52"/>
        <v>0.85</v>
      </c>
      <c r="AA351" s="65">
        <f>($AI$6*VLOOKUP(O351,Assumptions!$B$64:$C$93,2,FALSE)*Y351*T351/1000)-($AI$6*VLOOKUP(O351,Assumptions!$B$64:$C$93,2,FALSE)/Z351*Y351*U351/1000)</f>
        <v>0</v>
      </c>
      <c r="AB351" s="65" t="e">
        <f>($AI$6*VLOOKUP(P351,Assumptions!$B$64:$C$93,2,FALSE)*Y351*T351/1000)-($AI$6*VLOOKUP(P351,Assumptions!$B$64:$C$93,2,FALSE)/Z351*Y351*U351/1000)</f>
        <v>#REF!</v>
      </c>
      <c r="AC351" s="65">
        <f>($AI$6*VLOOKUP(Q351,Assumptions!$B$64:$C$93,2,FALSE)*Y351*T351/1000)-($AI$6*VLOOKUP(Q351,Assumptions!$B$64:$C$93,2,FALSE)/Z351*Y351*U351/1000)</f>
        <v>0</v>
      </c>
      <c r="AD351" s="217">
        <f>$AI$6*VLOOKUP(O351,Assumptions!$B$64:$C$93,2,FALSE)*(1-Z351)*Y351</f>
        <v>0</v>
      </c>
      <c r="AE351" s="217" t="e">
        <f>$AI$6*VLOOKUP(P351,Assumptions!$B$64:$C$93,2,FALSE)*(1-Z351)*Y351</f>
        <v>#REF!</v>
      </c>
      <c r="AF351" s="217">
        <f>$AI$6*VLOOKUP(Q351,Assumptions!$B$64:$C$93,2,FALSE)*(1-Z351)*Y351</f>
        <v>0</v>
      </c>
      <c r="AG351" s="65"/>
    </row>
    <row r="352" spans="8:33">
      <c r="H352" s="198">
        <v>2051</v>
      </c>
      <c r="I352" s="181">
        <v>55488</v>
      </c>
      <c r="J352" s="196">
        <f t="shared" si="54"/>
        <v>28.664862301017195</v>
      </c>
      <c r="K352" s="180">
        <v>25.01</v>
      </c>
      <c r="L352" s="179">
        <f>$L$29*(1+Assumptions!$B$57)^(H351-$H$29)</f>
        <v>3.6548623010171943</v>
      </c>
      <c r="M352">
        <f t="shared" si="53"/>
        <v>2053</v>
      </c>
      <c r="N352">
        <f>(1+Assumptions!$B$57)^(M352-2033)</f>
        <v>1.4859473959783542</v>
      </c>
      <c r="O352">
        <f>HLOOKUP(M352,'Monthly Value (1)'!$C$4:$NR$5,2,FALSE)</f>
        <v>27</v>
      </c>
      <c r="P352" t="e">
        <f>HLOOKUP(M352,#REF!,2,FALSE)</f>
        <v>#REF!</v>
      </c>
      <c r="Q352">
        <f>HLOOKUP(M352,'Monthly Value (3)'!$C$4:$NR$5,2,FALSE)</f>
        <v>26</v>
      </c>
      <c r="R352" s="68">
        <f t="shared" si="51"/>
        <v>5</v>
      </c>
      <c r="S352" s="197">
        <v>56005</v>
      </c>
      <c r="T352" s="200">
        <f t="shared" si="48"/>
        <v>48.297652153510107</v>
      </c>
      <c r="U352" s="200">
        <f t="shared" si="49"/>
        <v>41.197842636914636</v>
      </c>
      <c r="V352" s="190">
        <v>32.502935355736952</v>
      </c>
      <c r="W352" s="190">
        <v>27.724967080540424</v>
      </c>
      <c r="X352" s="66"/>
      <c r="Y352" s="55">
        <f t="shared" si="50"/>
        <v>8</v>
      </c>
      <c r="Z352" s="52">
        <f t="shared" si="52"/>
        <v>0.85</v>
      </c>
      <c r="AA352" s="65">
        <f>($AI$6*VLOOKUP(O352,Assumptions!$B$64:$C$93,2,FALSE)*Y352*T352/1000)-($AI$6*VLOOKUP(O352,Assumptions!$B$64:$C$93,2,FALSE)/Z352*Y352*U352/1000)</f>
        <v>0</v>
      </c>
      <c r="AB352" s="65" t="e">
        <f>($AI$6*VLOOKUP(P352,Assumptions!$B$64:$C$93,2,FALSE)*Y352*T352/1000)-($AI$6*VLOOKUP(P352,Assumptions!$B$64:$C$93,2,FALSE)/Z352*Y352*U352/1000)</f>
        <v>#REF!</v>
      </c>
      <c r="AC352" s="65">
        <f>($AI$6*VLOOKUP(Q352,Assumptions!$B$64:$C$93,2,FALSE)*Y352*T352/1000)-($AI$6*VLOOKUP(Q352,Assumptions!$B$64:$C$93,2,FALSE)/Z352*Y352*U352/1000)</f>
        <v>0</v>
      </c>
      <c r="AD352" s="217">
        <f>$AI$6*VLOOKUP(O352,Assumptions!$B$64:$C$93,2,FALSE)*(1-Z352)*Y352</f>
        <v>0</v>
      </c>
      <c r="AE352" s="217" t="e">
        <f>$AI$6*VLOOKUP(P352,Assumptions!$B$64:$C$93,2,FALSE)*(1-Z352)*Y352</f>
        <v>#REF!</v>
      </c>
      <c r="AF352" s="217">
        <f>$AI$6*VLOOKUP(Q352,Assumptions!$B$64:$C$93,2,FALSE)*(1-Z352)*Y352</f>
        <v>0</v>
      </c>
      <c r="AG352" s="65"/>
    </row>
    <row r="353" spans="8:33">
      <c r="H353" s="198">
        <v>2052</v>
      </c>
      <c r="I353" s="181">
        <v>55519</v>
      </c>
      <c r="J353" s="196">
        <f t="shared" si="54"/>
        <v>29.044862301017194</v>
      </c>
      <c r="K353" s="180">
        <v>25.39</v>
      </c>
      <c r="L353" s="179">
        <f>$L$29*(1+Assumptions!$B$57)^(H352-$H$29)</f>
        <v>3.6548623010171943</v>
      </c>
      <c r="M353">
        <f t="shared" si="53"/>
        <v>2053</v>
      </c>
      <c r="N353">
        <f>(1+Assumptions!$B$57)^(M353-2033)</f>
        <v>1.4859473959783542</v>
      </c>
      <c r="O353">
        <f>HLOOKUP(M353,'Monthly Value (1)'!$C$4:$NR$5,2,FALSE)</f>
        <v>27</v>
      </c>
      <c r="P353" t="e">
        <f>HLOOKUP(M353,#REF!,2,FALSE)</f>
        <v>#REF!</v>
      </c>
      <c r="Q353">
        <f>HLOOKUP(M353,'Monthly Value (3)'!$C$4:$NR$5,2,FALSE)</f>
        <v>26</v>
      </c>
      <c r="R353" s="68">
        <f t="shared" si="51"/>
        <v>6</v>
      </c>
      <c r="S353" s="197">
        <v>56036</v>
      </c>
      <c r="T353" s="200">
        <f t="shared" si="48"/>
        <v>59.07685284229607</v>
      </c>
      <c r="U353" s="200">
        <f t="shared" si="49"/>
        <v>49.6283233026235</v>
      </c>
      <c r="V353" s="190">
        <v>39.757028413108536</v>
      </c>
      <c r="W353" s="190">
        <v>33.398438892884222</v>
      </c>
      <c r="X353" s="66"/>
      <c r="Y353" s="55">
        <f t="shared" si="50"/>
        <v>8</v>
      </c>
      <c r="Z353" s="52">
        <f t="shared" si="52"/>
        <v>0.85</v>
      </c>
      <c r="AA353" s="65">
        <f>($AI$6*VLOOKUP(O353,Assumptions!$B$64:$C$93,2,FALSE)*Y353*T353/1000)-($AI$6*VLOOKUP(O353,Assumptions!$B$64:$C$93,2,FALSE)/Z353*Y353*U353/1000)</f>
        <v>0</v>
      </c>
      <c r="AB353" s="65" t="e">
        <f>($AI$6*VLOOKUP(P353,Assumptions!$B$64:$C$93,2,FALSE)*Y353*T353/1000)-($AI$6*VLOOKUP(P353,Assumptions!$B$64:$C$93,2,FALSE)/Z353*Y353*U353/1000)</f>
        <v>#REF!</v>
      </c>
      <c r="AC353" s="65">
        <f>($AI$6*VLOOKUP(Q353,Assumptions!$B$64:$C$93,2,FALSE)*Y353*T353/1000)-($AI$6*VLOOKUP(Q353,Assumptions!$B$64:$C$93,2,FALSE)/Z353*Y353*U353/1000)</f>
        <v>0</v>
      </c>
      <c r="AD353" s="217">
        <f>$AI$6*VLOOKUP(O353,Assumptions!$B$64:$C$93,2,FALSE)*(1-Z353)*Y353</f>
        <v>0</v>
      </c>
      <c r="AE353" s="217" t="e">
        <f>$AI$6*VLOOKUP(P353,Assumptions!$B$64:$C$93,2,FALSE)*(1-Z353)*Y353</f>
        <v>#REF!</v>
      </c>
      <c r="AF353" s="217">
        <f>$AI$6*VLOOKUP(Q353,Assumptions!$B$64:$C$93,2,FALSE)*(1-Z353)*Y353</f>
        <v>0</v>
      </c>
      <c r="AG353" s="65"/>
    </row>
    <row r="354" spans="8:33">
      <c r="H354" s="198">
        <v>2052</v>
      </c>
      <c r="I354" s="181">
        <v>55550</v>
      </c>
      <c r="J354" s="196">
        <f t="shared" si="54"/>
        <v>29.117959547037536</v>
      </c>
      <c r="K354" s="180">
        <v>25.39</v>
      </c>
      <c r="L354" s="179">
        <f>$L$29*(1+Assumptions!$B$57)^(H353-$H$29)</f>
        <v>3.7279595470375373</v>
      </c>
      <c r="M354">
        <f t="shared" si="53"/>
        <v>2053</v>
      </c>
      <c r="N354">
        <f>(1+Assumptions!$B$57)^(M354-2033)</f>
        <v>1.4859473959783542</v>
      </c>
      <c r="O354">
        <f>HLOOKUP(M354,'Monthly Value (1)'!$C$4:$NR$5,2,FALSE)</f>
        <v>27</v>
      </c>
      <c r="P354" t="e">
        <f>HLOOKUP(M354,#REF!,2,FALSE)</f>
        <v>#REF!</v>
      </c>
      <c r="Q354">
        <f>HLOOKUP(M354,'Monthly Value (3)'!$C$4:$NR$5,2,FALSE)</f>
        <v>26</v>
      </c>
      <c r="R354" s="68">
        <f t="shared" si="51"/>
        <v>7</v>
      </c>
      <c r="S354" s="197">
        <v>56066</v>
      </c>
      <c r="T354" s="200">
        <f t="shared" si="48"/>
        <v>71.737469098590552</v>
      </c>
      <c r="U354" s="200">
        <f t="shared" si="49"/>
        <v>56.883407854644666</v>
      </c>
      <c r="V354" s="190">
        <v>48.27726021307658</v>
      </c>
      <c r="W354" s="190">
        <v>38.280902815669585</v>
      </c>
      <c r="X354" s="66"/>
      <c r="Y354" s="55">
        <f t="shared" si="50"/>
        <v>8</v>
      </c>
      <c r="Z354" s="52">
        <f t="shared" si="52"/>
        <v>0.85</v>
      </c>
      <c r="AA354" s="65">
        <f>($AI$6*VLOOKUP(O354,Assumptions!$B$64:$C$93,2,FALSE)*Y354*T354/1000)-($AI$6*VLOOKUP(O354,Assumptions!$B$64:$C$93,2,FALSE)/Z354*Y354*U354/1000)</f>
        <v>0</v>
      </c>
      <c r="AB354" s="65" t="e">
        <f>($AI$6*VLOOKUP(P354,Assumptions!$B$64:$C$93,2,FALSE)*Y354*T354/1000)-($AI$6*VLOOKUP(P354,Assumptions!$B$64:$C$93,2,FALSE)/Z354*Y354*U354/1000)</f>
        <v>#REF!</v>
      </c>
      <c r="AC354" s="65">
        <f>($AI$6*VLOOKUP(Q354,Assumptions!$B$64:$C$93,2,FALSE)*Y354*T354/1000)-($AI$6*VLOOKUP(Q354,Assumptions!$B$64:$C$93,2,FALSE)/Z354*Y354*U354/1000)</f>
        <v>0</v>
      </c>
      <c r="AD354" s="217">
        <f>$AI$6*VLOOKUP(O354,Assumptions!$B$64:$C$93,2,FALSE)*(1-Z354)*Y354</f>
        <v>0</v>
      </c>
      <c r="AE354" s="217" t="e">
        <f>$AI$6*VLOOKUP(P354,Assumptions!$B$64:$C$93,2,FALSE)*(1-Z354)*Y354</f>
        <v>#REF!</v>
      </c>
      <c r="AF354" s="217">
        <f>$AI$6*VLOOKUP(Q354,Assumptions!$B$64:$C$93,2,FALSE)*(1-Z354)*Y354</f>
        <v>0</v>
      </c>
      <c r="AG354" s="65"/>
    </row>
    <row r="355" spans="8:33">
      <c r="H355" s="198">
        <v>2052</v>
      </c>
      <c r="I355" s="181">
        <v>55579</v>
      </c>
      <c r="J355" s="196">
        <f t="shared" si="54"/>
        <v>29.117959547037536</v>
      </c>
      <c r="K355" s="180">
        <v>25.39</v>
      </c>
      <c r="L355" s="179">
        <f>$L$29*(1+Assumptions!$B$57)^(H354-$H$29)</f>
        <v>3.7279595470375373</v>
      </c>
      <c r="M355">
        <f t="shared" si="53"/>
        <v>2053</v>
      </c>
      <c r="N355">
        <f>(1+Assumptions!$B$57)^(M355-2033)</f>
        <v>1.4859473959783542</v>
      </c>
      <c r="O355">
        <f>HLOOKUP(M355,'Monthly Value (1)'!$C$4:$NR$5,2,FALSE)</f>
        <v>27</v>
      </c>
      <c r="P355" t="e">
        <f>HLOOKUP(M355,#REF!,2,FALSE)</f>
        <v>#REF!</v>
      </c>
      <c r="Q355">
        <f>HLOOKUP(M355,'Monthly Value (3)'!$C$4:$NR$5,2,FALSE)</f>
        <v>26</v>
      </c>
      <c r="R355" s="68">
        <f t="shared" si="51"/>
        <v>8</v>
      </c>
      <c r="S355" s="197">
        <v>56097</v>
      </c>
      <c r="T355" s="200">
        <f t="shared" si="48"/>
        <v>72.391982090894402</v>
      </c>
      <c r="U355" s="200">
        <f t="shared" si="49"/>
        <v>57.442684160625198</v>
      </c>
      <c r="V355" s="190">
        <v>48.717728694043842</v>
      </c>
      <c r="W355" s="190">
        <v>38.657279736881051</v>
      </c>
      <c r="X355" s="66"/>
      <c r="Y355" s="55">
        <f t="shared" si="50"/>
        <v>8</v>
      </c>
      <c r="Z355" s="52">
        <f t="shared" si="52"/>
        <v>0.85</v>
      </c>
      <c r="AA355" s="65">
        <f>($AI$6*VLOOKUP(O355,Assumptions!$B$64:$C$93,2,FALSE)*Y355*T355/1000)-($AI$6*VLOOKUP(O355,Assumptions!$B$64:$C$93,2,FALSE)/Z355*Y355*U355/1000)</f>
        <v>0</v>
      </c>
      <c r="AB355" s="65" t="e">
        <f>($AI$6*VLOOKUP(P355,Assumptions!$B$64:$C$93,2,FALSE)*Y355*T355/1000)-($AI$6*VLOOKUP(P355,Assumptions!$B$64:$C$93,2,FALSE)/Z355*Y355*U355/1000)</f>
        <v>#REF!</v>
      </c>
      <c r="AC355" s="65">
        <f>($AI$6*VLOOKUP(Q355,Assumptions!$B$64:$C$93,2,FALSE)*Y355*T355/1000)-($AI$6*VLOOKUP(Q355,Assumptions!$B$64:$C$93,2,FALSE)/Z355*Y355*U355/1000)</f>
        <v>0</v>
      </c>
      <c r="AD355" s="217">
        <f>$AI$6*VLOOKUP(O355,Assumptions!$B$64:$C$93,2,FALSE)*(1-Z355)*Y355</f>
        <v>0</v>
      </c>
      <c r="AE355" s="217" t="e">
        <f>$AI$6*VLOOKUP(P355,Assumptions!$B$64:$C$93,2,FALSE)*(1-Z355)*Y355</f>
        <v>#REF!</v>
      </c>
      <c r="AF355" s="217">
        <f>$AI$6*VLOOKUP(Q355,Assumptions!$B$64:$C$93,2,FALSE)*(1-Z355)*Y355</f>
        <v>0</v>
      </c>
      <c r="AG355" s="65"/>
    </row>
    <row r="356" spans="8:33">
      <c r="H356" s="198">
        <v>2052</v>
      </c>
      <c r="I356" s="181">
        <v>55610</v>
      </c>
      <c r="J356" s="196">
        <f t="shared" si="54"/>
        <v>29.117959547037536</v>
      </c>
      <c r="K356" s="180">
        <v>25.39</v>
      </c>
      <c r="L356" s="179">
        <f>$L$29*(1+Assumptions!$B$57)^(H355-$H$29)</f>
        <v>3.7279595470375373</v>
      </c>
      <c r="M356">
        <f t="shared" si="53"/>
        <v>2053</v>
      </c>
      <c r="N356">
        <f>(1+Assumptions!$B$57)^(M356-2033)</f>
        <v>1.4859473959783542</v>
      </c>
      <c r="O356">
        <f>HLOOKUP(M356,'Monthly Value (1)'!$C$4:$NR$5,2,FALSE)</f>
        <v>27</v>
      </c>
      <c r="P356" t="e">
        <f>HLOOKUP(M356,#REF!,2,FALSE)</f>
        <v>#REF!</v>
      </c>
      <c r="Q356">
        <f>HLOOKUP(M356,'Monthly Value (3)'!$C$4:$NR$5,2,FALSE)</f>
        <v>26</v>
      </c>
      <c r="R356" s="68">
        <f t="shared" si="51"/>
        <v>9</v>
      </c>
      <c r="S356" s="197">
        <v>56128</v>
      </c>
      <c r="T356" s="200">
        <f t="shared" si="48"/>
        <v>58.688617927765243</v>
      </c>
      <c r="U356" s="200">
        <f t="shared" si="49"/>
        <v>50.547608443352225</v>
      </c>
      <c r="V356" s="190">
        <v>39.495757445117633</v>
      </c>
      <c r="W356" s="190">
        <v>34.01709143954686</v>
      </c>
      <c r="X356" s="66"/>
      <c r="Y356" s="55">
        <f t="shared" si="50"/>
        <v>8</v>
      </c>
      <c r="Z356" s="52">
        <f t="shared" si="52"/>
        <v>0.85</v>
      </c>
      <c r="AA356" s="65">
        <f>($AI$6*VLOOKUP(O356,Assumptions!$B$64:$C$93,2,FALSE)*Y356*T356/1000)-($AI$6*VLOOKUP(O356,Assumptions!$B$64:$C$93,2,FALSE)/Z356*Y356*U356/1000)</f>
        <v>0</v>
      </c>
      <c r="AB356" s="65" t="e">
        <f>($AI$6*VLOOKUP(P356,Assumptions!$B$64:$C$93,2,FALSE)*Y356*T356/1000)-($AI$6*VLOOKUP(P356,Assumptions!$B$64:$C$93,2,FALSE)/Z356*Y356*U356/1000)</f>
        <v>#REF!</v>
      </c>
      <c r="AC356" s="65">
        <f>($AI$6*VLOOKUP(Q356,Assumptions!$B$64:$C$93,2,FALSE)*Y356*T356/1000)-($AI$6*VLOOKUP(Q356,Assumptions!$B$64:$C$93,2,FALSE)/Z356*Y356*U356/1000)</f>
        <v>0</v>
      </c>
      <c r="AD356" s="217">
        <f>$AI$6*VLOOKUP(O356,Assumptions!$B$64:$C$93,2,FALSE)*(1-Z356)*Y356</f>
        <v>0</v>
      </c>
      <c r="AE356" s="217" t="e">
        <f>$AI$6*VLOOKUP(P356,Assumptions!$B$64:$C$93,2,FALSE)*(1-Z356)*Y356</f>
        <v>#REF!</v>
      </c>
      <c r="AF356" s="217">
        <f>$AI$6*VLOOKUP(Q356,Assumptions!$B$64:$C$93,2,FALSE)*(1-Z356)*Y356</f>
        <v>0</v>
      </c>
      <c r="AG356" s="65"/>
    </row>
    <row r="357" spans="8:33">
      <c r="H357" s="198">
        <v>2052</v>
      </c>
      <c r="I357" s="181">
        <v>55640</v>
      </c>
      <c r="J357" s="196">
        <f t="shared" si="54"/>
        <v>29.117959547037536</v>
      </c>
      <c r="K357" s="180">
        <v>25.39</v>
      </c>
      <c r="L357" s="179">
        <f>$L$29*(1+Assumptions!$B$57)^(H356-$H$29)</f>
        <v>3.7279595470375373</v>
      </c>
      <c r="M357">
        <f t="shared" si="53"/>
        <v>2053</v>
      </c>
      <c r="N357">
        <f>(1+Assumptions!$B$57)^(M357-2033)</f>
        <v>1.4859473959783542</v>
      </c>
      <c r="O357">
        <f>HLOOKUP(M357,'Monthly Value (1)'!$C$4:$NR$5,2,FALSE)</f>
        <v>27</v>
      </c>
      <c r="P357" t="e">
        <f>HLOOKUP(M357,#REF!,2,FALSE)</f>
        <v>#REF!</v>
      </c>
      <c r="Q357">
        <f>HLOOKUP(M357,'Monthly Value (3)'!$C$4:$NR$5,2,FALSE)</f>
        <v>26</v>
      </c>
      <c r="R357" s="68">
        <f t="shared" si="51"/>
        <v>10</v>
      </c>
      <c r="S357" s="197">
        <v>56158</v>
      </c>
      <c r="T357" s="200">
        <f t="shared" si="48"/>
        <v>64.07414702884266</v>
      </c>
      <c r="U357" s="200">
        <f t="shared" si="49"/>
        <v>51.369119287162086</v>
      </c>
      <c r="V357" s="190">
        <v>43.120064143761937</v>
      </c>
      <c r="W357" s="190">
        <v>34.569944687268311</v>
      </c>
      <c r="X357" s="66"/>
      <c r="Y357" s="55">
        <f t="shared" si="50"/>
        <v>8</v>
      </c>
      <c r="Z357" s="52">
        <f t="shared" si="52"/>
        <v>0.85</v>
      </c>
      <c r="AA357" s="65">
        <f>($AI$6*VLOOKUP(O357,Assumptions!$B$64:$C$93,2,FALSE)*Y357*T357/1000)-($AI$6*VLOOKUP(O357,Assumptions!$B$64:$C$93,2,FALSE)/Z357*Y357*U357/1000)</f>
        <v>0</v>
      </c>
      <c r="AB357" s="65" t="e">
        <f>($AI$6*VLOOKUP(P357,Assumptions!$B$64:$C$93,2,FALSE)*Y357*T357/1000)-($AI$6*VLOOKUP(P357,Assumptions!$B$64:$C$93,2,FALSE)/Z357*Y357*U357/1000)</f>
        <v>#REF!</v>
      </c>
      <c r="AC357" s="65">
        <f>($AI$6*VLOOKUP(Q357,Assumptions!$B$64:$C$93,2,FALSE)*Y357*T357/1000)-($AI$6*VLOOKUP(Q357,Assumptions!$B$64:$C$93,2,FALSE)/Z357*Y357*U357/1000)</f>
        <v>0</v>
      </c>
      <c r="AD357" s="217">
        <f>$AI$6*VLOOKUP(O357,Assumptions!$B$64:$C$93,2,FALSE)*(1-Z357)*Y357</f>
        <v>0</v>
      </c>
      <c r="AE357" s="217" t="e">
        <f>$AI$6*VLOOKUP(P357,Assumptions!$B$64:$C$93,2,FALSE)*(1-Z357)*Y357</f>
        <v>#REF!</v>
      </c>
      <c r="AF357" s="217">
        <f>$AI$6*VLOOKUP(Q357,Assumptions!$B$64:$C$93,2,FALSE)*(1-Z357)*Y357</f>
        <v>0</v>
      </c>
      <c r="AG357" s="65"/>
    </row>
    <row r="358" spans="8:33">
      <c r="H358" s="198">
        <v>2052</v>
      </c>
      <c r="I358" s="181">
        <v>55671</v>
      </c>
      <c r="J358" s="196">
        <f t="shared" si="54"/>
        <v>29.117959547037536</v>
      </c>
      <c r="K358" s="180">
        <v>25.39</v>
      </c>
      <c r="L358" s="179">
        <f>$L$29*(1+Assumptions!$B$57)^(H357-$H$29)</f>
        <v>3.7279595470375373</v>
      </c>
      <c r="M358">
        <f t="shared" si="53"/>
        <v>2053</v>
      </c>
      <c r="N358">
        <f>(1+Assumptions!$B$57)^(M358-2033)</f>
        <v>1.4859473959783542</v>
      </c>
      <c r="O358">
        <f>HLOOKUP(M358,'Monthly Value (1)'!$C$4:$NR$5,2,FALSE)</f>
        <v>27</v>
      </c>
      <c r="P358" t="e">
        <f>HLOOKUP(M358,#REF!,2,FALSE)</f>
        <v>#REF!</v>
      </c>
      <c r="Q358">
        <f>HLOOKUP(M358,'Monthly Value (3)'!$C$4:$NR$5,2,FALSE)</f>
        <v>26</v>
      </c>
      <c r="R358" s="68">
        <f t="shared" si="51"/>
        <v>11</v>
      </c>
      <c r="S358" s="197">
        <v>56189</v>
      </c>
      <c r="T358" s="200">
        <f t="shared" si="48"/>
        <v>99.746546183218825</v>
      </c>
      <c r="U358" s="200">
        <f t="shared" si="49"/>
        <v>87.149582225025668</v>
      </c>
      <c r="V358" s="190">
        <v>67.126566157845218</v>
      </c>
      <c r="W358" s="190">
        <v>58.649170529785813</v>
      </c>
      <c r="X358" s="66"/>
      <c r="Y358" s="55">
        <f t="shared" si="50"/>
        <v>8</v>
      </c>
      <c r="Z358" s="52">
        <f t="shared" si="52"/>
        <v>0.85</v>
      </c>
      <c r="AA358" s="65">
        <f>($AI$6*VLOOKUP(O358,Assumptions!$B$64:$C$93,2,FALSE)*Y358*T358/1000)-($AI$6*VLOOKUP(O358,Assumptions!$B$64:$C$93,2,FALSE)/Z358*Y358*U358/1000)</f>
        <v>0</v>
      </c>
      <c r="AB358" s="65" t="e">
        <f>($AI$6*VLOOKUP(P358,Assumptions!$B$64:$C$93,2,FALSE)*Y358*T358/1000)-($AI$6*VLOOKUP(P358,Assumptions!$B$64:$C$93,2,FALSE)/Z358*Y358*U358/1000)</f>
        <v>#REF!</v>
      </c>
      <c r="AC358" s="65">
        <f>($AI$6*VLOOKUP(Q358,Assumptions!$B$64:$C$93,2,FALSE)*Y358*T358/1000)-($AI$6*VLOOKUP(Q358,Assumptions!$B$64:$C$93,2,FALSE)/Z358*Y358*U358/1000)</f>
        <v>0</v>
      </c>
      <c r="AD358" s="217">
        <f>$AI$6*VLOOKUP(O358,Assumptions!$B$64:$C$93,2,FALSE)*(1-Z358)*Y358</f>
        <v>0</v>
      </c>
      <c r="AE358" s="217" t="e">
        <f>$AI$6*VLOOKUP(P358,Assumptions!$B$64:$C$93,2,FALSE)*(1-Z358)*Y358</f>
        <v>#REF!</v>
      </c>
      <c r="AF358" s="217">
        <f>$AI$6*VLOOKUP(Q358,Assumptions!$B$64:$C$93,2,FALSE)*(1-Z358)*Y358</f>
        <v>0</v>
      </c>
      <c r="AG358" s="65"/>
    </row>
    <row r="359" spans="8:33">
      <c r="H359" s="198">
        <v>2052</v>
      </c>
      <c r="I359" s="181">
        <v>55701</v>
      </c>
      <c r="J359" s="196">
        <f t="shared" si="54"/>
        <v>29.117959547037536</v>
      </c>
      <c r="K359" s="180">
        <v>25.39</v>
      </c>
      <c r="L359" s="179">
        <f>$L$29*(1+Assumptions!$B$57)^(H358-$H$29)</f>
        <v>3.7279595470375373</v>
      </c>
      <c r="M359">
        <f t="shared" si="53"/>
        <v>2053</v>
      </c>
      <c r="N359">
        <f>(1+Assumptions!$B$57)^(M359-2033)</f>
        <v>1.4859473959783542</v>
      </c>
      <c r="O359">
        <f>HLOOKUP(M359,'Monthly Value (1)'!$C$4:$NR$5,2,FALSE)</f>
        <v>27</v>
      </c>
      <c r="P359" t="e">
        <f>HLOOKUP(M359,#REF!,2,FALSE)</f>
        <v>#REF!</v>
      </c>
      <c r="Q359">
        <f>HLOOKUP(M359,'Monthly Value (3)'!$C$4:$NR$5,2,FALSE)</f>
        <v>26</v>
      </c>
      <c r="R359" s="68">
        <f t="shared" si="51"/>
        <v>12</v>
      </c>
      <c r="S359" s="197">
        <v>56219</v>
      </c>
      <c r="T359" s="200">
        <f t="shared" si="48"/>
        <v>177.47313161601227</v>
      </c>
      <c r="U359" s="200">
        <f t="shared" si="49"/>
        <v>147.99118531078014</v>
      </c>
      <c r="V359" s="190">
        <v>119.43432997448956</v>
      </c>
      <c r="W359" s="190">
        <v>99.593825266837328</v>
      </c>
      <c r="X359" s="66"/>
      <c r="Y359" s="55">
        <f t="shared" si="50"/>
        <v>8</v>
      </c>
      <c r="Z359" s="52">
        <f t="shared" si="52"/>
        <v>0.85</v>
      </c>
      <c r="AA359" s="65">
        <f>($AI$6*VLOOKUP(O359,Assumptions!$B$64:$C$93,2,FALSE)*Y359*T359/1000)-($AI$6*VLOOKUP(O359,Assumptions!$B$64:$C$93,2,FALSE)/Z359*Y359*U359/1000)</f>
        <v>0</v>
      </c>
      <c r="AB359" s="65" t="e">
        <f>($AI$6*VLOOKUP(P359,Assumptions!$B$64:$C$93,2,FALSE)*Y359*T359/1000)-($AI$6*VLOOKUP(P359,Assumptions!$B$64:$C$93,2,FALSE)/Z359*Y359*U359/1000)</f>
        <v>#REF!</v>
      </c>
      <c r="AC359" s="65">
        <f>($AI$6*VLOOKUP(Q359,Assumptions!$B$64:$C$93,2,FALSE)*Y359*T359/1000)-($AI$6*VLOOKUP(Q359,Assumptions!$B$64:$C$93,2,FALSE)/Z359*Y359*U359/1000)</f>
        <v>0</v>
      </c>
      <c r="AD359" s="217">
        <f>$AI$6*VLOOKUP(O359,Assumptions!$B$64:$C$93,2,FALSE)*(1-Z359)*Y359</f>
        <v>0</v>
      </c>
      <c r="AE359" s="217" t="e">
        <f>$AI$6*VLOOKUP(P359,Assumptions!$B$64:$C$93,2,FALSE)*(1-Z359)*Y359</f>
        <v>#REF!</v>
      </c>
      <c r="AF359" s="217">
        <f>$AI$6*VLOOKUP(Q359,Assumptions!$B$64:$C$93,2,FALSE)*(1-Z359)*Y359</f>
        <v>0</v>
      </c>
      <c r="AG359" s="65"/>
    </row>
    <row r="360" spans="8:33">
      <c r="H360" s="198">
        <v>2052</v>
      </c>
      <c r="I360" s="181">
        <v>55732</v>
      </c>
      <c r="J360" s="196">
        <f t="shared" si="54"/>
        <v>29.117959547037536</v>
      </c>
      <c r="K360" s="180">
        <v>25.39</v>
      </c>
      <c r="L360" s="179">
        <f>$L$29*(1+Assumptions!$B$57)^(H359-$H$29)</f>
        <v>3.7279595470375373</v>
      </c>
      <c r="M360">
        <f t="shared" si="53"/>
        <v>2054</v>
      </c>
      <c r="N360">
        <f>(1+Assumptions!$B$57)^(M360-2033)</f>
        <v>1.5156663438979212</v>
      </c>
      <c r="O360">
        <f>HLOOKUP(M360,'Monthly Value (1)'!$C$4:$NR$5,2,FALSE)</f>
        <v>28</v>
      </c>
      <c r="P360" t="e">
        <f>HLOOKUP(M360,#REF!,2,FALSE)</f>
        <v>#REF!</v>
      </c>
      <c r="Q360">
        <f>HLOOKUP(M360,'Monthly Value (3)'!$C$4:$NR$5,2,FALSE)</f>
        <v>27</v>
      </c>
      <c r="R360" s="68">
        <f t="shared" si="51"/>
        <v>1</v>
      </c>
      <c r="S360" s="197">
        <v>56250</v>
      </c>
      <c r="T360" s="200">
        <f t="shared" si="48"/>
        <v>234.26704464693213</v>
      </c>
      <c r="U360" s="200">
        <f t="shared" si="49"/>
        <v>186.09180669472909</v>
      </c>
      <c r="V360" s="190">
        <v>154.56373072483413</v>
      </c>
      <c r="W360" s="190">
        <v>122.77887375670474</v>
      </c>
      <c r="X360" s="66"/>
      <c r="Y360" s="55">
        <f t="shared" si="50"/>
        <v>8</v>
      </c>
      <c r="Z360" s="52">
        <f t="shared" si="52"/>
        <v>0.85</v>
      </c>
      <c r="AA360" s="65">
        <f>($AI$6*VLOOKUP(O360,Assumptions!$B$64:$C$93,2,FALSE)*Y360*T360/1000)-($AI$6*VLOOKUP(O360,Assumptions!$B$64:$C$93,2,FALSE)/Z360*Y360*U360/1000)</f>
        <v>0</v>
      </c>
      <c r="AB360" s="65" t="e">
        <f>($AI$6*VLOOKUP(P360,Assumptions!$B$64:$C$93,2,FALSE)*Y360*T360/1000)-($AI$6*VLOOKUP(P360,Assumptions!$B$64:$C$93,2,FALSE)/Z360*Y360*U360/1000)</f>
        <v>#REF!</v>
      </c>
      <c r="AC360" s="65">
        <f>($AI$6*VLOOKUP(Q360,Assumptions!$B$64:$C$93,2,FALSE)*Y360*T360/1000)-($AI$6*VLOOKUP(Q360,Assumptions!$B$64:$C$93,2,FALSE)/Z360*Y360*U360/1000)</f>
        <v>0</v>
      </c>
      <c r="AD360" s="217">
        <f>$AI$6*VLOOKUP(O360,Assumptions!$B$64:$C$93,2,FALSE)*(1-Z360)*Y360</f>
        <v>0</v>
      </c>
      <c r="AE360" s="217" t="e">
        <f>$AI$6*VLOOKUP(P360,Assumptions!$B$64:$C$93,2,FALSE)*(1-Z360)*Y360</f>
        <v>#REF!</v>
      </c>
      <c r="AF360" s="217">
        <f>$AI$6*VLOOKUP(Q360,Assumptions!$B$64:$C$93,2,FALSE)*(1-Z360)*Y360</f>
        <v>0</v>
      </c>
      <c r="AG360" s="65"/>
    </row>
    <row r="361" spans="8:33">
      <c r="H361" s="198">
        <v>2052</v>
      </c>
      <c r="I361" s="181">
        <v>55763</v>
      </c>
      <c r="J361" s="196">
        <f t="shared" si="54"/>
        <v>29.117959547037536</v>
      </c>
      <c r="K361" s="180">
        <v>25.39</v>
      </c>
      <c r="L361" s="179">
        <f>$L$29*(1+Assumptions!$B$57)^(H360-$H$29)</f>
        <v>3.7279595470375373</v>
      </c>
      <c r="M361">
        <f t="shared" si="53"/>
        <v>2054</v>
      </c>
      <c r="N361">
        <f>(1+Assumptions!$B$57)^(M361-2033)</f>
        <v>1.5156663438979212</v>
      </c>
      <c r="O361">
        <f>HLOOKUP(M361,'Monthly Value (1)'!$C$4:$NR$5,2,FALSE)</f>
        <v>28</v>
      </c>
      <c r="P361" t="e">
        <f>HLOOKUP(M361,#REF!,2,FALSE)</f>
        <v>#REF!</v>
      </c>
      <c r="Q361">
        <f>HLOOKUP(M361,'Monthly Value (3)'!$C$4:$NR$5,2,FALSE)</f>
        <v>27</v>
      </c>
      <c r="R361" s="68">
        <f t="shared" si="51"/>
        <v>2</v>
      </c>
      <c r="S361" s="197">
        <v>56281</v>
      </c>
      <c r="T361" s="200">
        <f t="shared" si="48"/>
        <v>218.33461089904245</v>
      </c>
      <c r="U361" s="200">
        <f t="shared" si="49"/>
        <v>174.77543927336654</v>
      </c>
      <c r="V361" s="190">
        <v>144.05189623564479</v>
      </c>
      <c r="W361" s="190">
        <v>115.31260819837635</v>
      </c>
      <c r="X361" s="66"/>
      <c r="Y361" s="55">
        <f t="shared" si="50"/>
        <v>8</v>
      </c>
      <c r="Z361" s="52">
        <f t="shared" si="52"/>
        <v>0.85</v>
      </c>
      <c r="AA361" s="65">
        <f>($AI$6*VLOOKUP(O361,Assumptions!$B$64:$C$93,2,FALSE)*Y361*T361/1000)-($AI$6*VLOOKUP(O361,Assumptions!$B$64:$C$93,2,FALSE)/Z361*Y361*U361/1000)</f>
        <v>0</v>
      </c>
      <c r="AB361" s="65" t="e">
        <f>($AI$6*VLOOKUP(P361,Assumptions!$B$64:$C$93,2,FALSE)*Y361*T361/1000)-($AI$6*VLOOKUP(P361,Assumptions!$B$64:$C$93,2,FALSE)/Z361*Y361*U361/1000)</f>
        <v>#REF!</v>
      </c>
      <c r="AC361" s="65">
        <f>($AI$6*VLOOKUP(Q361,Assumptions!$B$64:$C$93,2,FALSE)*Y361*T361/1000)-($AI$6*VLOOKUP(Q361,Assumptions!$B$64:$C$93,2,FALSE)/Z361*Y361*U361/1000)</f>
        <v>0</v>
      </c>
      <c r="AD361" s="217">
        <f>$AI$6*VLOOKUP(O361,Assumptions!$B$64:$C$93,2,FALSE)*(1-Z361)*Y361</f>
        <v>0</v>
      </c>
      <c r="AE361" s="217" t="e">
        <f>$AI$6*VLOOKUP(P361,Assumptions!$B$64:$C$93,2,FALSE)*(1-Z361)*Y361</f>
        <v>#REF!</v>
      </c>
      <c r="AF361" s="217">
        <f>$AI$6*VLOOKUP(Q361,Assumptions!$B$64:$C$93,2,FALSE)*(1-Z361)*Y361</f>
        <v>0</v>
      </c>
      <c r="AG361" s="65"/>
    </row>
    <row r="362" spans="8:33">
      <c r="H362" s="198">
        <v>2052</v>
      </c>
      <c r="I362" s="181">
        <v>55793</v>
      </c>
      <c r="J362" s="196">
        <f t="shared" si="54"/>
        <v>29.117959547037536</v>
      </c>
      <c r="K362" s="180">
        <v>25.39</v>
      </c>
      <c r="L362" s="179">
        <f>$L$29*(1+Assumptions!$B$57)^(H361-$H$29)</f>
        <v>3.7279595470375373</v>
      </c>
      <c r="M362">
        <f t="shared" si="53"/>
        <v>2054</v>
      </c>
      <c r="N362">
        <f>(1+Assumptions!$B$57)^(M362-2033)</f>
        <v>1.5156663438979212</v>
      </c>
      <c r="O362">
        <f>HLOOKUP(M362,'Monthly Value (1)'!$C$4:$NR$5,2,FALSE)</f>
        <v>28</v>
      </c>
      <c r="P362" t="e">
        <f>HLOOKUP(M362,#REF!,2,FALSE)</f>
        <v>#REF!</v>
      </c>
      <c r="Q362">
        <f>HLOOKUP(M362,'Monthly Value (3)'!$C$4:$NR$5,2,FALSE)</f>
        <v>27</v>
      </c>
      <c r="R362" s="68">
        <f t="shared" si="51"/>
        <v>3</v>
      </c>
      <c r="S362" s="197">
        <v>56309</v>
      </c>
      <c r="T362" s="200">
        <f t="shared" si="48"/>
        <v>90.575270369484699</v>
      </c>
      <c r="U362" s="200">
        <f t="shared" si="49"/>
        <v>78.816346709686997</v>
      </c>
      <c r="V362" s="190">
        <v>59.75937298742636</v>
      </c>
      <c r="W362" s="190">
        <v>52.001119525416605</v>
      </c>
      <c r="X362" s="66"/>
      <c r="Y362" s="55">
        <f t="shared" si="50"/>
        <v>8</v>
      </c>
      <c r="Z362" s="52">
        <f t="shared" si="52"/>
        <v>0.85</v>
      </c>
      <c r="AA362" s="65">
        <f>($AI$6*VLOOKUP(O362,Assumptions!$B$64:$C$93,2,FALSE)*Y362*T362/1000)-($AI$6*VLOOKUP(O362,Assumptions!$B$64:$C$93,2,FALSE)/Z362*Y362*U362/1000)</f>
        <v>0</v>
      </c>
      <c r="AB362" s="65" t="e">
        <f>($AI$6*VLOOKUP(P362,Assumptions!$B$64:$C$93,2,FALSE)*Y362*T362/1000)-($AI$6*VLOOKUP(P362,Assumptions!$B$64:$C$93,2,FALSE)/Z362*Y362*U362/1000)</f>
        <v>#REF!</v>
      </c>
      <c r="AC362" s="65">
        <f>($AI$6*VLOOKUP(Q362,Assumptions!$B$64:$C$93,2,FALSE)*Y362*T362/1000)-($AI$6*VLOOKUP(Q362,Assumptions!$B$64:$C$93,2,FALSE)/Z362*Y362*U362/1000)</f>
        <v>0</v>
      </c>
      <c r="AD362" s="217">
        <f>$AI$6*VLOOKUP(O362,Assumptions!$B$64:$C$93,2,FALSE)*(1-Z362)*Y362</f>
        <v>0</v>
      </c>
      <c r="AE362" s="217" t="e">
        <f>$AI$6*VLOOKUP(P362,Assumptions!$B$64:$C$93,2,FALSE)*(1-Z362)*Y362</f>
        <v>#REF!</v>
      </c>
      <c r="AF362" s="217">
        <f>$AI$6*VLOOKUP(Q362,Assumptions!$B$64:$C$93,2,FALSE)*(1-Z362)*Y362</f>
        <v>0</v>
      </c>
      <c r="AG362" s="65"/>
    </row>
    <row r="363" spans="8:33">
      <c r="H363" s="198">
        <v>2052</v>
      </c>
      <c r="I363" s="181">
        <v>55824</v>
      </c>
      <c r="J363" s="196">
        <f t="shared" si="54"/>
        <v>29.117959547037536</v>
      </c>
      <c r="K363" s="180">
        <v>25.39</v>
      </c>
      <c r="L363" s="179">
        <f>$L$29*(1+Assumptions!$B$57)^(H362-$H$29)</f>
        <v>3.7279595470375373</v>
      </c>
      <c r="M363">
        <f t="shared" si="53"/>
        <v>2054</v>
      </c>
      <c r="N363">
        <f>(1+Assumptions!$B$57)^(M363-2033)</f>
        <v>1.5156663438979212</v>
      </c>
      <c r="O363">
        <f>HLOOKUP(M363,'Monthly Value (1)'!$C$4:$NR$5,2,FALSE)</f>
        <v>28</v>
      </c>
      <c r="P363" t="e">
        <f>HLOOKUP(M363,#REF!,2,FALSE)</f>
        <v>#REF!</v>
      </c>
      <c r="Q363">
        <f>HLOOKUP(M363,'Monthly Value (3)'!$C$4:$NR$5,2,FALSE)</f>
        <v>27</v>
      </c>
      <c r="R363" s="68">
        <f t="shared" si="51"/>
        <v>4</v>
      </c>
      <c r="S363" s="197">
        <v>56340</v>
      </c>
      <c r="T363" s="200">
        <f t="shared" si="48"/>
        <v>60.398257817995884</v>
      </c>
      <c r="U363" s="200">
        <f t="shared" si="49"/>
        <v>50.950705759596204</v>
      </c>
      <c r="V363" s="190">
        <v>39.849309883510649</v>
      </c>
      <c r="W363" s="190">
        <v>33.616043507678292</v>
      </c>
      <c r="X363" s="66"/>
      <c r="Y363" s="55">
        <f t="shared" si="50"/>
        <v>8</v>
      </c>
      <c r="Z363" s="52">
        <f t="shared" si="52"/>
        <v>0.85</v>
      </c>
      <c r="AA363" s="65">
        <f>($AI$6*VLOOKUP(O363,Assumptions!$B$64:$C$93,2,FALSE)*Y363*T363/1000)-($AI$6*VLOOKUP(O363,Assumptions!$B$64:$C$93,2,FALSE)/Z363*Y363*U363/1000)</f>
        <v>0</v>
      </c>
      <c r="AB363" s="65" t="e">
        <f>($AI$6*VLOOKUP(P363,Assumptions!$B$64:$C$93,2,FALSE)*Y363*T363/1000)-($AI$6*VLOOKUP(P363,Assumptions!$B$64:$C$93,2,FALSE)/Z363*Y363*U363/1000)</f>
        <v>#REF!</v>
      </c>
      <c r="AC363" s="65">
        <f>($AI$6*VLOOKUP(Q363,Assumptions!$B$64:$C$93,2,FALSE)*Y363*T363/1000)-($AI$6*VLOOKUP(Q363,Assumptions!$B$64:$C$93,2,FALSE)/Z363*Y363*U363/1000)</f>
        <v>0</v>
      </c>
      <c r="AD363" s="217">
        <f>$AI$6*VLOOKUP(O363,Assumptions!$B$64:$C$93,2,FALSE)*(1-Z363)*Y363</f>
        <v>0</v>
      </c>
      <c r="AE363" s="217" t="e">
        <f>$AI$6*VLOOKUP(P363,Assumptions!$B$64:$C$93,2,FALSE)*(1-Z363)*Y363</f>
        <v>#REF!</v>
      </c>
      <c r="AF363" s="217">
        <f>$AI$6*VLOOKUP(Q363,Assumptions!$B$64:$C$93,2,FALSE)*(1-Z363)*Y363</f>
        <v>0</v>
      </c>
      <c r="AG363" s="65"/>
    </row>
    <row r="364" spans="8:33">
      <c r="H364" s="198">
        <v>2052</v>
      </c>
      <c r="I364" s="181">
        <v>55854</v>
      </c>
      <c r="J364" s="196">
        <f t="shared" si="54"/>
        <v>29.117959547037536</v>
      </c>
      <c r="K364" s="180">
        <v>25.39</v>
      </c>
      <c r="L364" s="179">
        <f>$L$29*(1+Assumptions!$B$57)^(H363-$H$29)</f>
        <v>3.7279595470375373</v>
      </c>
      <c r="M364">
        <f t="shared" si="53"/>
        <v>2054</v>
      </c>
      <c r="N364">
        <f>(1+Assumptions!$B$57)^(M364-2033)</f>
        <v>1.5156663438979212</v>
      </c>
      <c r="O364">
        <f>HLOOKUP(M364,'Monthly Value (1)'!$C$4:$NR$5,2,FALSE)</f>
        <v>28</v>
      </c>
      <c r="P364" t="e">
        <f>HLOOKUP(M364,#REF!,2,FALSE)</f>
        <v>#REF!</v>
      </c>
      <c r="Q364">
        <f>HLOOKUP(M364,'Monthly Value (3)'!$C$4:$NR$5,2,FALSE)</f>
        <v>27</v>
      </c>
      <c r="R364" s="68">
        <f t="shared" si="51"/>
        <v>5</v>
      </c>
      <c r="S364" s="197">
        <v>56370</v>
      </c>
      <c r="T364" s="200">
        <f t="shared" si="48"/>
        <v>49.263605196580308</v>
      </c>
      <c r="U364" s="200">
        <f t="shared" si="49"/>
        <v>42.021799489652928</v>
      </c>
      <c r="V364" s="190">
        <v>32.502935355736952</v>
      </c>
      <c r="W364" s="190">
        <v>27.724967080540424</v>
      </c>
      <c r="X364" s="66"/>
      <c r="Y364" s="55">
        <f t="shared" si="50"/>
        <v>8</v>
      </c>
      <c r="Z364" s="52">
        <f t="shared" si="52"/>
        <v>0.85</v>
      </c>
      <c r="AA364" s="65">
        <f>($AI$6*VLOOKUP(O364,Assumptions!$B$64:$C$93,2,FALSE)*Y364*T364/1000)-($AI$6*VLOOKUP(O364,Assumptions!$B$64:$C$93,2,FALSE)/Z364*Y364*U364/1000)</f>
        <v>0</v>
      </c>
      <c r="AB364" s="65" t="e">
        <f>($AI$6*VLOOKUP(P364,Assumptions!$B$64:$C$93,2,FALSE)*Y364*T364/1000)-($AI$6*VLOOKUP(P364,Assumptions!$B$64:$C$93,2,FALSE)/Z364*Y364*U364/1000)</f>
        <v>#REF!</v>
      </c>
      <c r="AC364" s="65">
        <f>($AI$6*VLOOKUP(Q364,Assumptions!$B$64:$C$93,2,FALSE)*Y364*T364/1000)-($AI$6*VLOOKUP(Q364,Assumptions!$B$64:$C$93,2,FALSE)/Z364*Y364*U364/1000)</f>
        <v>0</v>
      </c>
      <c r="AD364" s="217">
        <f>$AI$6*VLOOKUP(O364,Assumptions!$B$64:$C$93,2,FALSE)*(1-Z364)*Y364</f>
        <v>0</v>
      </c>
      <c r="AE364" s="217" t="e">
        <f>$AI$6*VLOOKUP(P364,Assumptions!$B$64:$C$93,2,FALSE)*(1-Z364)*Y364</f>
        <v>#REF!</v>
      </c>
      <c r="AF364" s="217">
        <f>$AI$6*VLOOKUP(Q364,Assumptions!$B$64:$C$93,2,FALSE)*(1-Z364)*Y364</f>
        <v>0</v>
      </c>
      <c r="AG364" s="65"/>
    </row>
    <row r="365" spans="8:33">
      <c r="H365" s="198">
        <v>2053</v>
      </c>
      <c r="I365" s="181">
        <v>55885</v>
      </c>
      <c r="J365" s="196">
        <f t="shared" si="54"/>
        <v>29.497959547037539</v>
      </c>
      <c r="K365" s="180">
        <v>25.77</v>
      </c>
      <c r="L365" s="179">
        <f>$L$29*(1+Assumptions!$B$57)^(H364-$H$29)</f>
        <v>3.7279595470375373</v>
      </c>
      <c r="M365">
        <f t="shared" si="53"/>
        <v>2054</v>
      </c>
      <c r="N365">
        <f>(1+Assumptions!$B$57)^(M365-2033)</f>
        <v>1.5156663438979212</v>
      </c>
      <c r="O365">
        <f>HLOOKUP(M365,'Monthly Value (1)'!$C$4:$NR$5,2,FALSE)</f>
        <v>28</v>
      </c>
      <c r="P365" t="e">
        <f>HLOOKUP(M365,#REF!,2,FALSE)</f>
        <v>#REF!</v>
      </c>
      <c r="Q365">
        <f>HLOOKUP(M365,'Monthly Value (3)'!$C$4:$NR$5,2,FALSE)</f>
        <v>27</v>
      </c>
      <c r="R365" s="68">
        <f t="shared" si="51"/>
        <v>6</v>
      </c>
      <c r="S365" s="197">
        <v>56401</v>
      </c>
      <c r="T365" s="200">
        <f t="shared" si="48"/>
        <v>60.258389899141989</v>
      </c>
      <c r="U365" s="200">
        <f t="shared" si="49"/>
        <v>50.620889768675966</v>
      </c>
      <c r="V365" s="190">
        <v>39.757028413108536</v>
      </c>
      <c r="W365" s="190">
        <v>33.398438892884222</v>
      </c>
      <c r="X365" s="66"/>
      <c r="Y365" s="55">
        <f t="shared" si="50"/>
        <v>8</v>
      </c>
      <c r="Z365" s="52">
        <f t="shared" si="52"/>
        <v>0.85</v>
      </c>
      <c r="AA365" s="65">
        <f>($AI$6*VLOOKUP(O365,Assumptions!$B$64:$C$93,2,FALSE)*Y365*T365/1000)-($AI$6*VLOOKUP(O365,Assumptions!$B$64:$C$93,2,FALSE)/Z365*Y365*U365/1000)</f>
        <v>0</v>
      </c>
      <c r="AB365" s="65" t="e">
        <f>($AI$6*VLOOKUP(P365,Assumptions!$B$64:$C$93,2,FALSE)*Y365*T365/1000)-($AI$6*VLOOKUP(P365,Assumptions!$B$64:$C$93,2,FALSE)/Z365*Y365*U365/1000)</f>
        <v>#REF!</v>
      </c>
      <c r="AC365" s="65">
        <f>($AI$6*VLOOKUP(Q365,Assumptions!$B$64:$C$93,2,FALSE)*Y365*T365/1000)-($AI$6*VLOOKUP(Q365,Assumptions!$B$64:$C$93,2,FALSE)/Z365*Y365*U365/1000)</f>
        <v>0</v>
      </c>
      <c r="AD365" s="217">
        <f>$AI$6*VLOOKUP(O365,Assumptions!$B$64:$C$93,2,FALSE)*(1-Z365)*Y365</f>
        <v>0</v>
      </c>
      <c r="AE365" s="217" t="e">
        <f>$AI$6*VLOOKUP(P365,Assumptions!$B$64:$C$93,2,FALSE)*(1-Z365)*Y365</f>
        <v>#REF!</v>
      </c>
      <c r="AF365" s="217">
        <f>$AI$6*VLOOKUP(Q365,Assumptions!$B$64:$C$93,2,FALSE)*(1-Z365)*Y365</f>
        <v>0</v>
      </c>
      <c r="AG365" s="65"/>
    </row>
    <row r="366" spans="8:33">
      <c r="H366" s="198">
        <v>2053</v>
      </c>
      <c r="I366" s="181">
        <v>55916</v>
      </c>
      <c r="J366" s="196">
        <f t="shared" si="54"/>
        <v>29.572518737978289</v>
      </c>
      <c r="K366" s="180">
        <v>25.77</v>
      </c>
      <c r="L366" s="179">
        <f>$L$29*(1+Assumptions!$B$57)^(H365-$H$29)</f>
        <v>3.8025187379782888</v>
      </c>
      <c r="M366">
        <f t="shared" si="53"/>
        <v>2054</v>
      </c>
      <c r="N366">
        <f>(1+Assumptions!$B$57)^(M366-2033)</f>
        <v>1.5156663438979212</v>
      </c>
      <c r="O366">
        <f>HLOOKUP(M366,'Monthly Value (1)'!$C$4:$NR$5,2,FALSE)</f>
        <v>28</v>
      </c>
      <c r="P366" t="e">
        <f>HLOOKUP(M366,#REF!,2,FALSE)</f>
        <v>#REF!</v>
      </c>
      <c r="Q366">
        <f>HLOOKUP(M366,'Monthly Value (3)'!$C$4:$NR$5,2,FALSE)</f>
        <v>27</v>
      </c>
      <c r="R366" s="68">
        <f t="shared" si="51"/>
        <v>7</v>
      </c>
      <c r="S366" s="197">
        <v>56431</v>
      </c>
      <c r="T366" s="200">
        <f t="shared" si="48"/>
        <v>73.172218480562364</v>
      </c>
      <c r="U366" s="200">
        <f t="shared" si="49"/>
        <v>58.021076011737556</v>
      </c>
      <c r="V366" s="190">
        <v>48.27726021307658</v>
      </c>
      <c r="W366" s="190">
        <v>38.280902815669585</v>
      </c>
      <c r="X366" s="66"/>
      <c r="Y366" s="55">
        <f t="shared" si="50"/>
        <v>8</v>
      </c>
      <c r="Z366" s="52">
        <f t="shared" si="52"/>
        <v>0.85</v>
      </c>
      <c r="AA366" s="65">
        <f>($AI$6*VLOOKUP(O366,Assumptions!$B$64:$C$93,2,FALSE)*Y366*T366/1000)-($AI$6*VLOOKUP(O366,Assumptions!$B$64:$C$93,2,FALSE)/Z366*Y366*U366/1000)</f>
        <v>0</v>
      </c>
      <c r="AB366" s="65" t="e">
        <f>($AI$6*VLOOKUP(P366,Assumptions!$B$64:$C$93,2,FALSE)*Y366*T366/1000)-($AI$6*VLOOKUP(P366,Assumptions!$B$64:$C$93,2,FALSE)/Z366*Y366*U366/1000)</f>
        <v>#REF!</v>
      </c>
      <c r="AC366" s="65">
        <f>($AI$6*VLOOKUP(Q366,Assumptions!$B$64:$C$93,2,FALSE)*Y366*T366/1000)-($AI$6*VLOOKUP(Q366,Assumptions!$B$64:$C$93,2,FALSE)/Z366*Y366*U366/1000)</f>
        <v>0</v>
      </c>
      <c r="AD366" s="217">
        <f>$AI$6*VLOOKUP(O366,Assumptions!$B$64:$C$93,2,FALSE)*(1-Z366)*Y366</f>
        <v>0</v>
      </c>
      <c r="AE366" s="217" t="e">
        <f>$AI$6*VLOOKUP(P366,Assumptions!$B$64:$C$93,2,FALSE)*(1-Z366)*Y366</f>
        <v>#REF!</v>
      </c>
      <c r="AF366" s="217">
        <f>$AI$6*VLOOKUP(Q366,Assumptions!$B$64:$C$93,2,FALSE)*(1-Z366)*Y366</f>
        <v>0</v>
      </c>
      <c r="AG366" s="65"/>
    </row>
    <row r="367" spans="8:33">
      <c r="H367" s="198">
        <v>2053</v>
      </c>
      <c r="I367" s="181">
        <v>55944</v>
      </c>
      <c r="J367" s="196">
        <f t="shared" si="54"/>
        <v>29.572518737978289</v>
      </c>
      <c r="K367" s="180">
        <v>25.77</v>
      </c>
      <c r="L367" s="179">
        <f>$L$29*(1+Assumptions!$B$57)^(H366-$H$29)</f>
        <v>3.8025187379782888</v>
      </c>
      <c r="M367">
        <f t="shared" si="53"/>
        <v>2054</v>
      </c>
      <c r="N367">
        <f>(1+Assumptions!$B$57)^(M367-2033)</f>
        <v>1.5156663438979212</v>
      </c>
      <c r="O367">
        <f>HLOOKUP(M367,'Monthly Value (1)'!$C$4:$NR$5,2,FALSE)</f>
        <v>28</v>
      </c>
      <c r="P367" t="e">
        <f>HLOOKUP(M367,#REF!,2,FALSE)</f>
        <v>#REF!</v>
      </c>
      <c r="Q367">
        <f>HLOOKUP(M367,'Monthly Value (3)'!$C$4:$NR$5,2,FALSE)</f>
        <v>27</v>
      </c>
      <c r="R367" s="68">
        <f t="shared" si="51"/>
        <v>8</v>
      </c>
      <c r="S367" s="197">
        <v>56462</v>
      </c>
      <c r="T367" s="200">
        <f t="shared" si="48"/>
        <v>73.839821732712281</v>
      </c>
      <c r="U367" s="200">
        <f t="shared" si="49"/>
        <v>58.591537843837699</v>
      </c>
      <c r="V367" s="190">
        <v>48.717728694043842</v>
      </c>
      <c r="W367" s="190">
        <v>38.657279736881051</v>
      </c>
      <c r="X367" s="66"/>
      <c r="Y367" s="55">
        <f t="shared" si="50"/>
        <v>8</v>
      </c>
      <c r="Z367" s="52">
        <f t="shared" si="52"/>
        <v>0.85</v>
      </c>
      <c r="AA367" s="65">
        <f>($AI$6*VLOOKUP(O367,Assumptions!$B$64:$C$93,2,FALSE)*Y367*T367/1000)-($AI$6*VLOOKUP(O367,Assumptions!$B$64:$C$93,2,FALSE)/Z367*Y367*U367/1000)</f>
        <v>0</v>
      </c>
      <c r="AB367" s="65" t="e">
        <f>($AI$6*VLOOKUP(P367,Assumptions!$B$64:$C$93,2,FALSE)*Y367*T367/1000)-($AI$6*VLOOKUP(P367,Assumptions!$B$64:$C$93,2,FALSE)/Z367*Y367*U367/1000)</f>
        <v>#REF!</v>
      </c>
      <c r="AC367" s="65">
        <f>($AI$6*VLOOKUP(Q367,Assumptions!$B$64:$C$93,2,FALSE)*Y367*T367/1000)-($AI$6*VLOOKUP(Q367,Assumptions!$B$64:$C$93,2,FALSE)/Z367*Y367*U367/1000)</f>
        <v>0</v>
      </c>
      <c r="AD367" s="217">
        <f>$AI$6*VLOOKUP(O367,Assumptions!$B$64:$C$93,2,FALSE)*(1-Z367)*Y367</f>
        <v>0</v>
      </c>
      <c r="AE367" s="217" t="e">
        <f>$AI$6*VLOOKUP(P367,Assumptions!$B$64:$C$93,2,FALSE)*(1-Z367)*Y367</f>
        <v>#REF!</v>
      </c>
      <c r="AF367" s="217">
        <f>$AI$6*VLOOKUP(Q367,Assumptions!$B$64:$C$93,2,FALSE)*(1-Z367)*Y367</f>
        <v>0</v>
      </c>
      <c r="AG367" s="65"/>
    </row>
    <row r="368" spans="8:33">
      <c r="H368" s="198">
        <v>2053</v>
      </c>
      <c r="I368" s="181">
        <v>55975</v>
      </c>
      <c r="J368" s="196">
        <f t="shared" si="54"/>
        <v>29.572518737978289</v>
      </c>
      <c r="K368" s="180">
        <v>25.77</v>
      </c>
      <c r="L368" s="179">
        <f>$L$29*(1+Assumptions!$B$57)^(H367-$H$29)</f>
        <v>3.8025187379782888</v>
      </c>
      <c r="M368">
        <f t="shared" si="53"/>
        <v>2054</v>
      </c>
      <c r="N368">
        <f>(1+Assumptions!$B$57)^(M368-2033)</f>
        <v>1.5156663438979212</v>
      </c>
      <c r="O368">
        <f>HLOOKUP(M368,'Monthly Value (1)'!$C$4:$NR$5,2,FALSE)</f>
        <v>28</v>
      </c>
      <c r="P368" t="e">
        <f>HLOOKUP(M368,#REF!,2,FALSE)</f>
        <v>#REF!</v>
      </c>
      <c r="Q368">
        <f>HLOOKUP(M368,'Monthly Value (3)'!$C$4:$NR$5,2,FALSE)</f>
        <v>27</v>
      </c>
      <c r="R368" s="68">
        <f t="shared" si="51"/>
        <v>9</v>
      </c>
      <c r="S368" s="197">
        <v>56493</v>
      </c>
      <c r="T368" s="200">
        <f t="shared" si="48"/>
        <v>59.862390286320547</v>
      </c>
      <c r="U368" s="200">
        <f t="shared" si="49"/>
        <v>51.55856061221926</v>
      </c>
      <c r="V368" s="190">
        <v>39.495757445117633</v>
      </c>
      <c r="W368" s="190">
        <v>34.01709143954686</v>
      </c>
      <c r="X368" s="66"/>
      <c r="Y368" s="55">
        <f t="shared" si="50"/>
        <v>8</v>
      </c>
      <c r="Z368" s="52">
        <f t="shared" si="52"/>
        <v>0.85</v>
      </c>
      <c r="AA368" s="65">
        <f>($AI$6*VLOOKUP(O368,Assumptions!$B$64:$C$93,2,FALSE)*Y368*T368/1000)-($AI$6*VLOOKUP(O368,Assumptions!$B$64:$C$93,2,FALSE)/Z368*Y368*U368/1000)</f>
        <v>0</v>
      </c>
      <c r="AB368" s="65" t="e">
        <f>($AI$6*VLOOKUP(P368,Assumptions!$B$64:$C$93,2,FALSE)*Y368*T368/1000)-($AI$6*VLOOKUP(P368,Assumptions!$B$64:$C$93,2,FALSE)/Z368*Y368*U368/1000)</f>
        <v>#REF!</v>
      </c>
      <c r="AC368" s="65">
        <f>($AI$6*VLOOKUP(Q368,Assumptions!$B$64:$C$93,2,FALSE)*Y368*T368/1000)-($AI$6*VLOOKUP(Q368,Assumptions!$B$64:$C$93,2,FALSE)/Z368*Y368*U368/1000)</f>
        <v>0</v>
      </c>
      <c r="AD368" s="217">
        <f>$AI$6*VLOOKUP(O368,Assumptions!$B$64:$C$93,2,FALSE)*(1-Z368)*Y368</f>
        <v>0</v>
      </c>
      <c r="AE368" s="217" t="e">
        <f>$AI$6*VLOOKUP(P368,Assumptions!$B$64:$C$93,2,FALSE)*(1-Z368)*Y368</f>
        <v>#REF!</v>
      </c>
      <c r="AF368" s="217">
        <f>$AI$6*VLOOKUP(Q368,Assumptions!$B$64:$C$93,2,FALSE)*(1-Z368)*Y368</f>
        <v>0</v>
      </c>
      <c r="AG368" s="65"/>
    </row>
    <row r="369" spans="8:33">
      <c r="H369" s="198">
        <v>2053</v>
      </c>
      <c r="I369" s="181">
        <v>56005</v>
      </c>
      <c r="J369" s="196">
        <f t="shared" si="54"/>
        <v>29.572518737978289</v>
      </c>
      <c r="K369" s="180">
        <v>25.77</v>
      </c>
      <c r="L369" s="179">
        <f>$L$29*(1+Assumptions!$B$57)^(H368-$H$29)</f>
        <v>3.8025187379782888</v>
      </c>
      <c r="M369">
        <f t="shared" si="53"/>
        <v>2054</v>
      </c>
      <c r="N369">
        <f>(1+Assumptions!$B$57)^(M369-2033)</f>
        <v>1.5156663438979212</v>
      </c>
      <c r="O369">
        <f>HLOOKUP(M369,'Monthly Value (1)'!$C$4:$NR$5,2,FALSE)</f>
        <v>28</v>
      </c>
      <c r="P369" t="e">
        <f>HLOOKUP(M369,#REF!,2,FALSE)</f>
        <v>#REF!</v>
      </c>
      <c r="Q369">
        <f>HLOOKUP(M369,'Monthly Value (3)'!$C$4:$NR$5,2,FALSE)</f>
        <v>27</v>
      </c>
      <c r="R369" s="68">
        <f t="shared" si="51"/>
        <v>10</v>
      </c>
      <c r="S369" s="197">
        <v>56523</v>
      </c>
      <c r="T369" s="200">
        <f t="shared" si="48"/>
        <v>65.355629969419496</v>
      </c>
      <c r="U369" s="200">
        <f t="shared" si="49"/>
        <v>52.396501672905323</v>
      </c>
      <c r="V369" s="190">
        <v>43.120064143761937</v>
      </c>
      <c r="W369" s="190">
        <v>34.569944687268311</v>
      </c>
      <c r="X369" s="66"/>
      <c r="Y369" s="55">
        <f t="shared" si="50"/>
        <v>8</v>
      </c>
      <c r="Z369" s="52">
        <f t="shared" si="52"/>
        <v>0.85</v>
      </c>
      <c r="AA369" s="65">
        <f>($AI$6*VLOOKUP(O369,Assumptions!$B$64:$C$93,2,FALSE)*Y369*T369/1000)-($AI$6*VLOOKUP(O369,Assumptions!$B$64:$C$93,2,FALSE)/Z369*Y369*U369/1000)</f>
        <v>0</v>
      </c>
      <c r="AB369" s="65" t="e">
        <f>($AI$6*VLOOKUP(P369,Assumptions!$B$64:$C$93,2,FALSE)*Y369*T369/1000)-($AI$6*VLOOKUP(P369,Assumptions!$B$64:$C$93,2,FALSE)/Z369*Y369*U369/1000)</f>
        <v>#REF!</v>
      </c>
      <c r="AC369" s="65">
        <f>($AI$6*VLOOKUP(Q369,Assumptions!$B$64:$C$93,2,FALSE)*Y369*T369/1000)-($AI$6*VLOOKUP(Q369,Assumptions!$B$64:$C$93,2,FALSE)/Z369*Y369*U369/1000)</f>
        <v>0</v>
      </c>
      <c r="AD369" s="217">
        <f>$AI$6*VLOOKUP(O369,Assumptions!$B$64:$C$93,2,FALSE)*(1-Z369)*Y369</f>
        <v>0</v>
      </c>
      <c r="AE369" s="217" t="e">
        <f>$AI$6*VLOOKUP(P369,Assumptions!$B$64:$C$93,2,FALSE)*(1-Z369)*Y369</f>
        <v>#REF!</v>
      </c>
      <c r="AF369" s="217">
        <f>$AI$6*VLOOKUP(Q369,Assumptions!$B$64:$C$93,2,FALSE)*(1-Z369)*Y369</f>
        <v>0</v>
      </c>
      <c r="AG369" s="65"/>
    </row>
    <row r="370" spans="8:33">
      <c r="H370" s="198">
        <v>2053</v>
      </c>
      <c r="I370" s="181">
        <v>56036</v>
      </c>
      <c r="J370" s="196">
        <f t="shared" si="54"/>
        <v>29.572518737978289</v>
      </c>
      <c r="K370" s="180">
        <v>25.77</v>
      </c>
      <c r="L370" s="179">
        <f>$L$29*(1+Assumptions!$B$57)^(H369-$H$29)</f>
        <v>3.8025187379782888</v>
      </c>
      <c r="M370">
        <f t="shared" si="53"/>
        <v>2054</v>
      </c>
      <c r="N370">
        <f>(1+Assumptions!$B$57)^(M370-2033)</f>
        <v>1.5156663438979212</v>
      </c>
      <c r="O370">
        <f>HLOOKUP(M370,'Monthly Value (1)'!$C$4:$NR$5,2,FALSE)</f>
        <v>28</v>
      </c>
      <c r="P370" t="e">
        <f>HLOOKUP(M370,#REF!,2,FALSE)</f>
        <v>#REF!</v>
      </c>
      <c r="Q370">
        <f>HLOOKUP(M370,'Monthly Value (3)'!$C$4:$NR$5,2,FALSE)</f>
        <v>27</v>
      </c>
      <c r="R370" s="68">
        <f t="shared" si="51"/>
        <v>11</v>
      </c>
      <c r="S370" s="197">
        <v>56554</v>
      </c>
      <c r="T370" s="200">
        <f t="shared" si="48"/>
        <v>101.7414771068832</v>
      </c>
      <c r="U370" s="200">
        <f t="shared" si="49"/>
        <v>88.892573869526174</v>
      </c>
      <c r="V370" s="190">
        <v>67.126566157845218</v>
      </c>
      <c r="W370" s="190">
        <v>58.649170529785813</v>
      </c>
      <c r="X370" s="66"/>
      <c r="Y370" s="55">
        <f t="shared" si="50"/>
        <v>8</v>
      </c>
      <c r="Z370" s="52">
        <f t="shared" si="52"/>
        <v>0.85</v>
      </c>
      <c r="AA370" s="65">
        <f>($AI$6*VLOOKUP(O370,Assumptions!$B$64:$C$93,2,FALSE)*Y370*T370/1000)-($AI$6*VLOOKUP(O370,Assumptions!$B$64:$C$93,2,FALSE)/Z370*Y370*U370/1000)</f>
        <v>0</v>
      </c>
      <c r="AB370" s="65" t="e">
        <f>($AI$6*VLOOKUP(P370,Assumptions!$B$64:$C$93,2,FALSE)*Y370*T370/1000)-($AI$6*VLOOKUP(P370,Assumptions!$B$64:$C$93,2,FALSE)/Z370*Y370*U370/1000)</f>
        <v>#REF!</v>
      </c>
      <c r="AC370" s="65">
        <f>($AI$6*VLOOKUP(Q370,Assumptions!$B$64:$C$93,2,FALSE)*Y370*T370/1000)-($AI$6*VLOOKUP(Q370,Assumptions!$B$64:$C$93,2,FALSE)/Z370*Y370*U370/1000)</f>
        <v>0</v>
      </c>
      <c r="AD370" s="217">
        <f>$AI$6*VLOOKUP(O370,Assumptions!$B$64:$C$93,2,FALSE)*(1-Z370)*Y370</f>
        <v>0</v>
      </c>
      <c r="AE370" s="217" t="e">
        <f>$AI$6*VLOOKUP(P370,Assumptions!$B$64:$C$93,2,FALSE)*(1-Z370)*Y370</f>
        <v>#REF!</v>
      </c>
      <c r="AF370" s="217">
        <f>$AI$6*VLOOKUP(Q370,Assumptions!$B$64:$C$93,2,FALSE)*(1-Z370)*Y370</f>
        <v>0</v>
      </c>
      <c r="AG370" s="65"/>
    </row>
    <row r="371" spans="8:33">
      <c r="H371" s="198">
        <v>2053</v>
      </c>
      <c r="I371" s="181">
        <v>56066</v>
      </c>
      <c r="J371" s="196">
        <f t="shared" si="54"/>
        <v>29.572518737978289</v>
      </c>
      <c r="K371" s="180">
        <v>25.77</v>
      </c>
      <c r="L371" s="179">
        <f>$L$29*(1+Assumptions!$B$57)^(H370-$H$29)</f>
        <v>3.8025187379782888</v>
      </c>
      <c r="M371">
        <f t="shared" si="53"/>
        <v>2054</v>
      </c>
      <c r="N371">
        <f>(1+Assumptions!$B$57)^(M371-2033)</f>
        <v>1.5156663438979212</v>
      </c>
      <c r="O371">
        <f>HLOOKUP(M371,'Monthly Value (1)'!$C$4:$NR$5,2,FALSE)</f>
        <v>28</v>
      </c>
      <c r="P371" t="e">
        <f>HLOOKUP(M371,#REF!,2,FALSE)</f>
        <v>#REF!</v>
      </c>
      <c r="Q371">
        <f>HLOOKUP(M371,'Monthly Value (3)'!$C$4:$NR$5,2,FALSE)</f>
        <v>27</v>
      </c>
      <c r="R371" s="68">
        <f t="shared" si="51"/>
        <v>12</v>
      </c>
      <c r="S371" s="197">
        <v>56584</v>
      </c>
      <c r="T371" s="200">
        <f t="shared" si="48"/>
        <v>181.0225942483325</v>
      </c>
      <c r="U371" s="200">
        <f t="shared" si="49"/>
        <v>150.95100901699573</v>
      </c>
      <c r="V371" s="190">
        <v>119.43432997448956</v>
      </c>
      <c r="W371" s="190">
        <v>99.593825266837328</v>
      </c>
      <c r="X371" s="66"/>
      <c r="Y371" s="55">
        <f t="shared" si="50"/>
        <v>8</v>
      </c>
      <c r="Z371" s="52">
        <f t="shared" si="52"/>
        <v>0.85</v>
      </c>
      <c r="AA371" s="65">
        <f>($AI$6*VLOOKUP(O371,Assumptions!$B$64:$C$93,2,FALSE)*Y371*T371/1000)-($AI$6*VLOOKUP(O371,Assumptions!$B$64:$C$93,2,FALSE)/Z371*Y371*U371/1000)</f>
        <v>0</v>
      </c>
      <c r="AB371" s="65" t="e">
        <f>($AI$6*VLOOKUP(P371,Assumptions!$B$64:$C$93,2,FALSE)*Y371*T371/1000)-($AI$6*VLOOKUP(P371,Assumptions!$B$64:$C$93,2,FALSE)/Z371*Y371*U371/1000)</f>
        <v>#REF!</v>
      </c>
      <c r="AC371" s="65">
        <f>($AI$6*VLOOKUP(Q371,Assumptions!$B$64:$C$93,2,FALSE)*Y371*T371/1000)-($AI$6*VLOOKUP(Q371,Assumptions!$B$64:$C$93,2,FALSE)/Z371*Y371*U371/1000)</f>
        <v>0</v>
      </c>
      <c r="AD371" s="217">
        <f>$AI$6*VLOOKUP(O371,Assumptions!$B$64:$C$93,2,FALSE)*(1-Z371)*Y371</f>
        <v>0</v>
      </c>
      <c r="AE371" s="217" t="e">
        <f>$AI$6*VLOOKUP(P371,Assumptions!$B$64:$C$93,2,FALSE)*(1-Z371)*Y371</f>
        <v>#REF!</v>
      </c>
      <c r="AF371" s="217">
        <f>$AI$6*VLOOKUP(Q371,Assumptions!$B$64:$C$93,2,FALSE)*(1-Z371)*Y371</f>
        <v>0</v>
      </c>
      <c r="AG371" s="65"/>
    </row>
    <row r="372" spans="8:33">
      <c r="H372" s="198">
        <v>2053</v>
      </c>
      <c r="I372" s="181">
        <v>56097</v>
      </c>
      <c r="J372" s="196">
        <f t="shared" si="54"/>
        <v>29.572518737978289</v>
      </c>
      <c r="K372" s="180">
        <v>25.77</v>
      </c>
      <c r="L372" s="179">
        <f>$L$29*(1+Assumptions!$B$57)^(H371-$H$29)</f>
        <v>3.8025187379782888</v>
      </c>
      <c r="M372">
        <f t="shared" si="53"/>
        <v>2055</v>
      </c>
      <c r="N372">
        <f>(1+Assumptions!$B$57)^(M372-2033)</f>
        <v>1.5459796707758797</v>
      </c>
      <c r="O372">
        <f>HLOOKUP(M372,'Monthly Value (1)'!$C$4:$NR$5,2,FALSE)</f>
        <v>29</v>
      </c>
      <c r="P372" t="e">
        <f>HLOOKUP(M372,#REF!,2,FALSE)</f>
        <v>#REF!</v>
      </c>
      <c r="Q372">
        <f>HLOOKUP(M372,'Monthly Value (3)'!$C$4:$NR$5,2,FALSE)</f>
        <v>28</v>
      </c>
      <c r="R372" s="68">
        <f t="shared" si="51"/>
        <v>1</v>
      </c>
      <c r="S372" s="197">
        <v>56615</v>
      </c>
      <c r="T372" s="200">
        <f t="shared" si="48"/>
        <v>238.95238553987079</v>
      </c>
      <c r="U372" s="200">
        <f t="shared" si="49"/>
        <v>189.8136428286237</v>
      </c>
      <c r="V372" s="190">
        <v>154.56373072483413</v>
      </c>
      <c r="W372" s="190">
        <v>122.77887375670474</v>
      </c>
      <c r="X372" s="66"/>
      <c r="Y372" s="55">
        <f t="shared" si="50"/>
        <v>8</v>
      </c>
      <c r="Z372" s="52">
        <f t="shared" si="52"/>
        <v>0.85</v>
      </c>
      <c r="AA372" s="65"/>
      <c r="AB372" s="65" t="e">
        <f>($AI$6*VLOOKUP(P372,Assumptions!$B$64:$C$93,2,FALSE)*Y372*T372/1000)-($AI$6*VLOOKUP(P372,Assumptions!$B$64:$C$93,2,FALSE)/Z372*Y372*U372/1000)</f>
        <v>#REF!</v>
      </c>
      <c r="AC372" s="65">
        <f>($AI$6*VLOOKUP(Q372,Assumptions!$B$64:$C$93,2,FALSE)*Y372*T372/1000)-($AI$6*VLOOKUP(Q372,Assumptions!$B$64:$C$93,2,FALSE)/Z372*Y372*U372/1000)</f>
        <v>0</v>
      </c>
      <c r="AD372" s="217">
        <f>$AI$6*VLOOKUP(O372,Assumptions!$B$64:$C$93,2,FALSE)*(1-Z372)*Y372</f>
        <v>0</v>
      </c>
      <c r="AE372" s="217" t="e">
        <f>$AI$6*VLOOKUP(P372,Assumptions!$B$64:$C$93,2,FALSE)*(1-Z372)*Y372</f>
        <v>#REF!</v>
      </c>
      <c r="AF372" s="217">
        <f>$AI$6*VLOOKUP(Q372,Assumptions!$B$64:$C$93,2,FALSE)*(1-Z372)*Y372</f>
        <v>0</v>
      </c>
      <c r="AG372" s="65"/>
    </row>
    <row r="373" spans="8:33">
      <c r="H373" s="198">
        <v>2053</v>
      </c>
      <c r="I373" s="181">
        <v>56128</v>
      </c>
      <c r="J373" s="196">
        <f t="shared" si="54"/>
        <v>29.572518737978289</v>
      </c>
      <c r="K373" s="180">
        <v>25.77</v>
      </c>
      <c r="L373" s="179">
        <f>$L$29*(1+Assumptions!$B$57)^(H372-$H$29)</f>
        <v>3.8025187379782888</v>
      </c>
      <c r="M373">
        <f t="shared" si="53"/>
        <v>2055</v>
      </c>
      <c r="N373">
        <f>(1+Assumptions!$B$57)^(M373-2033)</f>
        <v>1.5459796707758797</v>
      </c>
      <c r="O373">
        <f>HLOOKUP(M373,'Monthly Value (1)'!$C$4:$NR$5,2,FALSE)</f>
        <v>29</v>
      </c>
      <c r="P373" t="e">
        <f>HLOOKUP(M373,#REF!,2,FALSE)</f>
        <v>#REF!</v>
      </c>
      <c r="Q373">
        <f>HLOOKUP(M373,'Monthly Value (3)'!$C$4:$NR$5,2,FALSE)</f>
        <v>28</v>
      </c>
      <c r="R373" s="68">
        <f t="shared" si="51"/>
        <v>2</v>
      </c>
      <c r="S373" s="197">
        <v>56646</v>
      </c>
      <c r="T373" s="200">
        <f t="shared" si="48"/>
        <v>222.70130311702331</v>
      </c>
      <c r="U373" s="200">
        <f t="shared" si="49"/>
        <v>178.27094805883388</v>
      </c>
      <c r="V373" s="190">
        <v>144.05189623564479</v>
      </c>
      <c r="W373" s="190">
        <v>115.31260819837635</v>
      </c>
      <c r="X373" s="66"/>
      <c r="Y373" s="55">
        <f t="shared" si="50"/>
        <v>8</v>
      </c>
      <c r="Z373" s="52">
        <f t="shared" si="52"/>
        <v>0.85</v>
      </c>
      <c r="AA373" s="65"/>
      <c r="AB373" s="65" t="e">
        <f>($AI$6*VLOOKUP(P373,Assumptions!$B$64:$C$93,2,FALSE)*Y373*T373/1000)-($AI$6*VLOOKUP(P373,Assumptions!$B$64:$C$93,2,FALSE)/Z373*Y373*U373/1000)</f>
        <v>#REF!</v>
      </c>
      <c r="AC373" s="65">
        <f>($AI$6*VLOOKUP(Q373,Assumptions!$B$64:$C$93,2,FALSE)*Y373*T373/1000)-($AI$6*VLOOKUP(Q373,Assumptions!$B$64:$C$93,2,FALSE)/Z373*Y373*U373/1000)</f>
        <v>0</v>
      </c>
      <c r="AD373" s="217">
        <f>$AI$6*VLOOKUP(O373,Assumptions!$B$64:$C$93,2,FALSE)*(1-Z373)*Y373</f>
        <v>0</v>
      </c>
      <c r="AE373" s="217" t="e">
        <f>$AI$6*VLOOKUP(P373,Assumptions!$B$64:$C$93,2,FALSE)*(1-Z373)*Y373</f>
        <v>#REF!</v>
      </c>
      <c r="AF373" s="217">
        <f>$AI$6*VLOOKUP(Q373,Assumptions!$B$64:$C$93,2,FALSE)*(1-Z373)*Y373</f>
        <v>0</v>
      </c>
      <c r="AG373" s="65"/>
    </row>
    <row r="374" spans="8:33">
      <c r="H374" s="198">
        <v>2053</v>
      </c>
      <c r="I374" s="181">
        <v>56158</v>
      </c>
      <c r="J374" s="196">
        <f t="shared" si="54"/>
        <v>29.572518737978289</v>
      </c>
      <c r="K374" s="180">
        <v>25.77</v>
      </c>
      <c r="L374" s="179">
        <f>$L$29*(1+Assumptions!$B$57)^(H373-$H$29)</f>
        <v>3.8025187379782888</v>
      </c>
      <c r="M374">
        <f t="shared" si="53"/>
        <v>2055</v>
      </c>
      <c r="N374">
        <f>(1+Assumptions!$B$57)^(M374-2033)</f>
        <v>1.5459796707758797</v>
      </c>
      <c r="O374">
        <f>HLOOKUP(M374,'Monthly Value (1)'!$C$4:$NR$5,2,FALSE)</f>
        <v>29</v>
      </c>
      <c r="P374" t="e">
        <f>HLOOKUP(M374,#REF!,2,FALSE)</f>
        <v>#REF!</v>
      </c>
      <c r="Q374">
        <f>HLOOKUP(M374,'Monthly Value (3)'!$C$4:$NR$5,2,FALSE)</f>
        <v>28</v>
      </c>
      <c r="R374" s="68">
        <f t="shared" si="51"/>
        <v>3</v>
      </c>
      <c r="S374" s="197">
        <v>56674</v>
      </c>
      <c r="T374" s="200">
        <f t="shared" si="48"/>
        <v>92.386775776874401</v>
      </c>
      <c r="U374" s="200">
        <f t="shared" si="49"/>
        <v>80.392673643880741</v>
      </c>
      <c r="V374" s="190">
        <v>59.75937298742636</v>
      </c>
      <c r="W374" s="190">
        <v>52.001119525416605</v>
      </c>
      <c r="X374" s="66"/>
      <c r="Y374" s="55">
        <f t="shared" si="50"/>
        <v>8</v>
      </c>
      <c r="Z374" s="52">
        <f t="shared" si="52"/>
        <v>0.85</v>
      </c>
      <c r="AA374" s="65"/>
      <c r="AB374" s="65" t="e">
        <f>($AI$6*VLOOKUP(P374,Assumptions!$B$64:$C$93,2,FALSE)*Y374*T374/1000)-($AI$6*VLOOKUP(P374,Assumptions!$B$64:$C$93,2,FALSE)/Z374*Y374*U374/1000)</f>
        <v>#REF!</v>
      </c>
      <c r="AC374" s="65">
        <f>($AI$6*VLOOKUP(Q374,Assumptions!$B$64:$C$93,2,FALSE)*Y374*T374/1000)-($AI$6*VLOOKUP(Q374,Assumptions!$B$64:$C$93,2,FALSE)/Z374*Y374*U374/1000)</f>
        <v>0</v>
      </c>
      <c r="AD374" s="217">
        <f>$AI$6*VLOOKUP(O374,Assumptions!$B$64:$C$93,2,FALSE)*(1-Z374)*Y374</f>
        <v>0</v>
      </c>
      <c r="AE374" s="217" t="e">
        <f>$AI$6*VLOOKUP(P374,Assumptions!$B$64:$C$93,2,FALSE)*(1-Z374)*Y374</f>
        <v>#REF!</v>
      </c>
      <c r="AF374" s="217">
        <f>$AI$6*VLOOKUP(Q374,Assumptions!$B$64:$C$93,2,FALSE)*(1-Z374)*Y374</f>
        <v>0</v>
      </c>
      <c r="AG374" s="65"/>
    </row>
    <row r="375" spans="8:33">
      <c r="H375" s="198">
        <v>2053</v>
      </c>
      <c r="I375" s="181">
        <v>56189</v>
      </c>
      <c r="J375" s="196">
        <f t="shared" si="54"/>
        <v>29.572518737978289</v>
      </c>
      <c r="K375" s="180">
        <v>25.77</v>
      </c>
      <c r="L375" s="179">
        <f>$L$29*(1+Assumptions!$B$57)^(H374-$H$29)</f>
        <v>3.8025187379782888</v>
      </c>
      <c r="M375">
        <f t="shared" si="53"/>
        <v>2055</v>
      </c>
      <c r="N375">
        <f>(1+Assumptions!$B$57)^(M375-2033)</f>
        <v>1.5459796707758797</v>
      </c>
      <c r="O375">
        <f>HLOOKUP(M375,'Monthly Value (1)'!$C$4:$NR$5,2,FALSE)</f>
        <v>29</v>
      </c>
      <c r="P375" t="e">
        <f>HLOOKUP(M375,#REF!,2,FALSE)</f>
        <v>#REF!</v>
      </c>
      <c r="Q375">
        <f>HLOOKUP(M375,'Monthly Value (3)'!$C$4:$NR$5,2,FALSE)</f>
        <v>28</v>
      </c>
      <c r="R375" s="68">
        <f t="shared" si="51"/>
        <v>4</v>
      </c>
      <c r="S375" s="197">
        <v>56705</v>
      </c>
      <c r="T375" s="200">
        <f t="shared" si="48"/>
        <v>61.606222974355802</v>
      </c>
      <c r="U375" s="200">
        <f t="shared" si="49"/>
        <v>51.969719874788133</v>
      </c>
      <c r="V375" s="190">
        <v>39.849309883510649</v>
      </c>
      <c r="W375" s="190">
        <v>33.616043507678292</v>
      </c>
      <c r="X375" s="66"/>
      <c r="Y375" s="55">
        <f t="shared" si="50"/>
        <v>8</v>
      </c>
      <c r="Z375" s="52">
        <f t="shared" si="52"/>
        <v>0.85</v>
      </c>
      <c r="AA375" s="65"/>
      <c r="AB375" s="65" t="e">
        <f>($AI$6*VLOOKUP(P375,Assumptions!$B$64:$C$93,2,FALSE)*Y375*T375/1000)-($AI$6*VLOOKUP(P375,Assumptions!$B$64:$C$93,2,FALSE)/Z375*Y375*U375/1000)</f>
        <v>#REF!</v>
      </c>
      <c r="AC375" s="65">
        <f>($AI$6*VLOOKUP(Q375,Assumptions!$B$64:$C$93,2,FALSE)*Y375*T375/1000)-($AI$6*VLOOKUP(Q375,Assumptions!$B$64:$C$93,2,FALSE)/Z375*Y375*U375/1000)</f>
        <v>0</v>
      </c>
      <c r="AD375" s="217">
        <f>$AI$6*VLOOKUP(O375,Assumptions!$B$64:$C$93,2,FALSE)*(1-Z375)*Y375</f>
        <v>0</v>
      </c>
      <c r="AE375" s="217" t="e">
        <f>$AI$6*VLOOKUP(P375,Assumptions!$B$64:$C$93,2,FALSE)*(1-Z375)*Y375</f>
        <v>#REF!</v>
      </c>
      <c r="AF375" s="217">
        <f>$AI$6*VLOOKUP(Q375,Assumptions!$B$64:$C$93,2,FALSE)*(1-Z375)*Y375</f>
        <v>0</v>
      </c>
      <c r="AG375" s="65"/>
    </row>
    <row r="376" spans="8:33">
      <c r="H376" s="198">
        <v>2053</v>
      </c>
      <c r="I376" s="181">
        <v>56219</v>
      </c>
      <c r="J376" s="196">
        <f t="shared" si="54"/>
        <v>29.572518737978289</v>
      </c>
      <c r="K376" s="180">
        <v>25.77</v>
      </c>
      <c r="L376" s="179">
        <f>$L$29*(1+Assumptions!$B$57)^(H375-$H$29)</f>
        <v>3.8025187379782888</v>
      </c>
      <c r="M376">
        <f t="shared" si="53"/>
        <v>2055</v>
      </c>
      <c r="N376">
        <f>(1+Assumptions!$B$57)^(M376-2033)</f>
        <v>1.5459796707758797</v>
      </c>
      <c r="O376">
        <f>HLOOKUP(M376,'Monthly Value (1)'!$C$4:$NR$5,2,FALSE)</f>
        <v>29</v>
      </c>
      <c r="P376" t="e">
        <f>HLOOKUP(M376,#REF!,2,FALSE)</f>
        <v>#REF!</v>
      </c>
      <c r="Q376">
        <f>HLOOKUP(M376,'Monthly Value (3)'!$C$4:$NR$5,2,FALSE)</f>
        <v>28</v>
      </c>
      <c r="R376" s="68">
        <f t="shared" si="51"/>
        <v>5</v>
      </c>
      <c r="S376" s="197">
        <v>56735</v>
      </c>
      <c r="T376" s="200">
        <f t="shared" si="48"/>
        <v>50.248877300511914</v>
      </c>
      <c r="U376" s="200">
        <f t="shared" si="49"/>
        <v>42.862235479445985</v>
      </c>
      <c r="V376" s="190">
        <v>32.502935355736952</v>
      </c>
      <c r="W376" s="190">
        <v>27.724967080540424</v>
      </c>
      <c r="X376" s="66"/>
      <c r="Y376" s="55">
        <f t="shared" si="50"/>
        <v>8</v>
      </c>
      <c r="Z376" s="52">
        <f t="shared" si="52"/>
        <v>0.85</v>
      </c>
      <c r="AA376" s="65"/>
      <c r="AB376" s="65" t="e">
        <f>($AI$6*VLOOKUP(P376,Assumptions!$B$64:$C$93,2,FALSE)*Y376*T376/1000)-($AI$6*VLOOKUP(P376,Assumptions!$B$64:$C$93,2,FALSE)/Z376*Y376*U376/1000)</f>
        <v>#REF!</v>
      </c>
      <c r="AC376" s="65">
        <f>($AI$6*VLOOKUP(Q376,Assumptions!$B$64:$C$93,2,FALSE)*Y376*T376/1000)-($AI$6*VLOOKUP(Q376,Assumptions!$B$64:$C$93,2,FALSE)/Z376*Y376*U376/1000)</f>
        <v>0</v>
      </c>
      <c r="AD376" s="217">
        <f>$AI$6*VLOOKUP(O376,Assumptions!$B$64:$C$93,2,FALSE)*(1-Z376)*Y376</f>
        <v>0</v>
      </c>
      <c r="AE376" s="217" t="e">
        <f>$AI$6*VLOOKUP(P376,Assumptions!$B$64:$C$93,2,FALSE)*(1-Z376)*Y376</f>
        <v>#REF!</v>
      </c>
      <c r="AF376" s="217">
        <f>$AI$6*VLOOKUP(Q376,Assumptions!$B$64:$C$93,2,FALSE)*(1-Z376)*Y376</f>
        <v>0</v>
      </c>
      <c r="AG376" s="65"/>
    </row>
    <row r="377" spans="8:33">
      <c r="H377" s="198">
        <v>2054</v>
      </c>
      <c r="I377" s="181">
        <v>56250</v>
      </c>
      <c r="J377" s="196">
        <f t="shared" si="54"/>
        <v>29.962518737978289</v>
      </c>
      <c r="K377" s="180">
        <v>26.16</v>
      </c>
      <c r="L377" s="179">
        <f>$L$29*(1+Assumptions!$B$57)^(H376-$H$29)</f>
        <v>3.8025187379782888</v>
      </c>
      <c r="M377">
        <f t="shared" si="53"/>
        <v>2055</v>
      </c>
      <c r="N377">
        <f>(1+Assumptions!$B$57)^(M377-2033)</f>
        <v>1.5459796707758797</v>
      </c>
      <c r="O377">
        <f>HLOOKUP(M377,'Monthly Value (1)'!$C$4:$NR$5,2,FALSE)</f>
        <v>29</v>
      </c>
      <c r="P377" t="e">
        <f>HLOOKUP(M377,#REF!,2,FALSE)</f>
        <v>#REF!</v>
      </c>
      <c r="Q377">
        <f>HLOOKUP(M377,'Monthly Value (3)'!$C$4:$NR$5,2,FALSE)</f>
        <v>28</v>
      </c>
      <c r="R377" s="68">
        <f t="shared" si="51"/>
        <v>6</v>
      </c>
      <c r="S377" s="197">
        <v>56766</v>
      </c>
      <c r="T377" s="200">
        <f t="shared" si="48"/>
        <v>61.463557697124827</v>
      </c>
      <c r="U377" s="200">
        <f t="shared" si="49"/>
        <v>51.633307564049488</v>
      </c>
      <c r="V377" s="190">
        <v>39.757028413108536</v>
      </c>
      <c r="W377" s="190">
        <v>33.398438892884222</v>
      </c>
      <c r="X377" s="66"/>
      <c r="Y377" s="55">
        <f t="shared" si="50"/>
        <v>8</v>
      </c>
      <c r="Z377" s="52">
        <f t="shared" si="52"/>
        <v>0.85</v>
      </c>
      <c r="AA377" s="65"/>
      <c r="AB377" s="65" t="e">
        <f>($AI$6*VLOOKUP(P377,Assumptions!$B$64:$C$93,2,FALSE)*Y377*T377/1000)-($AI$6*VLOOKUP(P377,Assumptions!$B$64:$C$93,2,FALSE)/Z377*Y377*U377/1000)</f>
        <v>#REF!</v>
      </c>
      <c r="AC377" s="65">
        <f>($AI$6*VLOOKUP(Q377,Assumptions!$B$64:$C$93,2,FALSE)*Y377*T377/1000)-($AI$6*VLOOKUP(Q377,Assumptions!$B$64:$C$93,2,FALSE)/Z377*Y377*U377/1000)</f>
        <v>0</v>
      </c>
      <c r="AD377" s="217">
        <f>$AI$6*VLOOKUP(O377,Assumptions!$B$64:$C$93,2,FALSE)*(1-Z377)*Y377</f>
        <v>0</v>
      </c>
      <c r="AE377" s="217" t="e">
        <f>$AI$6*VLOOKUP(P377,Assumptions!$B$64:$C$93,2,FALSE)*(1-Z377)*Y377</f>
        <v>#REF!</v>
      </c>
      <c r="AF377" s="217">
        <f>$AI$6*VLOOKUP(Q377,Assumptions!$B$64:$C$93,2,FALSE)*(1-Z377)*Y377</f>
        <v>0</v>
      </c>
      <c r="AG377" s="65"/>
    </row>
    <row r="378" spans="8:33">
      <c r="H378" s="198">
        <v>2054</v>
      </c>
      <c r="I378" s="181">
        <v>56281</v>
      </c>
      <c r="J378" s="196">
        <f t="shared" si="54"/>
        <v>30.038569112737854</v>
      </c>
      <c r="K378" s="180">
        <v>26.16</v>
      </c>
      <c r="L378" s="179">
        <f>$L$29*(1+Assumptions!$B$57)^(H377-$H$29)</f>
        <v>3.8785691127378543</v>
      </c>
      <c r="M378">
        <f t="shared" si="53"/>
        <v>2055</v>
      </c>
      <c r="N378">
        <f>(1+Assumptions!$B$57)^(M378-2033)</f>
        <v>1.5459796707758797</v>
      </c>
      <c r="O378">
        <f>HLOOKUP(M378,'Monthly Value (1)'!$C$4:$NR$5,2,FALSE)</f>
        <v>29</v>
      </c>
      <c r="P378" t="e">
        <f>HLOOKUP(M378,#REF!,2,FALSE)</f>
        <v>#REF!</v>
      </c>
      <c r="Q378">
        <f>HLOOKUP(M378,'Monthly Value (3)'!$C$4:$NR$5,2,FALSE)</f>
        <v>28</v>
      </c>
      <c r="R378" s="68">
        <f t="shared" si="51"/>
        <v>7</v>
      </c>
      <c r="S378" s="197">
        <v>56796</v>
      </c>
      <c r="T378" s="200">
        <f t="shared" si="48"/>
        <v>74.635662850173603</v>
      </c>
      <c r="U378" s="200">
        <f t="shared" si="49"/>
        <v>59.181497531972312</v>
      </c>
      <c r="V378" s="190">
        <v>48.27726021307658</v>
      </c>
      <c r="W378" s="190">
        <v>38.280902815669585</v>
      </c>
      <c r="X378" s="66"/>
      <c r="Y378" s="55">
        <f t="shared" si="50"/>
        <v>8</v>
      </c>
      <c r="Z378" s="52">
        <f t="shared" si="52"/>
        <v>0.85</v>
      </c>
      <c r="AA378" s="65"/>
      <c r="AB378" s="65" t="e">
        <f>($AI$6*VLOOKUP(P378,Assumptions!$B$64:$C$93,2,FALSE)*Y378*T378/1000)-($AI$6*VLOOKUP(P378,Assumptions!$B$64:$C$93,2,FALSE)/Z378*Y378*U378/1000)</f>
        <v>#REF!</v>
      </c>
      <c r="AC378" s="65">
        <f>($AI$6*VLOOKUP(Q378,Assumptions!$B$64:$C$93,2,FALSE)*Y378*T378/1000)-($AI$6*VLOOKUP(Q378,Assumptions!$B$64:$C$93,2,FALSE)/Z378*Y378*U378/1000)</f>
        <v>0</v>
      </c>
      <c r="AD378" s="217">
        <f>$AI$6*VLOOKUP(O378,Assumptions!$B$64:$C$93,2,FALSE)*(1-Z378)*Y378</f>
        <v>0</v>
      </c>
      <c r="AE378" s="217" t="e">
        <f>$AI$6*VLOOKUP(P378,Assumptions!$B$64:$C$93,2,FALSE)*(1-Z378)*Y378</f>
        <v>#REF!</v>
      </c>
      <c r="AF378" s="217">
        <f>$AI$6*VLOOKUP(Q378,Assumptions!$B$64:$C$93,2,FALSE)*(1-Z378)*Y378</f>
        <v>0</v>
      </c>
      <c r="AG378" s="65"/>
    </row>
    <row r="379" spans="8:33">
      <c r="H379" s="198">
        <v>2054</v>
      </c>
      <c r="I379" s="181">
        <v>56309</v>
      </c>
      <c r="J379" s="196">
        <f t="shared" si="54"/>
        <v>30.038569112737854</v>
      </c>
      <c r="K379" s="180">
        <v>26.16</v>
      </c>
      <c r="L379" s="179">
        <f>$L$29*(1+Assumptions!$B$57)^(H378-$H$29)</f>
        <v>3.8785691127378543</v>
      </c>
      <c r="M379">
        <f t="shared" si="53"/>
        <v>2055</v>
      </c>
      <c r="N379">
        <f>(1+Assumptions!$B$57)^(M379-2033)</f>
        <v>1.5459796707758797</v>
      </c>
      <c r="O379">
        <f>HLOOKUP(M379,'Monthly Value (1)'!$C$4:$NR$5,2,FALSE)</f>
        <v>29</v>
      </c>
      <c r="P379" t="e">
        <f>HLOOKUP(M379,#REF!,2,FALSE)</f>
        <v>#REF!</v>
      </c>
      <c r="Q379">
        <f>HLOOKUP(M379,'Monthly Value (3)'!$C$4:$NR$5,2,FALSE)</f>
        <v>28</v>
      </c>
      <c r="R379" s="68">
        <f t="shared" si="51"/>
        <v>8</v>
      </c>
      <c r="S379" s="197">
        <v>56827</v>
      </c>
      <c r="T379" s="200">
        <f t="shared" si="48"/>
        <v>75.316618167366528</v>
      </c>
      <c r="U379" s="200">
        <f t="shared" si="49"/>
        <v>59.76336860071445</v>
      </c>
      <c r="V379" s="190">
        <v>48.717728694043842</v>
      </c>
      <c r="W379" s="190">
        <v>38.657279736881051</v>
      </c>
      <c r="X379" s="66"/>
      <c r="Y379" s="55">
        <f t="shared" si="50"/>
        <v>8</v>
      </c>
      <c r="Z379" s="52">
        <f t="shared" si="52"/>
        <v>0.85</v>
      </c>
      <c r="AA379" s="65"/>
      <c r="AB379" s="65" t="e">
        <f>($AI$6*VLOOKUP(P379,Assumptions!$B$64:$C$93,2,FALSE)*Y379*T379/1000)-($AI$6*VLOOKUP(P379,Assumptions!$B$64:$C$93,2,FALSE)/Z379*Y379*U379/1000)</f>
        <v>#REF!</v>
      </c>
      <c r="AC379" s="65">
        <f>($AI$6*VLOOKUP(Q379,Assumptions!$B$64:$C$93,2,FALSE)*Y379*T379/1000)-($AI$6*VLOOKUP(Q379,Assumptions!$B$64:$C$93,2,FALSE)/Z379*Y379*U379/1000)</f>
        <v>0</v>
      </c>
      <c r="AD379" s="217">
        <f>$AI$6*VLOOKUP(O379,Assumptions!$B$64:$C$93,2,FALSE)*(1-Z379)*Y379</f>
        <v>0</v>
      </c>
      <c r="AE379" s="217" t="e">
        <f>$AI$6*VLOOKUP(P379,Assumptions!$B$64:$C$93,2,FALSE)*(1-Z379)*Y379</f>
        <v>#REF!</v>
      </c>
      <c r="AF379" s="217">
        <f>$AI$6*VLOOKUP(Q379,Assumptions!$B$64:$C$93,2,FALSE)*(1-Z379)*Y379</f>
        <v>0</v>
      </c>
      <c r="AG379" s="65"/>
    </row>
    <row r="380" spans="8:33">
      <c r="H380" s="198">
        <v>2054</v>
      </c>
      <c r="I380" s="181">
        <v>56340</v>
      </c>
      <c r="J380" s="196">
        <f t="shared" si="54"/>
        <v>30.038569112737854</v>
      </c>
      <c r="K380" s="180">
        <v>26.16</v>
      </c>
      <c r="L380" s="179">
        <f>$L$29*(1+Assumptions!$B$57)^(H379-$H$29)</f>
        <v>3.8785691127378543</v>
      </c>
      <c r="M380">
        <f t="shared" si="53"/>
        <v>2055</v>
      </c>
      <c r="N380">
        <f>(1+Assumptions!$B$57)^(M380-2033)</f>
        <v>1.5459796707758797</v>
      </c>
      <c r="O380">
        <f>HLOOKUP(M380,'Monthly Value (1)'!$C$4:$NR$5,2,FALSE)</f>
        <v>29</v>
      </c>
      <c r="P380" t="e">
        <f>HLOOKUP(M380,#REF!,2,FALSE)</f>
        <v>#REF!</v>
      </c>
      <c r="Q380">
        <f>HLOOKUP(M380,'Monthly Value (3)'!$C$4:$NR$5,2,FALSE)</f>
        <v>28</v>
      </c>
      <c r="R380" s="68">
        <f t="shared" si="51"/>
        <v>9</v>
      </c>
      <c r="S380" s="197">
        <v>56858</v>
      </c>
      <c r="T380" s="200">
        <f t="shared" si="48"/>
        <v>61.05963809204696</v>
      </c>
      <c r="U380" s="200">
        <f t="shared" si="49"/>
        <v>52.589731824463648</v>
      </c>
      <c r="V380" s="190">
        <v>39.495757445117633</v>
      </c>
      <c r="W380" s="190">
        <v>34.01709143954686</v>
      </c>
      <c r="X380" s="66"/>
      <c r="Y380" s="55">
        <f t="shared" si="50"/>
        <v>8</v>
      </c>
      <c r="Z380" s="52">
        <f t="shared" si="52"/>
        <v>0.85</v>
      </c>
      <c r="AA380" s="65"/>
      <c r="AB380" s="65" t="e">
        <f>($AI$6*VLOOKUP(P380,Assumptions!$B$64:$C$93,2,FALSE)*Y380*T380/1000)-($AI$6*VLOOKUP(P380,Assumptions!$B$64:$C$93,2,FALSE)/Z380*Y380*U380/1000)</f>
        <v>#REF!</v>
      </c>
      <c r="AC380" s="65">
        <f>($AI$6*VLOOKUP(Q380,Assumptions!$B$64:$C$93,2,FALSE)*Y380*T380/1000)-($AI$6*VLOOKUP(Q380,Assumptions!$B$64:$C$93,2,FALSE)/Z380*Y380*U380/1000)</f>
        <v>0</v>
      </c>
      <c r="AD380" s="217">
        <f>$AI$6*VLOOKUP(O380,Assumptions!$B$64:$C$93,2,FALSE)*(1-Z380)*Y380</f>
        <v>0</v>
      </c>
      <c r="AE380" s="217" t="e">
        <f>$AI$6*VLOOKUP(P380,Assumptions!$B$64:$C$93,2,FALSE)*(1-Z380)*Y380</f>
        <v>#REF!</v>
      </c>
      <c r="AF380" s="217">
        <f>$AI$6*VLOOKUP(Q380,Assumptions!$B$64:$C$93,2,FALSE)*(1-Z380)*Y380</f>
        <v>0</v>
      </c>
      <c r="AG380" s="65"/>
    </row>
    <row r="381" spans="8:33">
      <c r="H381" s="198">
        <v>2054</v>
      </c>
      <c r="I381" s="181">
        <v>56370</v>
      </c>
      <c r="J381" s="196">
        <f t="shared" si="54"/>
        <v>30.038569112737854</v>
      </c>
      <c r="K381" s="180">
        <v>26.16</v>
      </c>
      <c r="L381" s="179">
        <f>$L$29*(1+Assumptions!$B$57)^(H380-$H$29)</f>
        <v>3.8785691127378543</v>
      </c>
      <c r="M381">
        <f t="shared" si="53"/>
        <v>2055</v>
      </c>
      <c r="N381">
        <f>(1+Assumptions!$B$57)^(M381-2033)</f>
        <v>1.5459796707758797</v>
      </c>
      <c r="O381">
        <f>HLOOKUP(M381,'Monthly Value (1)'!$C$4:$NR$5,2,FALSE)</f>
        <v>29</v>
      </c>
      <c r="P381" t="e">
        <f>HLOOKUP(M381,#REF!,2,FALSE)</f>
        <v>#REF!</v>
      </c>
      <c r="Q381">
        <f>HLOOKUP(M381,'Monthly Value (3)'!$C$4:$NR$5,2,FALSE)</f>
        <v>28</v>
      </c>
      <c r="R381" s="68">
        <f t="shared" si="51"/>
        <v>10</v>
      </c>
      <c r="S381" s="197">
        <v>56888</v>
      </c>
      <c r="T381" s="200">
        <f t="shared" si="48"/>
        <v>66.6627425688079</v>
      </c>
      <c r="U381" s="200">
        <f t="shared" si="49"/>
        <v>53.444431706363439</v>
      </c>
      <c r="V381" s="190">
        <v>43.120064143761937</v>
      </c>
      <c r="W381" s="190">
        <v>34.569944687268311</v>
      </c>
      <c r="X381" s="66"/>
      <c r="Y381" s="55">
        <f t="shared" si="50"/>
        <v>8</v>
      </c>
      <c r="Z381" s="52">
        <f t="shared" si="52"/>
        <v>0.85</v>
      </c>
      <c r="AA381" s="65"/>
      <c r="AB381" s="65" t="e">
        <f>($AI$6*VLOOKUP(P381,Assumptions!$B$64:$C$93,2,FALSE)*Y381*T381/1000)-($AI$6*VLOOKUP(P381,Assumptions!$B$64:$C$93,2,FALSE)/Z381*Y381*U381/1000)</f>
        <v>#REF!</v>
      </c>
      <c r="AC381" s="65">
        <f>($AI$6*VLOOKUP(Q381,Assumptions!$B$64:$C$93,2,FALSE)*Y381*T381/1000)-($AI$6*VLOOKUP(Q381,Assumptions!$B$64:$C$93,2,FALSE)/Z381*Y381*U381/1000)</f>
        <v>0</v>
      </c>
      <c r="AD381" s="217">
        <f>$AI$6*VLOOKUP(O381,Assumptions!$B$64:$C$93,2,FALSE)*(1-Z381)*Y381</f>
        <v>0</v>
      </c>
      <c r="AE381" s="217" t="e">
        <f>$AI$6*VLOOKUP(P381,Assumptions!$B$64:$C$93,2,FALSE)*(1-Z381)*Y381</f>
        <v>#REF!</v>
      </c>
      <c r="AF381" s="217">
        <f>$AI$6*VLOOKUP(Q381,Assumptions!$B$64:$C$93,2,FALSE)*(1-Z381)*Y381</f>
        <v>0</v>
      </c>
      <c r="AG381" s="65"/>
    </row>
    <row r="382" spans="8:33">
      <c r="H382" s="198">
        <v>2054</v>
      </c>
      <c r="I382" s="181">
        <v>56401</v>
      </c>
      <c r="J382" s="196">
        <f t="shared" si="54"/>
        <v>30.038569112737854</v>
      </c>
      <c r="K382" s="180">
        <v>26.16</v>
      </c>
      <c r="L382" s="179">
        <f>$L$29*(1+Assumptions!$B$57)^(H381-$H$29)</f>
        <v>3.8785691127378543</v>
      </c>
      <c r="M382">
        <f t="shared" si="53"/>
        <v>2055</v>
      </c>
      <c r="N382">
        <f>(1+Assumptions!$B$57)^(M382-2033)</f>
        <v>1.5459796707758797</v>
      </c>
      <c r="O382">
        <f>HLOOKUP(M382,'Monthly Value (1)'!$C$4:$NR$5,2,FALSE)</f>
        <v>29</v>
      </c>
      <c r="P382" t="e">
        <f>HLOOKUP(M382,#REF!,2,FALSE)</f>
        <v>#REF!</v>
      </c>
      <c r="Q382">
        <f>HLOOKUP(M382,'Monthly Value (3)'!$C$4:$NR$5,2,FALSE)</f>
        <v>28</v>
      </c>
      <c r="R382" s="68">
        <f t="shared" si="51"/>
        <v>11</v>
      </c>
      <c r="S382" s="197">
        <v>56919</v>
      </c>
      <c r="T382" s="200">
        <f t="shared" si="48"/>
        <v>103.77630664902085</v>
      </c>
      <c r="U382" s="200">
        <f t="shared" si="49"/>
        <v>90.670425346916701</v>
      </c>
      <c r="V382" s="190">
        <v>67.126566157845218</v>
      </c>
      <c r="W382" s="190">
        <v>58.649170529785813</v>
      </c>
      <c r="X382" s="66"/>
      <c r="Y382" s="55">
        <f t="shared" si="50"/>
        <v>8</v>
      </c>
      <c r="Z382" s="52">
        <f t="shared" si="52"/>
        <v>0.85</v>
      </c>
      <c r="AA382" s="65"/>
      <c r="AB382" s="65" t="e">
        <f>($AI$6*VLOOKUP(P382,Assumptions!$B$64:$C$93,2,FALSE)*Y382*T382/1000)-($AI$6*VLOOKUP(P382,Assumptions!$B$64:$C$93,2,FALSE)/Z382*Y382*U382/1000)</f>
        <v>#REF!</v>
      </c>
      <c r="AC382" s="65">
        <f>($AI$6*VLOOKUP(Q382,Assumptions!$B$64:$C$93,2,FALSE)*Y382*T382/1000)-($AI$6*VLOOKUP(Q382,Assumptions!$B$64:$C$93,2,FALSE)/Z382*Y382*U382/1000)</f>
        <v>0</v>
      </c>
      <c r="AD382" s="217">
        <f>$AI$6*VLOOKUP(O382,Assumptions!$B$64:$C$93,2,FALSE)*(1-Z382)*Y382</f>
        <v>0</v>
      </c>
      <c r="AE382" s="217" t="e">
        <f>$AI$6*VLOOKUP(P382,Assumptions!$B$64:$C$93,2,FALSE)*(1-Z382)*Y382</f>
        <v>#REF!</v>
      </c>
      <c r="AF382" s="217">
        <f>$AI$6*VLOOKUP(Q382,Assumptions!$B$64:$C$93,2,FALSE)*(1-Z382)*Y382</f>
        <v>0</v>
      </c>
      <c r="AG382" s="65"/>
    </row>
    <row r="383" spans="8:33">
      <c r="H383" s="198">
        <v>2054</v>
      </c>
      <c r="I383" s="181">
        <v>56431</v>
      </c>
      <c r="J383" s="196">
        <f t="shared" si="54"/>
        <v>30.038569112737854</v>
      </c>
      <c r="K383" s="180">
        <v>26.16</v>
      </c>
      <c r="L383" s="179">
        <f>$L$29*(1+Assumptions!$B$57)^(H382-$H$29)</f>
        <v>3.8785691127378543</v>
      </c>
      <c r="M383">
        <f t="shared" si="53"/>
        <v>2055</v>
      </c>
      <c r="N383">
        <f>(1+Assumptions!$B$57)^(M383-2033)</f>
        <v>1.5459796707758797</v>
      </c>
      <c r="O383">
        <f>HLOOKUP(M383,'Monthly Value (1)'!$C$4:$NR$5,2,FALSE)</f>
        <v>29</v>
      </c>
      <c r="P383" t="e">
        <f>HLOOKUP(M383,#REF!,2,FALSE)</f>
        <v>#REF!</v>
      </c>
      <c r="Q383">
        <f>HLOOKUP(M383,'Monthly Value (3)'!$C$4:$NR$5,2,FALSE)</f>
        <v>28</v>
      </c>
      <c r="R383" s="68">
        <f t="shared" si="51"/>
        <v>12</v>
      </c>
      <c r="S383" s="197">
        <v>56949</v>
      </c>
      <c r="T383" s="200">
        <f t="shared" si="48"/>
        <v>184.64304613329915</v>
      </c>
      <c r="U383" s="200">
        <f t="shared" si="49"/>
        <v>153.97002919733566</v>
      </c>
      <c r="V383" s="190">
        <v>119.43432997448956</v>
      </c>
      <c r="W383" s="190">
        <v>99.593825266837328</v>
      </c>
      <c r="X383" s="66"/>
      <c r="Y383" s="55">
        <f t="shared" si="50"/>
        <v>8</v>
      </c>
      <c r="Z383" s="52">
        <f t="shared" si="52"/>
        <v>0.85</v>
      </c>
      <c r="AA383" s="65"/>
      <c r="AB383" s="65" t="e">
        <f>($AI$6*VLOOKUP(P383,Assumptions!$B$64:$C$93,2,FALSE)*Y383*T383/1000)-($AI$6*VLOOKUP(P383,Assumptions!$B$64:$C$93,2,FALSE)/Z383*Y383*U383/1000)</f>
        <v>#REF!</v>
      </c>
      <c r="AC383" s="65">
        <f>($AI$6*VLOOKUP(Q383,Assumptions!$B$64:$C$93,2,FALSE)*Y383*T383/1000)-($AI$6*VLOOKUP(Q383,Assumptions!$B$64:$C$93,2,FALSE)/Z383*Y383*U383/1000)</f>
        <v>0</v>
      </c>
      <c r="AD383" s="217">
        <f>$AI$6*VLOOKUP(O383,Assumptions!$B$64:$C$93,2,FALSE)*(1-Z383)*Y383</f>
        <v>0</v>
      </c>
      <c r="AE383" s="217" t="e">
        <f>$AI$6*VLOOKUP(P383,Assumptions!$B$64:$C$93,2,FALSE)*(1-Z383)*Y383</f>
        <v>#REF!</v>
      </c>
      <c r="AF383" s="217">
        <f>$AI$6*VLOOKUP(Q383,Assumptions!$B$64:$C$93,2,FALSE)*(1-Z383)*Y383</f>
        <v>0</v>
      </c>
      <c r="AG383" s="65"/>
    </row>
    <row r="384" spans="8:33">
      <c r="H384" s="198">
        <v>2054</v>
      </c>
      <c r="I384" s="181">
        <v>56462</v>
      </c>
      <c r="J384" s="196">
        <f t="shared" si="54"/>
        <v>30.038569112737854</v>
      </c>
      <c r="K384" s="180">
        <v>26.16</v>
      </c>
      <c r="L384" s="179">
        <f>$L$29*(1+Assumptions!$B$57)^(H383-$H$29)</f>
        <v>3.8785691127378543</v>
      </c>
      <c r="M384">
        <f t="shared" si="53"/>
        <v>2056</v>
      </c>
      <c r="N384">
        <f>(1+Assumptions!$B$57)^(M384-2033)</f>
        <v>1.576899264191397</v>
      </c>
      <c r="O384">
        <f>HLOOKUP(M384,'Monthly Value (1)'!$C$4:$NR$5,2,FALSE)</f>
        <v>30</v>
      </c>
      <c r="P384" t="e">
        <f>HLOOKUP(M384,#REF!,2,FALSE)</f>
        <v>#REF!</v>
      </c>
      <c r="Q384">
        <f>HLOOKUP(M384,'Monthly Value (3)'!$C$4:$NR$5,2,FALSE)</f>
        <v>29</v>
      </c>
      <c r="R384" s="68">
        <f t="shared" si="51"/>
        <v>1</v>
      </c>
      <c r="S384" s="197">
        <v>56980</v>
      </c>
      <c r="T384" s="200">
        <f t="shared" si="48"/>
        <v>243.73143325066818</v>
      </c>
      <c r="U384" s="200">
        <f t="shared" si="49"/>
        <v>193.60991568519614</v>
      </c>
      <c r="V384" s="190">
        <v>154.56373072483413</v>
      </c>
      <c r="W384" s="190">
        <v>122.77887375670474</v>
      </c>
      <c r="X384" s="66"/>
      <c r="Y384" s="55">
        <f t="shared" si="50"/>
        <v>8</v>
      </c>
      <c r="Z384" s="52">
        <f t="shared" si="52"/>
        <v>0.85</v>
      </c>
      <c r="AA384" s="65"/>
      <c r="AB384" s="65"/>
      <c r="AC384" s="65">
        <f>($AI$6*VLOOKUP(Q384,Assumptions!$B$64:$C$93,2,FALSE)*Y384*T384/1000)-($AI$6*VLOOKUP(Q384,Assumptions!$B$64:$C$93,2,FALSE)/Z384*Y384*U384/1000)</f>
        <v>0</v>
      </c>
      <c r="AD384" s="217">
        <f>$AI$6*VLOOKUP(O384,Assumptions!$B$64:$C$93,2,FALSE)*(1-Z384)*Y384</f>
        <v>0</v>
      </c>
      <c r="AE384" s="217" t="e">
        <f>$AI$6*VLOOKUP(P384,Assumptions!$B$64:$C$93,2,FALSE)*(1-Z384)*Y384</f>
        <v>#REF!</v>
      </c>
      <c r="AF384" s="217">
        <f>$AI$6*VLOOKUP(Q384,Assumptions!$B$64:$C$93,2,FALSE)*(1-Z384)*Y384</f>
        <v>0</v>
      </c>
      <c r="AG384" s="65"/>
    </row>
    <row r="385" spans="8:33">
      <c r="H385" s="198">
        <v>2054</v>
      </c>
      <c r="I385" s="181">
        <v>56493</v>
      </c>
      <c r="J385" s="196">
        <f t="shared" si="54"/>
        <v>30.038569112737854</v>
      </c>
      <c r="K385" s="180">
        <v>26.16</v>
      </c>
      <c r="L385" s="179">
        <f>$L$29*(1+Assumptions!$B$57)^(H384-$H$29)</f>
        <v>3.8785691127378543</v>
      </c>
      <c r="M385">
        <f t="shared" si="53"/>
        <v>2056</v>
      </c>
      <c r="N385">
        <f>(1+Assumptions!$B$57)^(M385-2033)</f>
        <v>1.576899264191397</v>
      </c>
      <c r="O385">
        <f>HLOOKUP(M385,'Monthly Value (1)'!$C$4:$NR$5,2,FALSE)</f>
        <v>30</v>
      </c>
      <c r="P385" t="e">
        <f>HLOOKUP(M385,#REF!,2,FALSE)</f>
        <v>#REF!</v>
      </c>
      <c r="Q385">
        <f>HLOOKUP(M385,'Monthly Value (3)'!$C$4:$NR$5,2,FALSE)</f>
        <v>29</v>
      </c>
      <c r="R385" s="68">
        <f t="shared" si="51"/>
        <v>2</v>
      </c>
      <c r="S385" s="197">
        <v>57011</v>
      </c>
      <c r="T385" s="200">
        <f t="shared" si="48"/>
        <v>227.15532917936375</v>
      </c>
      <c r="U385" s="200">
        <f t="shared" si="49"/>
        <v>181.83636702001053</v>
      </c>
      <c r="V385" s="190">
        <v>144.05189623564479</v>
      </c>
      <c r="W385" s="190">
        <v>115.31260819837635</v>
      </c>
      <c r="X385" s="66"/>
      <c r="Y385" s="55">
        <f t="shared" si="50"/>
        <v>8</v>
      </c>
      <c r="Z385" s="52">
        <f t="shared" si="52"/>
        <v>0.85</v>
      </c>
      <c r="AA385" s="65"/>
      <c r="AB385" s="65"/>
      <c r="AC385" s="65">
        <f>($AI$6*VLOOKUP(Q385,Assumptions!$B$64:$C$93,2,FALSE)*Y385*T385/1000)-($AI$6*VLOOKUP(Q385,Assumptions!$B$64:$C$93,2,FALSE)/Z385*Y385*U385/1000)</f>
        <v>0</v>
      </c>
      <c r="AD385" s="217">
        <f>$AI$6*VLOOKUP(O385,Assumptions!$B$64:$C$93,2,FALSE)*(1-Z385)*Y385</f>
        <v>0</v>
      </c>
      <c r="AE385" s="217" t="e">
        <f>$AI$6*VLOOKUP(P385,Assumptions!$B$64:$C$93,2,FALSE)*(1-Z385)*Y385</f>
        <v>#REF!</v>
      </c>
      <c r="AF385" s="217">
        <f>$AI$6*VLOOKUP(Q385,Assumptions!$B$64:$C$93,2,FALSE)*(1-Z385)*Y385</f>
        <v>0</v>
      </c>
      <c r="AG385" s="65"/>
    </row>
    <row r="386" spans="8:33">
      <c r="H386" s="198">
        <v>2054</v>
      </c>
      <c r="I386" s="181">
        <v>56523</v>
      </c>
      <c r="J386" s="196">
        <f t="shared" si="54"/>
        <v>30.038569112737854</v>
      </c>
      <c r="K386" s="180">
        <v>26.16</v>
      </c>
      <c r="L386" s="179">
        <f>$L$29*(1+Assumptions!$B$57)^(H385-$H$29)</f>
        <v>3.8785691127378543</v>
      </c>
      <c r="M386">
        <f t="shared" si="53"/>
        <v>2056</v>
      </c>
      <c r="N386">
        <f>(1+Assumptions!$B$57)^(M386-2033)</f>
        <v>1.576899264191397</v>
      </c>
      <c r="O386">
        <f>HLOOKUP(M386,'Monthly Value (1)'!$C$4:$NR$5,2,FALSE)</f>
        <v>30</v>
      </c>
      <c r="P386" t="e">
        <f>HLOOKUP(M386,#REF!,2,FALSE)</f>
        <v>#REF!</v>
      </c>
      <c r="Q386">
        <f>HLOOKUP(M386,'Monthly Value (3)'!$C$4:$NR$5,2,FALSE)</f>
        <v>29</v>
      </c>
      <c r="R386" s="68">
        <f t="shared" si="51"/>
        <v>3</v>
      </c>
      <c r="S386" s="197">
        <v>57040</v>
      </c>
      <c r="T386" s="200">
        <f t="shared" si="48"/>
        <v>94.234511292411881</v>
      </c>
      <c r="U386" s="200">
        <f t="shared" si="49"/>
        <v>82.000527116758335</v>
      </c>
      <c r="V386" s="190">
        <v>59.75937298742636</v>
      </c>
      <c r="W386" s="190">
        <v>52.001119525416605</v>
      </c>
      <c r="X386" s="66"/>
      <c r="Y386" s="55">
        <f t="shared" si="50"/>
        <v>8</v>
      </c>
      <c r="Z386" s="52">
        <f t="shared" si="52"/>
        <v>0.85</v>
      </c>
      <c r="AA386" s="65"/>
      <c r="AB386" s="65"/>
      <c r="AC386" s="65">
        <f>($AI$6*VLOOKUP(Q386,Assumptions!$B$64:$C$93,2,FALSE)*Y386*T386/1000)-($AI$6*VLOOKUP(Q386,Assumptions!$B$64:$C$93,2,FALSE)/Z386*Y386*U386/1000)</f>
        <v>0</v>
      </c>
      <c r="AD386" s="217">
        <f>$AI$6*VLOOKUP(O386,Assumptions!$B$64:$C$93,2,FALSE)*(1-Z386)*Y386</f>
        <v>0</v>
      </c>
      <c r="AE386" s="217" t="e">
        <f>$AI$6*VLOOKUP(P386,Assumptions!$B$64:$C$93,2,FALSE)*(1-Z386)*Y386</f>
        <v>#REF!</v>
      </c>
      <c r="AF386" s="217">
        <f>$AI$6*VLOOKUP(Q386,Assumptions!$B$64:$C$93,2,FALSE)*(1-Z386)*Y386</f>
        <v>0</v>
      </c>
      <c r="AG386" s="65"/>
    </row>
    <row r="387" spans="8:33">
      <c r="H387" s="198">
        <v>2054</v>
      </c>
      <c r="I387" s="181">
        <v>56554</v>
      </c>
      <c r="J387" s="196">
        <f t="shared" si="54"/>
        <v>30.038569112737854</v>
      </c>
      <c r="K387" s="180">
        <v>26.16</v>
      </c>
      <c r="L387" s="179">
        <f>$L$29*(1+Assumptions!$B$57)^(H386-$H$29)</f>
        <v>3.8785691127378543</v>
      </c>
      <c r="M387">
        <f t="shared" si="53"/>
        <v>2056</v>
      </c>
      <c r="N387">
        <f>(1+Assumptions!$B$57)^(M387-2033)</f>
        <v>1.576899264191397</v>
      </c>
      <c r="O387">
        <f>HLOOKUP(M387,'Monthly Value (1)'!$C$4:$NR$5,2,FALSE)</f>
        <v>30</v>
      </c>
      <c r="P387" t="e">
        <f>HLOOKUP(M387,#REF!,2,FALSE)</f>
        <v>#REF!</v>
      </c>
      <c r="Q387">
        <f>HLOOKUP(M387,'Monthly Value (3)'!$C$4:$NR$5,2,FALSE)</f>
        <v>29</v>
      </c>
      <c r="R387" s="68">
        <f t="shared" si="51"/>
        <v>4</v>
      </c>
      <c r="S387" s="197">
        <v>57071</v>
      </c>
      <c r="T387" s="200">
        <f t="shared" si="48"/>
        <v>62.838347433842905</v>
      </c>
      <c r="U387" s="200">
        <f t="shared" si="49"/>
        <v>53.009114272283888</v>
      </c>
      <c r="V387" s="190">
        <v>39.849309883510649</v>
      </c>
      <c r="W387" s="190">
        <v>33.616043507678292</v>
      </c>
      <c r="X387" s="66"/>
      <c r="Y387" s="55">
        <f t="shared" si="50"/>
        <v>8</v>
      </c>
      <c r="Z387" s="52">
        <f t="shared" si="52"/>
        <v>0.85</v>
      </c>
      <c r="AA387" s="65"/>
      <c r="AB387" s="65"/>
      <c r="AC387" s="65">
        <f>($AI$6*VLOOKUP(Q387,Assumptions!$B$64:$C$93,2,FALSE)*Y387*T387/1000)-($AI$6*VLOOKUP(Q387,Assumptions!$B$64:$C$93,2,FALSE)/Z387*Y387*U387/1000)</f>
        <v>0</v>
      </c>
      <c r="AD387" s="217">
        <f>$AI$6*VLOOKUP(O387,Assumptions!$B$64:$C$93,2,FALSE)*(1-Z387)*Y387</f>
        <v>0</v>
      </c>
      <c r="AE387" s="217" t="e">
        <f>$AI$6*VLOOKUP(P387,Assumptions!$B$64:$C$93,2,FALSE)*(1-Z387)*Y387</f>
        <v>#REF!</v>
      </c>
      <c r="AF387" s="217">
        <f>$AI$6*VLOOKUP(Q387,Assumptions!$B$64:$C$93,2,FALSE)*(1-Z387)*Y387</f>
        <v>0</v>
      </c>
      <c r="AG387" s="65"/>
    </row>
    <row r="388" spans="8:33">
      <c r="H388" s="198">
        <v>2054</v>
      </c>
      <c r="I388" s="181">
        <v>56584</v>
      </c>
      <c r="J388" s="196">
        <f t="shared" si="54"/>
        <v>30.038569112737854</v>
      </c>
      <c r="K388" s="180">
        <v>26.16</v>
      </c>
      <c r="L388" s="179">
        <f>$L$29*(1+Assumptions!$B$57)^(H387-$H$29)</f>
        <v>3.8785691127378543</v>
      </c>
      <c r="M388">
        <f t="shared" si="53"/>
        <v>2056</v>
      </c>
      <c r="N388">
        <f>(1+Assumptions!$B$57)^(M388-2033)</f>
        <v>1.576899264191397</v>
      </c>
      <c r="O388">
        <f>HLOOKUP(M388,'Monthly Value (1)'!$C$4:$NR$5,2,FALSE)</f>
        <v>30</v>
      </c>
      <c r="P388" t="e">
        <f>HLOOKUP(M388,#REF!,2,FALSE)</f>
        <v>#REF!</v>
      </c>
      <c r="Q388">
        <f>HLOOKUP(M388,'Monthly Value (3)'!$C$4:$NR$5,2,FALSE)</f>
        <v>29</v>
      </c>
      <c r="R388" s="68">
        <f t="shared" si="51"/>
        <v>5</v>
      </c>
      <c r="S388" s="197">
        <v>57101</v>
      </c>
      <c r="T388" s="200">
        <f t="shared" si="48"/>
        <v>51.253854846522145</v>
      </c>
      <c r="U388" s="200">
        <f t="shared" si="49"/>
        <v>43.719480189034897</v>
      </c>
      <c r="V388" s="190">
        <v>32.502935355736952</v>
      </c>
      <c r="W388" s="190">
        <v>27.724967080540424</v>
      </c>
      <c r="X388" s="66"/>
      <c r="Y388" s="55">
        <f t="shared" si="50"/>
        <v>8</v>
      </c>
      <c r="Z388" s="52">
        <f t="shared" si="52"/>
        <v>0.85</v>
      </c>
      <c r="AA388" s="65"/>
      <c r="AB388" s="65"/>
      <c r="AC388" s="65">
        <f>($AI$6*VLOOKUP(Q388,Assumptions!$B$64:$C$93,2,FALSE)*Y388*T388/1000)-($AI$6*VLOOKUP(Q388,Assumptions!$B$64:$C$93,2,FALSE)/Z388*Y388*U388/1000)</f>
        <v>0</v>
      </c>
      <c r="AD388" s="217">
        <f>$AI$6*VLOOKUP(O388,Assumptions!$B$64:$C$93,2,FALSE)*(1-Z388)*Y388</f>
        <v>0</v>
      </c>
      <c r="AE388" s="217" t="e">
        <f>$AI$6*VLOOKUP(P388,Assumptions!$B$64:$C$93,2,FALSE)*(1-Z388)*Y388</f>
        <v>#REF!</v>
      </c>
      <c r="AF388" s="217">
        <f>$AI$6*VLOOKUP(Q388,Assumptions!$B$64:$C$93,2,FALSE)*(1-Z388)*Y388</f>
        <v>0</v>
      </c>
      <c r="AG388" s="65"/>
    </row>
    <row r="389" spans="8:33">
      <c r="H389" s="198"/>
      <c r="I389" s="181"/>
      <c r="J389" s="196"/>
      <c r="K389" s="180"/>
      <c r="L389" s="179"/>
      <c r="M389">
        <f t="shared" si="53"/>
        <v>2056</v>
      </c>
      <c r="N389">
        <f>(1+Assumptions!$B$57)^(M389-2033)</f>
        <v>1.576899264191397</v>
      </c>
      <c r="O389">
        <f>HLOOKUP(M389,'Monthly Value (1)'!$C$4:$NR$5,2,FALSE)</f>
        <v>30</v>
      </c>
      <c r="P389" t="e">
        <f>HLOOKUP(M389,#REF!,2,FALSE)</f>
        <v>#REF!</v>
      </c>
      <c r="Q389">
        <f>HLOOKUP(M389,'Monthly Value (3)'!$C$4:$NR$5,2,FALSE)</f>
        <v>29</v>
      </c>
      <c r="R389" s="68">
        <f t="shared" si="51"/>
        <v>6</v>
      </c>
      <c r="S389" s="197">
        <v>57132</v>
      </c>
      <c r="T389" s="200">
        <f t="shared" ref="T389:T419" si="55">V389*N389</f>
        <v>62.692828851067318</v>
      </c>
      <c r="U389" s="200">
        <f t="shared" ref="U389:U419" si="56">W389*N389</f>
        <v>52.665973715330466</v>
      </c>
      <c r="V389" s="190">
        <v>39.757028413108536</v>
      </c>
      <c r="W389" s="190">
        <v>33.398438892884222</v>
      </c>
      <c r="X389" s="66"/>
      <c r="Y389" s="55">
        <f t="shared" ref="Y389:Y419" si="57">$AI$8</f>
        <v>8</v>
      </c>
      <c r="Z389" s="52">
        <f t="shared" si="52"/>
        <v>0.85</v>
      </c>
      <c r="AA389" s="65"/>
      <c r="AB389" s="65"/>
      <c r="AC389" s="65">
        <f>($AI$6*VLOOKUP(Q389,Assumptions!$B$64:$C$93,2,FALSE)*Y389*T389/1000)-($AI$6*VLOOKUP(Q389,Assumptions!$B$64:$C$93,2,FALSE)/Z389*Y389*U389/1000)</f>
        <v>0</v>
      </c>
      <c r="AD389" s="217">
        <f>$AI$6*VLOOKUP(O389,Assumptions!$B$64:$C$93,2,FALSE)*(1-Z389)*Y389</f>
        <v>0</v>
      </c>
      <c r="AE389" s="217" t="e">
        <f>$AI$6*VLOOKUP(P389,Assumptions!$B$64:$C$93,2,FALSE)*(1-Z389)*Y389</f>
        <v>#REF!</v>
      </c>
      <c r="AF389" s="217">
        <f>$AI$6*VLOOKUP(Q389,Assumptions!$B$64:$C$93,2,FALSE)*(1-Z389)*Y389</f>
        <v>0</v>
      </c>
      <c r="AG389" s="65"/>
    </row>
    <row r="390" spans="8:33">
      <c r="H390" s="198"/>
      <c r="I390" s="181"/>
      <c r="J390" s="196"/>
      <c r="K390" s="180"/>
      <c r="L390" s="179"/>
      <c r="M390">
        <f t="shared" si="53"/>
        <v>2056</v>
      </c>
      <c r="N390">
        <f>(1+Assumptions!$B$57)^(M390-2033)</f>
        <v>1.576899264191397</v>
      </c>
      <c r="O390">
        <f>HLOOKUP(M390,'Monthly Value (1)'!$C$4:$NR$5,2,FALSE)</f>
        <v>30</v>
      </c>
      <c r="P390" t="e">
        <f>HLOOKUP(M390,#REF!,2,FALSE)</f>
        <v>#REF!</v>
      </c>
      <c r="Q390">
        <f>HLOOKUP(M390,'Monthly Value (3)'!$C$4:$NR$5,2,FALSE)</f>
        <v>29</v>
      </c>
      <c r="R390" s="68">
        <f t="shared" ref="R390:R419" si="58">MONTH(S390)</f>
        <v>7</v>
      </c>
      <c r="S390" s="197">
        <v>57162</v>
      </c>
      <c r="T390" s="200">
        <f t="shared" si="55"/>
        <v>76.128376107177061</v>
      </c>
      <c r="U390" s="200">
        <f t="shared" si="56"/>
        <v>60.365127482611747</v>
      </c>
      <c r="V390" s="190">
        <v>48.27726021307658</v>
      </c>
      <c r="W390" s="190">
        <v>38.280902815669585</v>
      </c>
      <c r="X390" s="66"/>
      <c r="Y390" s="55">
        <f t="shared" si="57"/>
        <v>8</v>
      </c>
      <c r="Z390" s="52">
        <f t="shared" si="52"/>
        <v>0.85</v>
      </c>
      <c r="AA390" s="65"/>
      <c r="AB390" s="65"/>
      <c r="AC390" s="65">
        <f>($AI$6*VLOOKUP(Q390,Assumptions!$B$64:$C$93,2,FALSE)*Y390*T390/1000)-($AI$6*VLOOKUP(Q390,Assumptions!$B$64:$C$93,2,FALSE)/Z390*Y390*U390/1000)</f>
        <v>0</v>
      </c>
      <c r="AD390" s="217">
        <f>$AI$6*VLOOKUP(O390,Assumptions!$B$64:$C$93,2,FALSE)*(1-Z390)*Y390</f>
        <v>0</v>
      </c>
      <c r="AE390" s="217" t="e">
        <f>$AI$6*VLOOKUP(P390,Assumptions!$B$64:$C$93,2,FALSE)*(1-Z390)*Y390</f>
        <v>#REF!</v>
      </c>
      <c r="AF390" s="217">
        <f>$AI$6*VLOOKUP(Q390,Assumptions!$B$64:$C$93,2,FALSE)*(1-Z390)*Y390</f>
        <v>0</v>
      </c>
      <c r="AG390" s="65"/>
    </row>
    <row r="391" spans="8:33">
      <c r="H391" s="198"/>
      <c r="I391" s="181"/>
      <c r="J391" s="196"/>
      <c r="K391" s="180"/>
      <c r="L391" s="179"/>
      <c r="M391">
        <f t="shared" si="53"/>
        <v>2056</v>
      </c>
      <c r="N391">
        <f>(1+Assumptions!$B$57)^(M391-2033)</f>
        <v>1.576899264191397</v>
      </c>
      <c r="O391">
        <f>HLOOKUP(M391,'Monthly Value (1)'!$C$4:$NR$5,2,FALSE)</f>
        <v>30</v>
      </c>
      <c r="P391" t="e">
        <f>HLOOKUP(M391,#REF!,2,FALSE)</f>
        <v>#REF!</v>
      </c>
      <c r="Q391">
        <f>HLOOKUP(M391,'Monthly Value (3)'!$C$4:$NR$5,2,FALSE)</f>
        <v>29</v>
      </c>
      <c r="R391" s="68">
        <f t="shared" si="58"/>
        <v>8</v>
      </c>
      <c r="S391" s="197">
        <v>57193</v>
      </c>
      <c r="T391" s="200">
        <f t="shared" si="55"/>
        <v>76.82295053071384</v>
      </c>
      <c r="U391" s="200">
        <f t="shared" si="56"/>
        <v>60.958635972728729</v>
      </c>
      <c r="V391" s="190">
        <v>48.717728694043842</v>
      </c>
      <c r="W391" s="190">
        <v>38.657279736881051</v>
      </c>
      <c r="X391" s="66"/>
      <c r="Y391" s="55">
        <f t="shared" si="57"/>
        <v>8</v>
      </c>
      <c r="Z391" s="52">
        <f t="shared" si="52"/>
        <v>0.85</v>
      </c>
      <c r="AA391" s="65"/>
      <c r="AB391" s="65"/>
      <c r="AC391" s="65">
        <f>($AI$6*VLOOKUP(Q391,Assumptions!$B$64:$C$93,2,FALSE)*Y391*T391/1000)-($AI$6*VLOOKUP(Q391,Assumptions!$B$64:$C$93,2,FALSE)/Z391*Y391*U391/1000)</f>
        <v>0</v>
      </c>
      <c r="AD391" s="217">
        <f>$AI$6*VLOOKUP(O391,Assumptions!$B$64:$C$93,2,FALSE)*(1-Z391)*Y391</f>
        <v>0</v>
      </c>
      <c r="AE391" s="217" t="e">
        <f>$AI$6*VLOOKUP(P391,Assumptions!$B$64:$C$93,2,FALSE)*(1-Z391)*Y391</f>
        <v>#REF!</v>
      </c>
      <c r="AF391" s="217">
        <f>$AI$6*VLOOKUP(Q391,Assumptions!$B$64:$C$93,2,FALSE)*(1-Z391)*Y391</f>
        <v>0</v>
      </c>
      <c r="AG391" s="65"/>
    </row>
    <row r="392" spans="8:33">
      <c r="H392" s="198"/>
      <c r="I392" s="181"/>
      <c r="J392" s="196"/>
      <c r="K392" s="180"/>
      <c r="L392" s="179"/>
      <c r="M392">
        <f t="shared" si="53"/>
        <v>2056</v>
      </c>
      <c r="N392">
        <f>(1+Assumptions!$B$57)^(M392-2033)</f>
        <v>1.576899264191397</v>
      </c>
      <c r="O392">
        <f>HLOOKUP(M392,'Monthly Value (1)'!$C$4:$NR$5,2,FALSE)</f>
        <v>30</v>
      </c>
      <c r="P392" t="e">
        <f>HLOOKUP(M392,#REF!,2,FALSE)</f>
        <v>#REF!</v>
      </c>
      <c r="Q392">
        <f>HLOOKUP(M392,'Monthly Value (3)'!$C$4:$NR$5,2,FALSE)</f>
        <v>29</v>
      </c>
      <c r="R392" s="68">
        <f t="shared" si="58"/>
        <v>9</v>
      </c>
      <c r="S392" s="197">
        <v>57224</v>
      </c>
      <c r="T392" s="200">
        <f t="shared" si="55"/>
        <v>62.280830853887885</v>
      </c>
      <c r="U392" s="200">
        <f t="shared" si="56"/>
        <v>53.641526460952917</v>
      </c>
      <c r="V392" s="190">
        <v>39.495757445117633</v>
      </c>
      <c r="W392" s="190">
        <v>34.01709143954686</v>
      </c>
      <c r="X392" s="66"/>
      <c r="Y392" s="55">
        <f t="shared" si="57"/>
        <v>8</v>
      </c>
      <c r="Z392" s="52">
        <f t="shared" si="52"/>
        <v>0.85</v>
      </c>
      <c r="AA392" s="65"/>
      <c r="AB392" s="65"/>
      <c r="AC392" s="65">
        <f>($AI$6*VLOOKUP(Q392,Assumptions!$B$64:$C$93,2,FALSE)*Y392*T392/1000)-($AI$6*VLOOKUP(Q392,Assumptions!$B$64:$C$93,2,FALSE)/Z392*Y392*U392/1000)</f>
        <v>0</v>
      </c>
      <c r="AD392" s="217">
        <f>$AI$6*VLOOKUP(O392,Assumptions!$B$64:$C$93,2,FALSE)*(1-Z392)*Y392</f>
        <v>0</v>
      </c>
      <c r="AE392" s="217" t="e">
        <f>$AI$6*VLOOKUP(P392,Assumptions!$B$64:$C$93,2,FALSE)*(1-Z392)*Y392</f>
        <v>#REF!</v>
      </c>
      <c r="AF392" s="217">
        <f>$AI$6*VLOOKUP(Q392,Assumptions!$B$64:$C$93,2,FALSE)*(1-Z392)*Y392</f>
        <v>0</v>
      </c>
      <c r="AG392" s="65"/>
    </row>
    <row r="393" spans="8:33">
      <c r="H393" s="198"/>
      <c r="I393" s="181"/>
      <c r="J393" s="196"/>
      <c r="K393" s="180"/>
      <c r="L393" s="179"/>
      <c r="M393">
        <f t="shared" si="53"/>
        <v>2056</v>
      </c>
      <c r="N393">
        <f>(1+Assumptions!$B$57)^(M393-2033)</f>
        <v>1.576899264191397</v>
      </c>
      <c r="O393">
        <f>HLOOKUP(M393,'Monthly Value (1)'!$C$4:$NR$5,2,FALSE)</f>
        <v>30</v>
      </c>
      <c r="P393" t="e">
        <f>HLOOKUP(M393,#REF!,2,FALSE)</f>
        <v>#REF!</v>
      </c>
      <c r="Q393">
        <f>HLOOKUP(M393,'Monthly Value (3)'!$C$4:$NR$5,2,FALSE)</f>
        <v>29</v>
      </c>
      <c r="R393" s="68">
        <f t="shared" si="58"/>
        <v>10</v>
      </c>
      <c r="S393" s="197">
        <v>57254</v>
      </c>
      <c r="T393" s="200">
        <f t="shared" si="55"/>
        <v>67.99599742018404</v>
      </c>
      <c r="U393" s="200">
        <f t="shared" si="56"/>
        <v>54.513320340490694</v>
      </c>
      <c r="V393" s="190">
        <v>43.120064143761937</v>
      </c>
      <c r="W393" s="190">
        <v>34.569944687268311</v>
      </c>
      <c r="X393" s="66"/>
      <c r="Y393" s="55">
        <f t="shared" si="57"/>
        <v>8</v>
      </c>
      <c r="Z393" s="52">
        <f t="shared" si="52"/>
        <v>0.85</v>
      </c>
      <c r="AA393" s="65"/>
      <c r="AB393" s="65"/>
      <c r="AC393" s="65">
        <f>($AI$6*VLOOKUP(Q393,Assumptions!$B$64:$C$93,2,FALSE)*Y393*T393/1000)-($AI$6*VLOOKUP(Q393,Assumptions!$B$64:$C$93,2,FALSE)/Z393*Y393*U393/1000)</f>
        <v>0</v>
      </c>
      <c r="AD393" s="217">
        <f>$AI$6*VLOOKUP(O393,Assumptions!$B$64:$C$93,2,FALSE)*(1-Z393)*Y393</f>
        <v>0</v>
      </c>
      <c r="AE393" s="217" t="e">
        <f>$AI$6*VLOOKUP(P393,Assumptions!$B$64:$C$93,2,FALSE)*(1-Z393)*Y393</f>
        <v>#REF!</v>
      </c>
      <c r="AF393" s="217">
        <f>$AI$6*VLOOKUP(Q393,Assumptions!$B$64:$C$93,2,FALSE)*(1-Z393)*Y393</f>
        <v>0</v>
      </c>
      <c r="AG393" s="65"/>
    </row>
    <row r="394" spans="8:33">
      <c r="H394" s="198"/>
      <c r="I394" s="181"/>
      <c r="J394" s="196"/>
      <c r="K394" s="180"/>
      <c r="L394" s="179"/>
      <c r="M394">
        <f t="shared" si="53"/>
        <v>2056</v>
      </c>
      <c r="N394">
        <f>(1+Assumptions!$B$57)^(M394-2033)</f>
        <v>1.576899264191397</v>
      </c>
      <c r="O394">
        <f>HLOOKUP(M394,'Monthly Value (1)'!$C$4:$NR$5,2,FALSE)</f>
        <v>30</v>
      </c>
      <c r="P394" t="e">
        <f>HLOOKUP(M394,#REF!,2,FALSE)</f>
        <v>#REF!</v>
      </c>
      <c r="Q394">
        <f>HLOOKUP(M394,'Monthly Value (3)'!$C$4:$NR$5,2,FALSE)</f>
        <v>29</v>
      </c>
      <c r="R394" s="68">
        <f t="shared" si="58"/>
        <v>11</v>
      </c>
      <c r="S394" s="197">
        <v>57285</v>
      </c>
      <c r="T394" s="200">
        <f t="shared" si="55"/>
        <v>105.85183278200125</v>
      </c>
      <c r="U394" s="200">
        <f t="shared" si="56"/>
        <v>92.483833853855018</v>
      </c>
      <c r="V394" s="190">
        <v>67.126566157845218</v>
      </c>
      <c r="W394" s="190">
        <v>58.649170529785813</v>
      </c>
      <c r="X394" s="66"/>
      <c r="Y394" s="55">
        <f t="shared" si="57"/>
        <v>8</v>
      </c>
      <c r="Z394" s="52">
        <f t="shared" si="52"/>
        <v>0.85</v>
      </c>
      <c r="AA394" s="65"/>
      <c r="AB394" s="65"/>
      <c r="AC394" s="65">
        <f>($AI$6*VLOOKUP(Q394,Assumptions!$B$64:$C$93,2,FALSE)*Y394*T394/1000)-($AI$6*VLOOKUP(Q394,Assumptions!$B$64:$C$93,2,FALSE)/Z394*Y394*U394/1000)</f>
        <v>0</v>
      </c>
      <c r="AD394" s="217">
        <f>$AI$6*VLOOKUP(O394,Assumptions!$B$64:$C$93,2,FALSE)*(1-Z394)*Y394</f>
        <v>0</v>
      </c>
      <c r="AE394" s="217" t="e">
        <f>$AI$6*VLOOKUP(P394,Assumptions!$B$64:$C$93,2,FALSE)*(1-Z394)*Y394</f>
        <v>#REF!</v>
      </c>
      <c r="AF394" s="217">
        <f>$AI$6*VLOOKUP(Q394,Assumptions!$B$64:$C$93,2,FALSE)*(1-Z394)*Y394</f>
        <v>0</v>
      </c>
      <c r="AG394" s="65"/>
    </row>
    <row r="395" spans="8:33">
      <c r="H395" s="198"/>
      <c r="I395" s="181"/>
      <c r="J395" s="196"/>
      <c r="K395" s="180"/>
      <c r="L395" s="179"/>
      <c r="M395">
        <f t="shared" si="53"/>
        <v>2056</v>
      </c>
      <c r="N395">
        <f>(1+Assumptions!$B$57)^(M395-2033)</f>
        <v>1.576899264191397</v>
      </c>
      <c r="O395">
        <f>HLOOKUP(M395,'Monthly Value (1)'!$C$4:$NR$5,2,FALSE)</f>
        <v>30</v>
      </c>
      <c r="P395" t="e">
        <f>HLOOKUP(M395,#REF!,2,FALSE)</f>
        <v>#REF!</v>
      </c>
      <c r="Q395">
        <f>HLOOKUP(M395,'Monthly Value (3)'!$C$4:$NR$5,2,FALSE)</f>
        <v>29</v>
      </c>
      <c r="R395" s="68">
        <f t="shared" si="58"/>
        <v>12</v>
      </c>
      <c r="S395" s="197">
        <v>57315</v>
      </c>
      <c r="T395" s="200">
        <f t="shared" si="55"/>
        <v>188.33590705596509</v>
      </c>
      <c r="U395" s="200">
        <f t="shared" si="56"/>
        <v>157.04942978128236</v>
      </c>
      <c r="V395" s="190">
        <v>119.43432997448956</v>
      </c>
      <c r="W395" s="190">
        <v>99.593825266837328</v>
      </c>
      <c r="X395" s="66"/>
      <c r="Y395" s="55">
        <f t="shared" si="57"/>
        <v>8</v>
      </c>
      <c r="Z395" s="52">
        <f t="shared" si="52"/>
        <v>0.85</v>
      </c>
      <c r="AA395" s="65"/>
      <c r="AB395" s="65"/>
      <c r="AC395" s="65">
        <f>($AI$6*VLOOKUP(Q395,Assumptions!$B$64:$C$93,2,FALSE)*Y395*T395/1000)-($AI$6*VLOOKUP(Q395,Assumptions!$B$64:$C$93,2,FALSE)/Z395*Y395*U395/1000)</f>
        <v>0</v>
      </c>
      <c r="AD395" s="217">
        <f>$AI$6*VLOOKUP(O395,Assumptions!$B$64:$C$93,2,FALSE)*(1-Z395)*Y395</f>
        <v>0</v>
      </c>
      <c r="AE395" s="217" t="e">
        <f>$AI$6*VLOOKUP(P395,Assumptions!$B$64:$C$93,2,FALSE)*(1-Z395)*Y395</f>
        <v>#REF!</v>
      </c>
      <c r="AF395" s="217">
        <f>$AI$6*VLOOKUP(Q395,Assumptions!$B$64:$C$93,2,FALSE)*(1-Z395)*Y395</f>
        <v>0</v>
      </c>
      <c r="AG395" s="65"/>
    </row>
    <row r="396" spans="8:33">
      <c r="H396" s="198"/>
      <c r="I396" s="181"/>
      <c r="J396" s="196"/>
      <c r="K396" s="180"/>
      <c r="L396" s="179"/>
      <c r="M396">
        <f t="shared" si="53"/>
        <v>2057</v>
      </c>
      <c r="N396">
        <f>(1+Assumptions!$B$57)^(M396-2033)</f>
        <v>1.608437249475225</v>
      </c>
      <c r="O396">
        <f>HLOOKUP(M396,'Monthly Value (1)'!$C$4:$NR$5,2,FALSE)</f>
        <v>31</v>
      </c>
      <c r="P396" t="e">
        <f>HLOOKUP(M396,#REF!,2,FALSE)</f>
        <v>#REF!</v>
      </c>
      <c r="Q396">
        <f>HLOOKUP(M396,'Monthly Value (3)'!$C$4:$NR$5,2,FALSE)</f>
        <v>30</v>
      </c>
      <c r="R396" s="68">
        <f t="shared" si="58"/>
        <v>1</v>
      </c>
      <c r="S396" s="197">
        <v>57346</v>
      </c>
      <c r="T396" s="200">
        <f t="shared" si="55"/>
        <v>248.60606191568155</v>
      </c>
      <c r="U396" s="200">
        <f t="shared" si="56"/>
        <v>197.48211399890008</v>
      </c>
      <c r="V396" s="190">
        <v>154.56373072483413</v>
      </c>
      <c r="W396" s="190">
        <v>122.77887375670474</v>
      </c>
      <c r="X396" s="66"/>
      <c r="Y396" s="55">
        <f t="shared" si="57"/>
        <v>8</v>
      </c>
      <c r="Z396" s="52">
        <f t="shared" si="52"/>
        <v>0.85</v>
      </c>
      <c r="AA396" s="65"/>
      <c r="AB396" s="65"/>
      <c r="AC396" s="65"/>
      <c r="AD396" s="217" t="e">
        <f>$AI$6*VLOOKUP(O396,Assumptions!$B$64:$C$93,2,FALSE)*(1-Z396)*Y396</f>
        <v>#N/A</v>
      </c>
      <c r="AE396" s="217" t="e">
        <f>$AI$6*VLOOKUP(P396,Assumptions!$B$64:$C$93,2,FALSE)*(1-Z396)*Y396</f>
        <v>#REF!</v>
      </c>
      <c r="AF396" s="217">
        <f>$AI$6*VLOOKUP(Q396,Assumptions!$B$64:$C$93,2,FALSE)*(1-Z396)*Y396</f>
        <v>0</v>
      </c>
      <c r="AG396" s="65"/>
    </row>
    <row r="397" spans="8:33">
      <c r="H397" s="198"/>
      <c r="I397" s="181"/>
      <c r="J397" s="196"/>
      <c r="K397" s="180"/>
      <c r="L397" s="179"/>
      <c r="M397">
        <f t="shared" si="53"/>
        <v>2057</v>
      </c>
      <c r="N397">
        <f>(1+Assumptions!$B$57)^(M397-2033)</f>
        <v>1.608437249475225</v>
      </c>
      <c r="O397">
        <f>HLOOKUP(M397,'Monthly Value (1)'!$C$4:$NR$5,2,FALSE)</f>
        <v>31</v>
      </c>
      <c r="P397" t="e">
        <f>HLOOKUP(M397,#REF!,2,FALSE)</f>
        <v>#REF!</v>
      </c>
      <c r="Q397">
        <f>HLOOKUP(M397,'Monthly Value (3)'!$C$4:$NR$5,2,FALSE)</f>
        <v>30</v>
      </c>
      <c r="R397" s="68">
        <f t="shared" si="58"/>
        <v>2</v>
      </c>
      <c r="S397" s="197">
        <v>57377</v>
      </c>
      <c r="T397" s="200">
        <f t="shared" si="55"/>
        <v>231.69843576295102</v>
      </c>
      <c r="U397" s="200">
        <f t="shared" si="56"/>
        <v>185.47309436041076</v>
      </c>
      <c r="V397" s="190">
        <v>144.05189623564479</v>
      </c>
      <c r="W397" s="190">
        <v>115.31260819837635</v>
      </c>
      <c r="X397" s="66"/>
      <c r="Y397" s="55">
        <f t="shared" si="57"/>
        <v>8</v>
      </c>
      <c r="Z397" s="52">
        <f t="shared" ref="Z397:Z419" si="59">$AI$9</f>
        <v>0.85</v>
      </c>
      <c r="AA397" s="65"/>
      <c r="AB397" s="65"/>
      <c r="AC397" s="65"/>
      <c r="AD397" s="217" t="e">
        <f>$AI$6*VLOOKUP(O397,Assumptions!$B$64:$C$93,2,FALSE)*(1-Z397)*Y397</f>
        <v>#N/A</v>
      </c>
      <c r="AE397" s="217" t="e">
        <f>$AI$6*VLOOKUP(P397,Assumptions!$B$64:$C$93,2,FALSE)*(1-Z397)*Y397</f>
        <v>#REF!</v>
      </c>
      <c r="AF397" s="217">
        <f>$AI$6*VLOOKUP(Q397,Assumptions!$B$64:$C$93,2,FALSE)*(1-Z397)*Y397</f>
        <v>0</v>
      </c>
      <c r="AG397" s="65"/>
    </row>
    <row r="398" spans="8:33">
      <c r="H398" s="198"/>
      <c r="I398" s="181"/>
      <c r="J398" s="196"/>
      <c r="K398" s="180"/>
      <c r="L398" s="179"/>
      <c r="M398">
        <f t="shared" si="53"/>
        <v>2057</v>
      </c>
      <c r="N398">
        <f>(1+Assumptions!$B$57)^(M398-2033)</f>
        <v>1.608437249475225</v>
      </c>
      <c r="O398">
        <f>HLOOKUP(M398,'Monthly Value (1)'!$C$4:$NR$5,2,FALSE)</f>
        <v>31</v>
      </c>
      <c r="P398" t="e">
        <f>HLOOKUP(M398,#REF!,2,FALSE)</f>
        <v>#REF!</v>
      </c>
      <c r="Q398">
        <f>HLOOKUP(M398,'Monthly Value (3)'!$C$4:$NR$5,2,FALSE)</f>
        <v>30</v>
      </c>
      <c r="R398" s="68">
        <f t="shared" si="58"/>
        <v>3</v>
      </c>
      <c r="S398" s="197">
        <v>57405</v>
      </c>
      <c r="T398" s="200">
        <f t="shared" si="55"/>
        <v>96.119201518260112</v>
      </c>
      <c r="U398" s="200">
        <f t="shared" si="56"/>
        <v>83.640537659093511</v>
      </c>
      <c r="V398" s="190">
        <v>59.75937298742636</v>
      </c>
      <c r="W398" s="190">
        <v>52.001119525416605</v>
      </c>
      <c r="X398" s="66"/>
      <c r="Y398" s="55">
        <f t="shared" si="57"/>
        <v>8</v>
      </c>
      <c r="Z398" s="52">
        <f t="shared" si="59"/>
        <v>0.85</v>
      </c>
      <c r="AA398" s="65"/>
      <c r="AB398" s="65"/>
      <c r="AC398" s="65"/>
      <c r="AD398" s="217" t="e">
        <f>$AI$6*VLOOKUP(O398,Assumptions!$B$64:$C$93,2,FALSE)*(1-Z398)*Y398</f>
        <v>#N/A</v>
      </c>
      <c r="AE398" s="217" t="e">
        <f>$AI$6*VLOOKUP(P398,Assumptions!$B$64:$C$93,2,FALSE)*(1-Z398)*Y398</f>
        <v>#REF!</v>
      </c>
      <c r="AF398" s="217">
        <f>$AI$6*VLOOKUP(Q398,Assumptions!$B$64:$C$93,2,FALSE)*(1-Z398)*Y398</f>
        <v>0</v>
      </c>
      <c r="AG398" s="65"/>
    </row>
    <row r="399" spans="8:33">
      <c r="H399" s="198"/>
      <c r="I399" s="181"/>
      <c r="J399" s="196"/>
      <c r="K399" s="180"/>
      <c r="L399" s="179"/>
      <c r="M399">
        <f t="shared" si="53"/>
        <v>2057</v>
      </c>
      <c r="N399">
        <f>(1+Assumptions!$B$57)^(M399-2033)</f>
        <v>1.608437249475225</v>
      </c>
      <c r="O399">
        <f>HLOOKUP(M399,'Monthly Value (1)'!$C$4:$NR$5,2,FALSE)</f>
        <v>31</v>
      </c>
      <c r="P399" t="e">
        <f>HLOOKUP(M399,#REF!,2,FALSE)</f>
        <v>#REF!</v>
      </c>
      <c r="Q399">
        <f>HLOOKUP(M399,'Monthly Value (3)'!$C$4:$NR$5,2,FALSE)</f>
        <v>30</v>
      </c>
      <c r="R399" s="68">
        <f t="shared" si="58"/>
        <v>4</v>
      </c>
      <c r="S399" s="197">
        <v>57436</v>
      </c>
      <c r="T399" s="200">
        <f t="shared" si="55"/>
        <v>64.095114382519768</v>
      </c>
      <c r="U399" s="200">
        <f t="shared" si="56"/>
        <v>54.069296557729565</v>
      </c>
      <c r="V399" s="190">
        <v>39.849309883510649</v>
      </c>
      <c r="W399" s="190">
        <v>33.616043507678292</v>
      </c>
      <c r="X399" s="66"/>
      <c r="Y399" s="55">
        <f t="shared" si="57"/>
        <v>8</v>
      </c>
      <c r="Z399" s="52">
        <f t="shared" si="59"/>
        <v>0.85</v>
      </c>
      <c r="AA399" s="65"/>
      <c r="AB399" s="65"/>
      <c r="AC399" s="65"/>
      <c r="AD399" s="217" t="e">
        <f>$AI$6*VLOOKUP(O399,Assumptions!$B$64:$C$93,2,FALSE)*(1-Z399)*Y399</f>
        <v>#N/A</v>
      </c>
      <c r="AE399" s="217" t="e">
        <f>$AI$6*VLOOKUP(P399,Assumptions!$B$64:$C$93,2,FALSE)*(1-Z399)*Y399</f>
        <v>#REF!</v>
      </c>
      <c r="AF399" s="217">
        <f>$AI$6*VLOOKUP(Q399,Assumptions!$B$64:$C$93,2,FALSE)*(1-Z399)*Y399</f>
        <v>0</v>
      </c>
      <c r="AG399" s="65"/>
    </row>
    <row r="400" spans="8:33">
      <c r="H400" s="198"/>
      <c r="I400" s="181"/>
      <c r="J400" s="196"/>
      <c r="K400" s="180"/>
      <c r="L400" s="179"/>
      <c r="M400">
        <f t="shared" si="53"/>
        <v>2057</v>
      </c>
      <c r="N400">
        <f>(1+Assumptions!$B$57)^(M400-2033)</f>
        <v>1.608437249475225</v>
      </c>
      <c r="O400">
        <f>HLOOKUP(M400,'Monthly Value (1)'!$C$4:$NR$5,2,FALSE)</f>
        <v>31</v>
      </c>
      <c r="P400" t="e">
        <f>HLOOKUP(M400,#REF!,2,FALSE)</f>
        <v>#REF!</v>
      </c>
      <c r="Q400">
        <f>HLOOKUP(M400,'Monthly Value (3)'!$C$4:$NR$5,2,FALSE)</f>
        <v>30</v>
      </c>
      <c r="R400" s="68">
        <f t="shared" si="58"/>
        <v>5</v>
      </c>
      <c r="S400" s="197">
        <v>57466</v>
      </c>
      <c r="T400" s="200">
        <f t="shared" si="55"/>
        <v>52.278931943452591</v>
      </c>
      <c r="U400" s="200">
        <f t="shared" si="56"/>
        <v>44.593869792815596</v>
      </c>
      <c r="V400" s="190">
        <v>32.502935355736952</v>
      </c>
      <c r="W400" s="190">
        <v>27.724967080540424</v>
      </c>
      <c r="X400" s="66"/>
      <c r="Y400" s="55">
        <f t="shared" si="57"/>
        <v>8</v>
      </c>
      <c r="Z400" s="52">
        <f t="shared" si="59"/>
        <v>0.85</v>
      </c>
      <c r="AA400" s="65"/>
      <c r="AB400" s="65"/>
      <c r="AC400" s="65"/>
      <c r="AD400" s="217" t="e">
        <f>$AI$6*VLOOKUP(O400,Assumptions!$B$64:$C$93,2,FALSE)*(1-Z400)*Y400</f>
        <v>#N/A</v>
      </c>
      <c r="AE400" s="217" t="e">
        <f>$AI$6*VLOOKUP(P400,Assumptions!$B$64:$C$93,2,FALSE)*(1-Z400)*Y400</f>
        <v>#REF!</v>
      </c>
      <c r="AF400" s="217">
        <f>$AI$6*VLOOKUP(Q400,Assumptions!$B$64:$C$93,2,FALSE)*(1-Z400)*Y400</f>
        <v>0</v>
      </c>
      <c r="AG400" s="65"/>
    </row>
    <row r="401" spans="8:33">
      <c r="H401" s="198"/>
      <c r="I401" s="181"/>
      <c r="J401" s="196"/>
      <c r="K401" s="180"/>
      <c r="L401" s="179"/>
      <c r="M401">
        <f t="shared" si="53"/>
        <v>2057</v>
      </c>
      <c r="N401">
        <f>(1+Assumptions!$B$57)^(M401-2033)</f>
        <v>1.608437249475225</v>
      </c>
      <c r="O401">
        <f>HLOOKUP(M401,'Monthly Value (1)'!$C$4:$NR$5,2,FALSE)</f>
        <v>31</v>
      </c>
      <c r="P401" t="e">
        <f>HLOOKUP(M401,#REF!,2,FALSE)</f>
        <v>#REF!</v>
      </c>
      <c r="Q401">
        <f>HLOOKUP(M401,'Monthly Value (3)'!$C$4:$NR$5,2,FALSE)</f>
        <v>30</v>
      </c>
      <c r="R401" s="68">
        <f t="shared" si="58"/>
        <v>6</v>
      </c>
      <c r="S401" s="197">
        <v>57497</v>
      </c>
      <c r="T401" s="200">
        <f t="shared" si="55"/>
        <v>63.946685428088664</v>
      </c>
      <c r="U401" s="200">
        <f t="shared" si="56"/>
        <v>53.719293189637078</v>
      </c>
      <c r="V401" s="190">
        <v>39.757028413108536</v>
      </c>
      <c r="W401" s="190">
        <v>33.398438892884222</v>
      </c>
      <c r="X401" s="66"/>
      <c r="Y401" s="55">
        <f t="shared" si="57"/>
        <v>8</v>
      </c>
      <c r="Z401" s="52">
        <f t="shared" si="59"/>
        <v>0.85</v>
      </c>
      <c r="AA401" s="65"/>
      <c r="AB401" s="65"/>
      <c r="AC401" s="65"/>
      <c r="AD401" s="217" t="e">
        <f>$AI$6*VLOOKUP(O401,Assumptions!$B$64:$C$93,2,FALSE)*(1-Z401)*Y401</f>
        <v>#N/A</v>
      </c>
      <c r="AE401" s="217" t="e">
        <f>$AI$6*VLOOKUP(P401,Assumptions!$B$64:$C$93,2,FALSE)*(1-Z401)*Y401</f>
        <v>#REF!</v>
      </c>
      <c r="AF401" s="217">
        <f>$AI$6*VLOOKUP(Q401,Assumptions!$B$64:$C$93,2,FALSE)*(1-Z401)*Y401</f>
        <v>0</v>
      </c>
      <c r="AG401" s="65"/>
    </row>
    <row r="402" spans="8:33">
      <c r="H402" s="198"/>
      <c r="I402" s="181"/>
      <c r="J402" s="196"/>
      <c r="K402" s="180"/>
      <c r="L402" s="179"/>
      <c r="M402">
        <f t="shared" si="53"/>
        <v>2057</v>
      </c>
      <c r="N402">
        <f>(1+Assumptions!$B$57)^(M402-2033)</f>
        <v>1.608437249475225</v>
      </c>
      <c r="O402">
        <f>HLOOKUP(M402,'Monthly Value (1)'!$C$4:$NR$5,2,FALSE)</f>
        <v>31</v>
      </c>
      <c r="P402" t="e">
        <f>HLOOKUP(M402,#REF!,2,FALSE)</f>
        <v>#REF!</v>
      </c>
      <c r="Q402">
        <f>HLOOKUP(M402,'Monthly Value (3)'!$C$4:$NR$5,2,FALSE)</f>
        <v>30</v>
      </c>
      <c r="R402" s="68">
        <f t="shared" si="58"/>
        <v>7</v>
      </c>
      <c r="S402" s="197">
        <v>57527</v>
      </c>
      <c r="T402" s="200">
        <f t="shared" si="55"/>
        <v>77.650943629320608</v>
      </c>
      <c r="U402" s="200">
        <f t="shared" si="56"/>
        <v>61.572430032263988</v>
      </c>
      <c r="V402" s="190">
        <v>48.27726021307658</v>
      </c>
      <c r="W402" s="190">
        <v>38.280902815669585</v>
      </c>
      <c r="X402" s="66"/>
      <c r="Y402" s="55">
        <f t="shared" si="57"/>
        <v>8</v>
      </c>
      <c r="Z402" s="52">
        <f t="shared" si="59"/>
        <v>0.85</v>
      </c>
      <c r="AA402" s="65"/>
      <c r="AB402" s="65"/>
      <c r="AC402" s="65"/>
      <c r="AD402" s="217" t="e">
        <f>$AI$6*VLOOKUP(O402,Assumptions!$B$64:$C$93,2,FALSE)*(1-Z402)*Y402</f>
        <v>#N/A</v>
      </c>
      <c r="AE402" s="217" t="e">
        <f>$AI$6*VLOOKUP(P402,Assumptions!$B$64:$C$93,2,FALSE)*(1-Z402)*Y402</f>
        <v>#REF!</v>
      </c>
      <c r="AF402" s="217">
        <f>$AI$6*VLOOKUP(Q402,Assumptions!$B$64:$C$93,2,FALSE)*(1-Z402)*Y402</f>
        <v>0</v>
      </c>
      <c r="AG402" s="65"/>
    </row>
    <row r="403" spans="8:33">
      <c r="H403" s="198"/>
      <c r="I403" s="181"/>
      <c r="J403" s="196"/>
      <c r="K403" s="180"/>
      <c r="L403" s="179"/>
      <c r="M403">
        <f t="shared" si="53"/>
        <v>2057</v>
      </c>
      <c r="N403">
        <f>(1+Assumptions!$B$57)^(M403-2033)</f>
        <v>1.608437249475225</v>
      </c>
      <c r="O403">
        <f>HLOOKUP(M403,'Monthly Value (1)'!$C$4:$NR$5,2,FALSE)</f>
        <v>31</v>
      </c>
      <c r="P403" t="e">
        <f>HLOOKUP(M403,#REF!,2,FALSE)</f>
        <v>#REF!</v>
      </c>
      <c r="Q403">
        <f>HLOOKUP(M403,'Monthly Value (3)'!$C$4:$NR$5,2,FALSE)</f>
        <v>30</v>
      </c>
      <c r="R403" s="68">
        <f t="shared" si="58"/>
        <v>8</v>
      </c>
      <c r="S403" s="197">
        <v>57558</v>
      </c>
      <c r="T403" s="200">
        <f t="shared" si="55"/>
        <v>78.35940954132812</v>
      </c>
      <c r="U403" s="200">
        <f t="shared" si="56"/>
        <v>62.177808692183312</v>
      </c>
      <c r="V403" s="190">
        <v>48.717728694043842</v>
      </c>
      <c r="W403" s="190">
        <v>38.657279736881051</v>
      </c>
      <c r="X403" s="66"/>
      <c r="Y403" s="55">
        <f t="shared" si="57"/>
        <v>8</v>
      </c>
      <c r="Z403" s="52">
        <f t="shared" si="59"/>
        <v>0.85</v>
      </c>
      <c r="AA403" s="65"/>
      <c r="AB403" s="65"/>
      <c r="AC403" s="65"/>
      <c r="AD403" s="217" t="e">
        <f>$AI$6*VLOOKUP(O403,Assumptions!$B$64:$C$93,2,FALSE)*(1-Z403)*Y403</f>
        <v>#N/A</v>
      </c>
      <c r="AE403" s="217" t="e">
        <f>$AI$6*VLOOKUP(P403,Assumptions!$B$64:$C$93,2,FALSE)*(1-Z403)*Y403</f>
        <v>#REF!</v>
      </c>
      <c r="AF403" s="217">
        <f>$AI$6*VLOOKUP(Q403,Assumptions!$B$64:$C$93,2,FALSE)*(1-Z403)*Y403</f>
        <v>0</v>
      </c>
      <c r="AG403" s="65"/>
    </row>
    <row r="404" spans="8:33">
      <c r="H404" s="198"/>
      <c r="I404" s="181"/>
      <c r="J404" s="196"/>
      <c r="K404" s="180"/>
      <c r="L404" s="179"/>
      <c r="M404">
        <f t="shared" si="53"/>
        <v>2057</v>
      </c>
      <c r="N404">
        <f>(1+Assumptions!$B$57)^(M404-2033)</f>
        <v>1.608437249475225</v>
      </c>
      <c r="O404">
        <f>HLOOKUP(M404,'Monthly Value (1)'!$C$4:$NR$5,2,FALSE)</f>
        <v>31</v>
      </c>
      <c r="P404" t="e">
        <f>HLOOKUP(M404,#REF!,2,FALSE)</f>
        <v>#REF!</v>
      </c>
      <c r="Q404">
        <f>HLOOKUP(M404,'Monthly Value (3)'!$C$4:$NR$5,2,FALSE)</f>
        <v>30</v>
      </c>
      <c r="R404" s="68">
        <f t="shared" si="58"/>
        <v>9</v>
      </c>
      <c r="S404" s="197">
        <v>57589</v>
      </c>
      <c r="T404" s="200">
        <f t="shared" si="55"/>
        <v>63.52644747096565</v>
      </c>
      <c r="U404" s="200">
        <f t="shared" si="56"/>
        <v>54.714356990171972</v>
      </c>
      <c r="V404" s="190">
        <v>39.495757445117633</v>
      </c>
      <c r="W404" s="190">
        <v>34.01709143954686</v>
      </c>
      <c r="X404" s="66"/>
      <c r="Y404" s="55">
        <f t="shared" si="57"/>
        <v>8</v>
      </c>
      <c r="Z404" s="52">
        <f t="shared" si="59"/>
        <v>0.85</v>
      </c>
      <c r="AA404" s="65"/>
      <c r="AB404" s="65"/>
      <c r="AC404" s="65"/>
      <c r="AD404" s="217" t="e">
        <f>$AI$6*VLOOKUP(O404,Assumptions!$B$64:$C$93,2,FALSE)*(1-Z404)*Y404</f>
        <v>#N/A</v>
      </c>
      <c r="AE404" s="217" t="e">
        <f>$AI$6*VLOOKUP(P404,Assumptions!$B$64:$C$93,2,FALSE)*(1-Z404)*Y404</f>
        <v>#REF!</v>
      </c>
      <c r="AF404" s="217">
        <f>$AI$6*VLOOKUP(Q404,Assumptions!$B$64:$C$93,2,FALSE)*(1-Z404)*Y404</f>
        <v>0</v>
      </c>
      <c r="AG404" s="65"/>
    </row>
    <row r="405" spans="8:33">
      <c r="H405" s="198"/>
      <c r="I405" s="181"/>
      <c r="J405" s="196"/>
      <c r="K405" s="180"/>
      <c r="L405" s="179"/>
      <c r="M405">
        <f t="shared" si="53"/>
        <v>2057</v>
      </c>
      <c r="N405">
        <f>(1+Assumptions!$B$57)^(M405-2033)</f>
        <v>1.608437249475225</v>
      </c>
      <c r="O405">
        <f>HLOOKUP(M405,'Monthly Value (1)'!$C$4:$NR$5,2,FALSE)</f>
        <v>31</v>
      </c>
      <c r="P405" t="e">
        <f>HLOOKUP(M405,#REF!,2,FALSE)</f>
        <v>#REF!</v>
      </c>
      <c r="Q405">
        <f>HLOOKUP(M405,'Monthly Value (3)'!$C$4:$NR$5,2,FALSE)</f>
        <v>30</v>
      </c>
      <c r="R405" s="68">
        <f t="shared" si="58"/>
        <v>10</v>
      </c>
      <c r="S405" s="197">
        <v>57619</v>
      </c>
      <c r="T405" s="200">
        <f t="shared" si="55"/>
        <v>69.355917368587725</v>
      </c>
      <c r="U405" s="200">
        <f t="shared" si="56"/>
        <v>55.603586747300511</v>
      </c>
      <c r="V405" s="190">
        <v>43.120064143761937</v>
      </c>
      <c r="W405" s="190">
        <v>34.569944687268311</v>
      </c>
      <c r="X405" s="66"/>
      <c r="Y405" s="55">
        <f t="shared" si="57"/>
        <v>8</v>
      </c>
      <c r="Z405" s="52">
        <f t="shared" si="59"/>
        <v>0.85</v>
      </c>
      <c r="AA405" s="65"/>
      <c r="AB405" s="65"/>
      <c r="AC405" s="65"/>
      <c r="AD405" s="217" t="e">
        <f>$AI$6*VLOOKUP(O405,Assumptions!$B$64:$C$93,2,FALSE)*(1-Z405)*Y405</f>
        <v>#N/A</v>
      </c>
      <c r="AE405" s="217" t="e">
        <f>$AI$6*VLOOKUP(P405,Assumptions!$B$64:$C$93,2,FALSE)*(1-Z405)*Y405</f>
        <v>#REF!</v>
      </c>
      <c r="AF405" s="217">
        <f>$AI$6*VLOOKUP(Q405,Assumptions!$B$64:$C$93,2,FALSE)*(1-Z405)*Y405</f>
        <v>0</v>
      </c>
      <c r="AG405" s="65"/>
    </row>
    <row r="406" spans="8:33">
      <c r="H406" s="198"/>
      <c r="I406" s="181"/>
      <c r="J406" s="196"/>
      <c r="K406" s="180"/>
      <c r="L406" s="179"/>
      <c r="M406">
        <f t="shared" si="53"/>
        <v>2057</v>
      </c>
      <c r="N406">
        <f>(1+Assumptions!$B$57)^(M406-2033)</f>
        <v>1.608437249475225</v>
      </c>
      <c r="O406">
        <f>HLOOKUP(M406,'Monthly Value (1)'!$C$4:$NR$5,2,FALSE)</f>
        <v>31</v>
      </c>
      <c r="P406" t="e">
        <f>HLOOKUP(M406,#REF!,2,FALSE)</f>
        <v>#REF!</v>
      </c>
      <c r="Q406">
        <f>HLOOKUP(M406,'Monthly Value (3)'!$C$4:$NR$5,2,FALSE)</f>
        <v>30</v>
      </c>
      <c r="R406" s="68">
        <f t="shared" si="58"/>
        <v>11</v>
      </c>
      <c r="S406" s="197">
        <v>57650</v>
      </c>
      <c r="T406" s="200">
        <f t="shared" si="55"/>
        <v>107.96886943764129</v>
      </c>
      <c r="U406" s="200">
        <f t="shared" si="56"/>
        <v>94.333510530932116</v>
      </c>
      <c r="V406" s="190">
        <v>67.126566157845218</v>
      </c>
      <c r="W406" s="190">
        <v>58.649170529785813</v>
      </c>
      <c r="X406" s="66"/>
      <c r="Y406" s="55">
        <f t="shared" si="57"/>
        <v>8</v>
      </c>
      <c r="Z406" s="52">
        <f t="shared" si="59"/>
        <v>0.85</v>
      </c>
      <c r="AA406" s="65"/>
      <c r="AB406" s="65"/>
      <c r="AC406" s="65"/>
      <c r="AD406" s="217" t="e">
        <f>$AI$6*VLOOKUP(O406,Assumptions!$B$64:$C$93,2,FALSE)*(1-Z406)*Y406</f>
        <v>#N/A</v>
      </c>
      <c r="AE406" s="217" t="e">
        <f>$AI$6*VLOOKUP(P406,Assumptions!$B$64:$C$93,2,FALSE)*(1-Z406)*Y406</f>
        <v>#REF!</v>
      </c>
      <c r="AF406" s="217">
        <f>$AI$6*VLOOKUP(Q406,Assumptions!$B$64:$C$93,2,FALSE)*(1-Z406)*Y406</f>
        <v>0</v>
      </c>
      <c r="AG406" s="65"/>
    </row>
    <row r="407" spans="8:33">
      <c r="H407" s="198"/>
      <c r="I407" s="181"/>
      <c r="J407" s="196"/>
      <c r="K407" s="180"/>
      <c r="L407" s="179"/>
      <c r="M407">
        <f t="shared" si="53"/>
        <v>2057</v>
      </c>
      <c r="N407">
        <f>(1+Assumptions!$B$57)^(M407-2033)</f>
        <v>1.608437249475225</v>
      </c>
      <c r="O407">
        <f>HLOOKUP(M407,'Monthly Value (1)'!$C$4:$NR$5,2,FALSE)</f>
        <v>31</v>
      </c>
      <c r="P407" t="e">
        <f>HLOOKUP(M407,#REF!,2,FALSE)</f>
        <v>#REF!</v>
      </c>
      <c r="Q407">
        <f>HLOOKUP(M407,'Monthly Value (3)'!$C$4:$NR$5,2,FALSE)</f>
        <v>30</v>
      </c>
      <c r="R407" s="68">
        <f t="shared" si="58"/>
        <v>12</v>
      </c>
      <c r="S407" s="197">
        <v>57680</v>
      </c>
      <c r="T407" s="200">
        <f t="shared" si="55"/>
        <v>192.10262519708442</v>
      </c>
      <c r="U407" s="200">
        <f t="shared" si="56"/>
        <v>160.19041837690801</v>
      </c>
      <c r="V407" s="190">
        <v>119.43432997448956</v>
      </c>
      <c r="W407" s="190">
        <v>99.593825266837328</v>
      </c>
      <c r="X407" s="66"/>
      <c r="Y407" s="55">
        <f t="shared" si="57"/>
        <v>8</v>
      </c>
      <c r="Z407" s="52">
        <f t="shared" si="59"/>
        <v>0.85</v>
      </c>
      <c r="AA407" s="65"/>
      <c r="AB407" s="65"/>
      <c r="AC407" s="65"/>
      <c r="AD407" s="217" t="e">
        <f>$AI$6*VLOOKUP(O407,Assumptions!$B$64:$C$93,2,FALSE)*(1-Z407)*Y407</f>
        <v>#N/A</v>
      </c>
      <c r="AE407" s="217" t="e">
        <f>$AI$6*VLOOKUP(P407,Assumptions!$B$64:$C$93,2,FALSE)*(1-Z407)*Y407</f>
        <v>#REF!</v>
      </c>
      <c r="AF407" s="217">
        <f>$AI$6*VLOOKUP(Q407,Assumptions!$B$64:$C$93,2,FALSE)*(1-Z407)*Y407</f>
        <v>0</v>
      </c>
      <c r="AG407" s="65"/>
    </row>
    <row r="408" spans="8:33">
      <c r="H408" s="198"/>
      <c r="I408" s="181"/>
      <c r="J408" s="196"/>
      <c r="K408" s="180"/>
      <c r="L408" s="179"/>
      <c r="M408">
        <f t="shared" ref="M408:M419" si="60">YEAR(S408)</f>
        <v>2058</v>
      </c>
      <c r="N408">
        <f>(1+Assumptions!$B$57)^(M408-2033)</f>
        <v>1.6406059944647295</v>
      </c>
      <c r="P408" t="e">
        <f>HLOOKUP(M408,#REF!,2,FALSE)</f>
        <v>#REF!</v>
      </c>
      <c r="Q408">
        <f>HLOOKUP(M408,'Monthly Value (3)'!$C$4:$NR$5,2,FALSE)</f>
        <v>31</v>
      </c>
      <c r="R408" s="68">
        <f t="shared" si="58"/>
        <v>1</v>
      </c>
      <c r="S408" s="197">
        <v>57711</v>
      </c>
      <c r="T408" s="200">
        <f t="shared" si="55"/>
        <v>253.57818315399518</v>
      </c>
      <c r="U408" s="200">
        <f t="shared" si="56"/>
        <v>201.43175627887805</v>
      </c>
      <c r="V408" s="190">
        <v>154.56373072483413</v>
      </c>
      <c r="W408" s="190">
        <v>122.77887375670474</v>
      </c>
      <c r="X408" s="66"/>
      <c r="Y408" s="55">
        <f t="shared" si="57"/>
        <v>8</v>
      </c>
      <c r="Z408" s="52">
        <f t="shared" si="59"/>
        <v>0.85</v>
      </c>
      <c r="AA408" s="65"/>
      <c r="AB408" s="65"/>
      <c r="AC408" s="65"/>
      <c r="AD408" s="217" t="e">
        <f>$AI$6*VLOOKUP(O408,Assumptions!$B$64:$C$93,2,FALSE)*(1-Z408)*Y408</f>
        <v>#N/A</v>
      </c>
      <c r="AE408" s="217" t="e">
        <f>$AI$6*VLOOKUP(P408,Assumptions!$B$64:$C$93,2,FALSE)*(1-Z408)*Y408</f>
        <v>#REF!</v>
      </c>
      <c r="AF408" s="217" t="e">
        <f>$AI$6*VLOOKUP(Q408,Assumptions!$B$64:$C$93,2,FALSE)*(1-Z408)*Y408</f>
        <v>#N/A</v>
      </c>
      <c r="AG408" s="65"/>
    </row>
    <row r="409" spans="8:33">
      <c r="H409" s="198"/>
      <c r="I409" s="181"/>
      <c r="J409" s="196"/>
      <c r="K409" s="180"/>
      <c r="L409" s="179"/>
      <c r="M409">
        <f t="shared" si="60"/>
        <v>2058</v>
      </c>
      <c r="N409">
        <f>(1+Assumptions!$B$57)^(M409-2033)</f>
        <v>1.6406059944647295</v>
      </c>
      <c r="P409" t="e">
        <f>HLOOKUP(M409,#REF!,2,FALSE)</f>
        <v>#REF!</v>
      </c>
      <c r="Q409">
        <f>HLOOKUP(M409,'Monthly Value (3)'!$C$4:$NR$5,2,FALSE)</f>
        <v>31</v>
      </c>
      <c r="R409" s="68">
        <f t="shared" si="58"/>
        <v>2</v>
      </c>
      <c r="S409" s="197">
        <v>57742</v>
      </c>
      <c r="T409" s="200">
        <f t="shared" si="55"/>
        <v>236.33240447821004</v>
      </c>
      <c r="U409" s="200">
        <f t="shared" si="56"/>
        <v>189.18255624761895</v>
      </c>
      <c r="V409" s="190">
        <v>144.05189623564479</v>
      </c>
      <c r="W409" s="190">
        <v>115.31260819837635</v>
      </c>
      <c r="X409" s="66"/>
      <c r="Y409" s="55">
        <f t="shared" si="57"/>
        <v>8</v>
      </c>
      <c r="Z409" s="52">
        <f t="shared" si="59"/>
        <v>0.85</v>
      </c>
      <c r="AA409" s="65"/>
      <c r="AB409" s="65"/>
      <c r="AC409" s="65"/>
      <c r="AD409" s="217" t="e">
        <f>$AI$6*VLOOKUP(O409,Assumptions!$B$64:$C$93,2,FALSE)*(1-Z409)*Y409</f>
        <v>#N/A</v>
      </c>
      <c r="AE409" s="217" t="e">
        <f>$AI$6*VLOOKUP(P409,Assumptions!$B$64:$C$93,2,FALSE)*(1-Z409)*Y409</f>
        <v>#REF!</v>
      </c>
      <c r="AF409" s="217" t="e">
        <f>$AI$6*VLOOKUP(Q409,Assumptions!$B$64:$C$93,2,FALSE)*(1-Z409)*Y409</f>
        <v>#N/A</v>
      </c>
      <c r="AG409" s="65"/>
    </row>
    <row r="410" spans="8:33">
      <c r="H410" s="198"/>
      <c r="I410" s="181"/>
      <c r="J410" s="196"/>
      <c r="K410" s="180"/>
      <c r="L410" s="179"/>
      <c r="M410">
        <f t="shared" si="60"/>
        <v>2058</v>
      </c>
      <c r="N410">
        <f>(1+Assumptions!$B$57)^(M410-2033)</f>
        <v>1.6406059944647295</v>
      </c>
      <c r="P410" t="e">
        <f>HLOOKUP(M410,#REF!,2,FALSE)</f>
        <v>#REF!</v>
      </c>
      <c r="Q410">
        <f>HLOOKUP(M410,'Monthly Value (3)'!$C$4:$NR$5,2,FALSE)</f>
        <v>31</v>
      </c>
      <c r="R410" s="68">
        <f t="shared" si="58"/>
        <v>3</v>
      </c>
      <c r="S410" s="197">
        <v>57770</v>
      </c>
      <c r="T410" s="200">
        <f t="shared" si="55"/>
        <v>98.041585548625321</v>
      </c>
      <c r="U410" s="200">
        <f t="shared" si="56"/>
        <v>85.313348412275374</v>
      </c>
      <c r="V410" s="190">
        <v>59.75937298742636</v>
      </c>
      <c r="W410" s="190">
        <v>52.001119525416605</v>
      </c>
      <c r="X410" s="66"/>
      <c r="Y410" s="55">
        <f t="shared" si="57"/>
        <v>8</v>
      </c>
      <c r="Z410" s="52">
        <f t="shared" si="59"/>
        <v>0.85</v>
      </c>
      <c r="AA410" s="65"/>
      <c r="AB410" s="65"/>
      <c r="AC410" s="65"/>
      <c r="AD410" s="217" t="e">
        <f>$AI$6*VLOOKUP(O410,Assumptions!$B$64:$C$93,2,FALSE)*(1-Z410)*Y410</f>
        <v>#N/A</v>
      </c>
      <c r="AE410" s="217" t="e">
        <f>$AI$6*VLOOKUP(P410,Assumptions!$B$64:$C$93,2,FALSE)*(1-Z410)*Y410</f>
        <v>#REF!</v>
      </c>
      <c r="AF410" s="217" t="e">
        <f>$AI$6*VLOOKUP(Q410,Assumptions!$B$64:$C$93,2,FALSE)*(1-Z410)*Y410</f>
        <v>#N/A</v>
      </c>
      <c r="AG410" s="65"/>
    </row>
    <row r="411" spans="8:33">
      <c r="L411" s="160"/>
      <c r="M411">
        <f t="shared" si="60"/>
        <v>2058</v>
      </c>
      <c r="N411">
        <f>(1+Assumptions!$B$57)^(M411-2033)</f>
        <v>1.6406059944647295</v>
      </c>
      <c r="P411" t="e">
        <f>HLOOKUP(M411,#REF!,2,FALSE)</f>
        <v>#REF!</v>
      </c>
      <c r="Q411">
        <f>HLOOKUP(M411,'Monthly Value (3)'!$C$4:$NR$5,2,FALSE)</f>
        <v>31</v>
      </c>
      <c r="R411" s="68">
        <f t="shared" si="58"/>
        <v>4</v>
      </c>
      <c r="S411" s="197">
        <v>57801</v>
      </c>
      <c r="T411" s="200">
        <f t="shared" si="55"/>
        <v>65.377016670170164</v>
      </c>
      <c r="U411" s="200">
        <f t="shared" si="56"/>
        <v>55.150682488884158</v>
      </c>
      <c r="V411" s="190">
        <v>39.849309883510649</v>
      </c>
      <c r="W411" s="190">
        <v>33.616043507678292</v>
      </c>
      <c r="X411" s="66"/>
      <c r="Y411" s="55">
        <f t="shared" si="57"/>
        <v>8</v>
      </c>
      <c r="Z411" s="52">
        <f t="shared" si="59"/>
        <v>0.85</v>
      </c>
      <c r="AA411" s="65"/>
      <c r="AB411" s="65"/>
      <c r="AC411" s="65"/>
      <c r="AD411" s="217" t="e">
        <f>$AI$6*VLOOKUP(O411,Assumptions!$B$64:$C$93,2,FALSE)*(1-Z411)*Y411</f>
        <v>#N/A</v>
      </c>
      <c r="AE411" s="217" t="e">
        <f>$AI$6*VLOOKUP(P411,Assumptions!$B$64:$C$93,2,FALSE)*(1-Z411)*Y411</f>
        <v>#REF!</v>
      </c>
      <c r="AF411" s="217" t="e">
        <f>$AI$6*VLOOKUP(Q411,Assumptions!$B$64:$C$93,2,FALSE)*(1-Z411)*Y411</f>
        <v>#N/A</v>
      </c>
      <c r="AG411" s="65"/>
    </row>
    <row r="412" spans="8:33">
      <c r="L412" s="160">
        <f>$L$29*(1+Assumptions!$B$57)^(H411-$H$29)</f>
        <v>8.3930292301782904E-18</v>
      </c>
      <c r="M412">
        <f t="shared" si="60"/>
        <v>2058</v>
      </c>
      <c r="N412">
        <f>(1+Assumptions!$B$57)^(M412-2033)</f>
        <v>1.6406059944647295</v>
      </c>
      <c r="P412" t="e">
        <f>HLOOKUP(M412,#REF!,2,FALSE)</f>
        <v>#REF!</v>
      </c>
      <c r="Q412">
        <f>HLOOKUP(M412,'Monthly Value (3)'!$C$4:$NR$5,2,FALSE)</f>
        <v>31</v>
      </c>
      <c r="R412" s="68">
        <f t="shared" si="58"/>
        <v>5</v>
      </c>
      <c r="S412" s="197">
        <v>57831</v>
      </c>
      <c r="T412" s="200">
        <f t="shared" si="55"/>
        <v>53.324510582321636</v>
      </c>
      <c r="U412" s="200">
        <f t="shared" si="56"/>
        <v>45.485747188671908</v>
      </c>
      <c r="V412" s="190">
        <v>32.502935355736952</v>
      </c>
      <c r="W412" s="190">
        <v>27.724967080540424</v>
      </c>
      <c r="X412" s="66"/>
      <c r="Y412" s="55">
        <f t="shared" si="57"/>
        <v>8</v>
      </c>
      <c r="Z412" s="52">
        <f t="shared" si="59"/>
        <v>0.85</v>
      </c>
      <c r="AA412" s="65"/>
      <c r="AB412" s="65"/>
      <c r="AC412" s="65"/>
      <c r="AD412" s="217" t="e">
        <f>$AI$6*VLOOKUP(O412,Assumptions!$B$64:$C$93,2,FALSE)*(1-Z412)*Y412</f>
        <v>#N/A</v>
      </c>
      <c r="AE412" s="217" t="e">
        <f>$AI$6*VLOOKUP(P412,Assumptions!$B$64:$C$93,2,FALSE)*(1-Z412)*Y412</f>
        <v>#REF!</v>
      </c>
      <c r="AF412" s="217" t="e">
        <f>$AI$6*VLOOKUP(Q412,Assumptions!$B$64:$C$93,2,FALSE)*(1-Z412)*Y412</f>
        <v>#N/A</v>
      </c>
      <c r="AG412" s="65"/>
    </row>
    <row r="413" spans="8:33">
      <c r="L413" s="160">
        <f>$L$29*(1+Assumptions!$B$57)^(H412-$H$29)</f>
        <v>8.3930292301782904E-18</v>
      </c>
      <c r="M413">
        <f t="shared" si="60"/>
        <v>2058</v>
      </c>
      <c r="N413">
        <f>(1+Assumptions!$B$57)^(M413-2033)</f>
        <v>1.6406059944647295</v>
      </c>
      <c r="P413" t="e">
        <f>HLOOKUP(M413,#REF!,2,FALSE)</f>
        <v>#REF!</v>
      </c>
      <c r="Q413">
        <f>HLOOKUP(M413,'Monthly Value (3)'!$C$4:$NR$5,2,FALSE)</f>
        <v>31</v>
      </c>
      <c r="R413" s="68">
        <f t="shared" si="58"/>
        <v>6</v>
      </c>
      <c r="S413" s="197">
        <v>57862</v>
      </c>
      <c r="T413" s="200">
        <f t="shared" si="55"/>
        <v>65.225619136650437</v>
      </c>
      <c r="U413" s="200">
        <f t="shared" si="56"/>
        <v>54.79367905342982</v>
      </c>
      <c r="V413" s="190">
        <v>39.757028413108536</v>
      </c>
      <c r="W413" s="190">
        <v>33.398438892884222</v>
      </c>
      <c r="X413" s="66"/>
      <c r="Y413" s="55">
        <f t="shared" si="57"/>
        <v>8</v>
      </c>
      <c r="Z413" s="52">
        <f t="shared" si="59"/>
        <v>0.85</v>
      </c>
      <c r="AA413" s="65"/>
      <c r="AB413" s="65"/>
      <c r="AC413" s="65"/>
      <c r="AD413" s="217" t="e">
        <f>$AI$6*VLOOKUP(O413,Assumptions!$B$64:$C$93,2,FALSE)*(1-Z413)*Y413</f>
        <v>#N/A</v>
      </c>
      <c r="AE413" s="217" t="e">
        <f>$AI$6*VLOOKUP(P413,Assumptions!$B$64:$C$93,2,FALSE)*(1-Z413)*Y413</f>
        <v>#REF!</v>
      </c>
      <c r="AF413" s="217" t="e">
        <f>$AI$6*VLOOKUP(Q413,Assumptions!$B$64:$C$93,2,FALSE)*(1-Z413)*Y413</f>
        <v>#N/A</v>
      </c>
      <c r="AG413" s="65"/>
    </row>
    <row r="414" spans="8:33">
      <c r="L414" s="160">
        <f>$L$29*(1+Assumptions!$B$57)^(H413-$H$29)</f>
        <v>8.3930292301782904E-18</v>
      </c>
      <c r="M414">
        <f t="shared" si="60"/>
        <v>2058</v>
      </c>
      <c r="N414">
        <f>(1+Assumptions!$B$57)^(M414-2033)</f>
        <v>1.6406059944647295</v>
      </c>
      <c r="P414" t="e">
        <f>HLOOKUP(M414,#REF!,2,FALSE)</f>
        <v>#REF!</v>
      </c>
      <c r="Q414">
        <f>HLOOKUP(M414,'Monthly Value (3)'!$C$4:$NR$5,2,FALSE)</f>
        <v>31</v>
      </c>
      <c r="R414" s="68">
        <f t="shared" si="58"/>
        <v>7</v>
      </c>
      <c r="S414" s="197">
        <v>57892</v>
      </c>
      <c r="T414" s="200">
        <f t="shared" si="55"/>
        <v>79.203962501907029</v>
      </c>
      <c r="U414" s="200">
        <f t="shared" si="56"/>
        <v>62.803878632909267</v>
      </c>
      <c r="V414" s="190">
        <v>48.27726021307658</v>
      </c>
      <c r="W414" s="190">
        <v>38.280902815669585</v>
      </c>
      <c r="X414" s="66"/>
      <c r="Y414" s="55">
        <f t="shared" si="57"/>
        <v>8</v>
      </c>
      <c r="Z414" s="52">
        <f t="shared" si="59"/>
        <v>0.85</v>
      </c>
      <c r="AA414" s="65"/>
      <c r="AB414" s="65"/>
      <c r="AC414" s="65"/>
      <c r="AD414" s="217" t="e">
        <f>$AI$6*VLOOKUP(O414,Assumptions!$B$64:$C$93,2,FALSE)*(1-Z414)*Y414</f>
        <v>#N/A</v>
      </c>
      <c r="AE414" s="217" t="e">
        <f>$AI$6*VLOOKUP(P414,Assumptions!$B$64:$C$93,2,FALSE)*(1-Z414)*Y414</f>
        <v>#REF!</v>
      </c>
      <c r="AF414" s="217" t="e">
        <f>$AI$6*VLOOKUP(Q414,Assumptions!$B$64:$C$93,2,FALSE)*(1-Z414)*Y414</f>
        <v>#N/A</v>
      </c>
      <c r="AG414" s="65"/>
    </row>
    <row r="415" spans="8:33">
      <c r="L415" s="160">
        <f>$L$29*(1+Assumptions!$B$57)^(H414-$H$29)</f>
        <v>8.3930292301782904E-18</v>
      </c>
      <c r="M415">
        <f t="shared" si="60"/>
        <v>2058</v>
      </c>
      <c r="N415">
        <f>(1+Assumptions!$B$57)^(M415-2033)</f>
        <v>1.6406059944647295</v>
      </c>
      <c r="P415" t="e">
        <f>HLOOKUP(M415,#REF!,2,FALSE)</f>
        <v>#REF!</v>
      </c>
      <c r="Q415">
        <f>HLOOKUP(M415,'Monthly Value (3)'!$C$4:$NR$5,2,FALSE)</f>
        <v>31</v>
      </c>
      <c r="R415" s="68">
        <f t="shared" si="58"/>
        <v>8</v>
      </c>
      <c r="S415" s="197">
        <v>57923</v>
      </c>
      <c r="T415" s="200">
        <f t="shared" si="55"/>
        <v>79.92659773215469</v>
      </c>
      <c r="U415" s="200">
        <f t="shared" si="56"/>
        <v>63.421364866026977</v>
      </c>
      <c r="V415" s="190">
        <v>48.717728694043842</v>
      </c>
      <c r="W415" s="190">
        <v>38.657279736881051</v>
      </c>
      <c r="X415" s="66"/>
      <c r="Y415" s="55">
        <f t="shared" si="57"/>
        <v>8</v>
      </c>
      <c r="Z415" s="52">
        <f t="shared" si="59"/>
        <v>0.85</v>
      </c>
      <c r="AA415" s="65"/>
      <c r="AB415" s="65"/>
      <c r="AC415" s="65"/>
      <c r="AD415" s="217" t="e">
        <f>$AI$6*VLOOKUP(O415,Assumptions!$B$64:$C$93,2,FALSE)*(1-Z415)*Y415</f>
        <v>#N/A</v>
      </c>
      <c r="AE415" s="217" t="e">
        <f>$AI$6*VLOOKUP(P415,Assumptions!$B$64:$C$93,2,FALSE)*(1-Z415)*Y415</f>
        <v>#REF!</v>
      </c>
      <c r="AF415" s="217" t="e">
        <f>$AI$6*VLOOKUP(Q415,Assumptions!$B$64:$C$93,2,FALSE)*(1-Z415)*Y415</f>
        <v>#N/A</v>
      </c>
      <c r="AG415" s="65"/>
    </row>
    <row r="416" spans="8:33">
      <c r="L416" s="160">
        <f>$L$29*(1+Assumptions!$B$57)^(H415-$H$29)</f>
        <v>8.3930292301782904E-18</v>
      </c>
      <c r="M416">
        <f t="shared" si="60"/>
        <v>2058</v>
      </c>
      <c r="N416">
        <f>(1+Assumptions!$B$57)^(M416-2033)</f>
        <v>1.6406059944647295</v>
      </c>
      <c r="P416" t="e">
        <f>HLOOKUP(M416,#REF!,2,FALSE)</f>
        <v>#REF!</v>
      </c>
      <c r="Q416">
        <f>HLOOKUP(M416,'Monthly Value (3)'!$C$4:$NR$5,2,FALSE)</f>
        <v>31</v>
      </c>
      <c r="R416" s="68">
        <f>MONTH(S416)</f>
        <v>9</v>
      </c>
      <c r="S416" s="197">
        <v>57954</v>
      </c>
      <c r="T416" s="200">
        <f t="shared" si="55"/>
        <v>64.796976420384965</v>
      </c>
      <c r="U416" s="200">
        <f t="shared" si="56"/>
        <v>55.808644129975413</v>
      </c>
      <c r="V416" s="190">
        <v>39.495757445117633</v>
      </c>
      <c r="W416" s="190">
        <v>34.01709143954686</v>
      </c>
      <c r="X416" s="66"/>
      <c r="Y416" s="55">
        <f t="shared" si="57"/>
        <v>8</v>
      </c>
      <c r="Z416" s="52">
        <f t="shared" si="59"/>
        <v>0.85</v>
      </c>
      <c r="AA416" s="65"/>
      <c r="AB416" s="65"/>
      <c r="AC416" s="65"/>
      <c r="AD416" s="217" t="e">
        <f>$AI$6*VLOOKUP(O416,Assumptions!$B$64:$C$93,2,FALSE)*(1-Z416)*Y416</f>
        <v>#N/A</v>
      </c>
      <c r="AE416" s="217" t="e">
        <f>$AI$6*VLOOKUP(P416,Assumptions!$B$64:$C$93,2,FALSE)*(1-Z416)*Y416</f>
        <v>#REF!</v>
      </c>
      <c r="AF416" s="217" t="e">
        <f>$AI$6*VLOOKUP(Q416,Assumptions!$B$64:$C$93,2,FALSE)*(1-Z416)*Y416</f>
        <v>#N/A</v>
      </c>
      <c r="AG416" s="65"/>
    </row>
    <row r="417" spans="12:33">
      <c r="L417" s="160">
        <f>$L$29*(1+Assumptions!$B$57)^(H416-$H$29)</f>
        <v>8.3930292301782904E-18</v>
      </c>
      <c r="M417">
        <f t="shared" si="60"/>
        <v>2058</v>
      </c>
      <c r="N417">
        <f>(1+Assumptions!$B$57)^(M417-2033)</f>
        <v>1.6406059944647295</v>
      </c>
      <c r="P417" t="e">
        <f>HLOOKUP(M417,#REF!,2,FALSE)</f>
        <v>#REF!</v>
      </c>
      <c r="Q417">
        <f>HLOOKUP(M417,'Monthly Value (3)'!$C$4:$NR$5,2,FALSE)</f>
        <v>31</v>
      </c>
      <c r="R417" s="68">
        <f t="shared" si="58"/>
        <v>10</v>
      </c>
      <c r="S417" s="197">
        <v>57984</v>
      </c>
      <c r="T417" s="200">
        <f t="shared" si="55"/>
        <v>70.743035715959479</v>
      </c>
      <c r="U417" s="200">
        <f t="shared" si="56"/>
        <v>56.715658482246525</v>
      </c>
      <c r="V417" s="190">
        <v>43.120064143761937</v>
      </c>
      <c r="W417" s="190">
        <v>34.569944687268311</v>
      </c>
      <c r="X417" s="66"/>
      <c r="Y417" s="55">
        <f t="shared" si="57"/>
        <v>8</v>
      </c>
      <c r="Z417" s="52">
        <f t="shared" si="59"/>
        <v>0.85</v>
      </c>
      <c r="AA417" s="65"/>
      <c r="AB417" s="65"/>
      <c r="AC417" s="65"/>
      <c r="AD417" s="217" t="e">
        <f>$AI$6*VLOOKUP(O417,Assumptions!$B$64:$C$93,2,FALSE)*(1-Z417)*Y417</f>
        <v>#N/A</v>
      </c>
      <c r="AE417" s="217" t="e">
        <f>$AI$6*VLOOKUP(P417,Assumptions!$B$64:$C$93,2,FALSE)*(1-Z417)*Y417</f>
        <v>#REF!</v>
      </c>
      <c r="AF417" s="217" t="e">
        <f>$AI$6*VLOOKUP(Q417,Assumptions!$B$64:$C$93,2,FALSE)*(1-Z417)*Y417</f>
        <v>#N/A</v>
      </c>
      <c r="AG417" s="65"/>
    </row>
    <row r="418" spans="12:33">
      <c r="L418" s="160">
        <f>$L$29*(1+Assumptions!$B$57)^(H417-$H$29)</f>
        <v>8.3930292301782904E-18</v>
      </c>
      <c r="M418">
        <f t="shared" si="60"/>
        <v>2058</v>
      </c>
      <c r="N418">
        <f>(1+Assumptions!$B$57)^(M418-2033)</f>
        <v>1.6406059944647295</v>
      </c>
      <c r="P418" t="e">
        <f>HLOOKUP(M418,#REF!,2,FALSE)</f>
        <v>#REF!</v>
      </c>
      <c r="Q418">
        <f>HLOOKUP(M418,'Monthly Value (3)'!$C$4:$NR$5,2,FALSE)</f>
        <v>31</v>
      </c>
      <c r="R418" s="68">
        <f t="shared" si="58"/>
        <v>11</v>
      </c>
      <c r="S418" s="197">
        <v>58015</v>
      </c>
      <c r="T418" s="200">
        <f t="shared" si="55"/>
        <v>110.12824682639412</v>
      </c>
      <c r="U418" s="200">
        <f t="shared" si="56"/>
        <v>96.220180741550763</v>
      </c>
      <c r="V418" s="190">
        <v>67.126566157845218</v>
      </c>
      <c r="W418" s="190">
        <v>58.649170529785813</v>
      </c>
      <c r="X418" s="66"/>
      <c r="Y418" s="55">
        <f t="shared" si="57"/>
        <v>8</v>
      </c>
      <c r="Z418" s="52">
        <f t="shared" si="59"/>
        <v>0.85</v>
      </c>
      <c r="AA418" s="65"/>
      <c r="AB418" s="65"/>
      <c r="AC418" s="65"/>
      <c r="AD418" s="217" t="e">
        <f>$AI$6*VLOOKUP(O418,Assumptions!$B$64:$C$93,2,FALSE)*(1-Z418)*Y418</f>
        <v>#N/A</v>
      </c>
      <c r="AE418" s="217" t="e">
        <f>$AI$6*VLOOKUP(P418,Assumptions!$B$64:$C$93,2,FALSE)*(1-Z418)*Y418</f>
        <v>#REF!</v>
      </c>
      <c r="AF418" s="217" t="e">
        <f>$AI$6*VLOOKUP(Q418,Assumptions!$B$64:$C$93,2,FALSE)*(1-Z418)*Y418</f>
        <v>#N/A</v>
      </c>
      <c r="AG418" s="65"/>
    </row>
    <row r="419" spans="12:33">
      <c r="L419" s="160">
        <f>$L$29*(1+Assumptions!$B$57)^(H418-$H$29)</f>
        <v>8.3930292301782904E-18</v>
      </c>
      <c r="M419">
        <f t="shared" si="60"/>
        <v>2058</v>
      </c>
      <c r="N419">
        <f>(1+Assumptions!$B$57)^(M419-2033)</f>
        <v>1.6406059944647295</v>
      </c>
      <c r="P419" t="e">
        <f>HLOOKUP(M419,#REF!,2,FALSE)</f>
        <v>#REF!</v>
      </c>
      <c r="Q419">
        <f>HLOOKUP(M419,'Monthly Value (3)'!$C$4:$NR$5,2,FALSE)</f>
        <v>31</v>
      </c>
      <c r="R419" s="68">
        <f t="shared" si="58"/>
        <v>12</v>
      </c>
      <c r="S419" s="197">
        <v>58045</v>
      </c>
      <c r="T419" s="200">
        <f t="shared" si="55"/>
        <v>195.94467770102611</v>
      </c>
      <c r="U419" s="200">
        <f t="shared" si="56"/>
        <v>163.39422674444617</v>
      </c>
      <c r="V419" s="190">
        <v>119.43432997448956</v>
      </c>
      <c r="W419" s="190">
        <v>99.593825266837328</v>
      </c>
      <c r="X419" s="66"/>
      <c r="Y419" s="55">
        <f t="shared" si="57"/>
        <v>8</v>
      </c>
      <c r="Z419" s="52">
        <f t="shared" si="59"/>
        <v>0.85</v>
      </c>
      <c r="AA419" s="65"/>
      <c r="AB419" s="65"/>
      <c r="AC419" s="65"/>
      <c r="AD419" s="217" t="e">
        <f>$AI$6*VLOOKUP(O419,Assumptions!$B$64:$C$93,2,FALSE)*(1-Z419)*Y419</f>
        <v>#N/A</v>
      </c>
      <c r="AE419" s="217" t="e">
        <f>$AI$6*VLOOKUP(P419,Assumptions!$B$64:$C$93,2,FALSE)*(1-Z419)*Y419</f>
        <v>#REF!</v>
      </c>
      <c r="AF419" s="217" t="e">
        <f>$AI$6*VLOOKUP(Q419,Assumptions!$B$64:$C$93,2,FALSE)*(1-Z419)*Y419</f>
        <v>#N/A</v>
      </c>
      <c r="AG419" s="65"/>
    </row>
    <row r="420" spans="12:33">
      <c r="S420" s="2"/>
      <c r="T420" s="66"/>
      <c r="U420" s="66"/>
      <c r="V420" s="191"/>
      <c r="W420" s="191"/>
      <c r="X420" s="66"/>
      <c r="Y420" s="55"/>
      <c r="Z420" s="52"/>
    </row>
    <row r="421" spans="12:33">
      <c r="S421" s="2"/>
      <c r="T421" s="66"/>
      <c r="U421" s="66"/>
      <c r="V421" s="191"/>
      <c r="W421" s="191"/>
      <c r="X421" s="66"/>
      <c r="Y421" s="55"/>
      <c r="Z421" s="52"/>
    </row>
    <row r="422" spans="12:33">
      <c r="S422" s="2"/>
      <c r="T422" s="66"/>
      <c r="U422" s="66"/>
      <c r="V422" s="191"/>
      <c r="W422" s="191"/>
      <c r="X422" s="66"/>
      <c r="Y422" s="55"/>
      <c r="Z422" s="52"/>
    </row>
    <row r="423" spans="12:33">
      <c r="S423" s="2"/>
      <c r="T423" s="66"/>
      <c r="U423" s="66"/>
      <c r="V423" s="191"/>
      <c r="W423" s="191"/>
      <c r="X423" s="66"/>
      <c r="Y423" s="55"/>
      <c r="Z423" s="52"/>
    </row>
    <row r="424" spans="12:33">
      <c r="S424" s="2"/>
      <c r="T424" s="66"/>
      <c r="U424" s="66"/>
      <c r="V424" s="191"/>
      <c r="W424" s="191"/>
      <c r="X424" s="66"/>
      <c r="Y424" s="55"/>
      <c r="Z424" s="52"/>
    </row>
    <row r="425" spans="12:33">
      <c r="S425" s="2"/>
      <c r="T425" s="66"/>
      <c r="U425" s="66"/>
      <c r="V425" s="191"/>
      <c r="W425" s="191"/>
      <c r="X425" s="66"/>
      <c r="Y425" s="55"/>
      <c r="Z425" s="52"/>
    </row>
    <row r="426" spans="12:33">
      <c r="S426" s="2"/>
      <c r="T426" s="66"/>
      <c r="U426" s="66"/>
      <c r="V426" s="191"/>
      <c r="W426" s="191"/>
      <c r="X426" s="66"/>
      <c r="Y426" s="55"/>
      <c r="Z426" s="52"/>
    </row>
    <row r="427" spans="12:33">
      <c r="S427" s="2"/>
      <c r="T427" s="66"/>
      <c r="U427" s="66"/>
      <c r="V427" s="191"/>
      <c r="W427" s="191"/>
      <c r="X427" s="66"/>
      <c r="Y427" s="55"/>
      <c r="Z427" s="52"/>
    </row>
    <row r="428" spans="12:33">
      <c r="S428" s="2"/>
      <c r="T428" s="66"/>
      <c r="U428" s="66"/>
      <c r="V428" s="191"/>
      <c r="W428" s="191"/>
      <c r="X428" s="66"/>
      <c r="Y428" s="55"/>
      <c r="Z428" s="52"/>
    </row>
    <row r="429" spans="12:33">
      <c r="S429" s="2"/>
      <c r="T429" s="66"/>
      <c r="U429" s="66"/>
      <c r="V429" s="191"/>
      <c r="W429" s="191"/>
      <c r="X429" s="66"/>
      <c r="Y429" s="55"/>
      <c r="Z429" s="52"/>
    </row>
    <row r="430" spans="12:33">
      <c r="S430" s="2"/>
      <c r="T430" s="66"/>
      <c r="U430" s="66"/>
      <c r="V430" s="191"/>
      <c r="W430" s="191"/>
      <c r="X430" s="66"/>
      <c r="Y430" s="55"/>
      <c r="Z430" s="52"/>
    </row>
    <row r="431" spans="12:33">
      <c r="S431" s="2"/>
      <c r="T431" s="66"/>
      <c r="U431" s="66"/>
      <c r="V431" s="191"/>
      <c r="W431" s="191"/>
      <c r="X431" s="66"/>
      <c r="Y431" s="55"/>
      <c r="Z431" s="52"/>
    </row>
    <row r="432" spans="12:33">
      <c r="S432" s="2"/>
      <c r="T432" s="66"/>
      <c r="U432" s="66"/>
      <c r="V432" s="191"/>
      <c r="W432" s="191"/>
      <c r="X432" s="66"/>
      <c r="Y432" s="55"/>
      <c r="Z432" s="52"/>
    </row>
    <row r="433" spans="19:26">
      <c r="S433" s="2"/>
      <c r="T433" s="66"/>
      <c r="U433" s="66"/>
      <c r="V433" s="191"/>
      <c r="W433" s="191"/>
      <c r="X433" s="66"/>
      <c r="Y433" s="55"/>
      <c r="Z433" s="52"/>
    </row>
    <row r="434" spans="19:26">
      <c r="S434" s="2"/>
      <c r="T434" s="66"/>
      <c r="U434" s="66"/>
      <c r="V434" s="191"/>
      <c r="W434" s="191"/>
      <c r="X434" s="66"/>
      <c r="Y434" s="55"/>
      <c r="Z434" s="52"/>
    </row>
    <row r="435" spans="19:26">
      <c r="S435" s="2"/>
      <c r="T435" s="66"/>
      <c r="U435" s="66"/>
      <c r="V435" s="191"/>
      <c r="W435" s="191"/>
      <c r="X435" s="66"/>
      <c r="Y435" s="55"/>
      <c r="Z435" s="52"/>
    </row>
    <row r="436" spans="19:26">
      <c r="S436" s="2"/>
      <c r="T436" s="66"/>
      <c r="U436" s="66"/>
      <c r="V436" s="191"/>
      <c r="W436" s="191"/>
      <c r="X436" s="66"/>
      <c r="Y436" s="55"/>
      <c r="Z436" s="52"/>
    </row>
    <row r="437" spans="19:26">
      <c r="S437" s="2"/>
      <c r="T437" s="66"/>
      <c r="U437" s="66"/>
      <c r="V437" s="191"/>
      <c r="W437" s="191"/>
      <c r="X437" s="66"/>
      <c r="Y437" s="55"/>
      <c r="Z437" s="52"/>
    </row>
    <row r="438" spans="19:26">
      <c r="S438" s="2"/>
      <c r="T438" s="66"/>
      <c r="U438" s="66"/>
      <c r="V438" s="191"/>
      <c r="W438" s="191"/>
      <c r="X438" s="66"/>
      <c r="Y438" s="55"/>
      <c r="Z438" s="52"/>
    </row>
    <row r="439" spans="19:26">
      <c r="S439" s="2"/>
      <c r="T439" s="66"/>
      <c r="U439" s="66"/>
      <c r="V439" s="191"/>
      <c r="W439" s="191"/>
      <c r="X439" s="66"/>
      <c r="Y439" s="55"/>
      <c r="Z439" s="52"/>
    </row>
    <row r="440" spans="19:26">
      <c r="S440" s="2"/>
      <c r="T440" s="66"/>
      <c r="U440" s="66"/>
      <c r="V440" s="191"/>
      <c r="W440" s="191"/>
      <c r="X440" s="66"/>
      <c r="Y440" s="55"/>
      <c r="Z440" s="52"/>
    </row>
    <row r="441" spans="19:26">
      <c r="S441" s="2"/>
      <c r="T441" s="66"/>
      <c r="U441" s="66"/>
      <c r="V441" s="191"/>
      <c r="W441" s="191"/>
      <c r="X441" s="66"/>
      <c r="Y441" s="55"/>
      <c r="Z441" s="52"/>
    </row>
    <row r="442" spans="19:26">
      <c r="S442" s="2"/>
      <c r="T442" s="66"/>
      <c r="U442" s="66"/>
      <c r="V442" s="191"/>
      <c r="W442" s="191"/>
      <c r="X442" s="66"/>
      <c r="Y442" s="55"/>
      <c r="Z442" s="52"/>
    </row>
    <row r="443" spans="19:26">
      <c r="S443" s="2"/>
      <c r="T443" s="66"/>
      <c r="U443" s="66"/>
      <c r="V443" s="191"/>
      <c r="W443" s="191"/>
      <c r="X443" s="66"/>
      <c r="Y443" s="55"/>
      <c r="Z443" s="52"/>
    </row>
    <row r="444" spans="19:26">
      <c r="S444" s="2"/>
      <c r="T444" s="66"/>
      <c r="U444" s="66"/>
      <c r="V444" s="191"/>
      <c r="W444" s="191"/>
      <c r="X444" s="66"/>
      <c r="Y444" s="55"/>
      <c r="Z444" s="52"/>
    </row>
    <row r="445" spans="19:26">
      <c r="S445" s="2"/>
      <c r="T445" s="66"/>
      <c r="U445" s="66"/>
      <c r="V445" s="191"/>
      <c r="W445" s="191"/>
      <c r="X445" s="66"/>
      <c r="Y445" s="55"/>
      <c r="Z445" s="52"/>
    </row>
    <row r="446" spans="19:26">
      <c r="S446" s="2"/>
      <c r="T446" s="66"/>
      <c r="U446" s="66"/>
      <c r="V446" s="191"/>
      <c r="W446" s="191"/>
      <c r="X446" s="66"/>
      <c r="Y446" s="55"/>
      <c r="Z446" s="52"/>
    </row>
    <row r="447" spans="19:26">
      <c r="S447" s="2"/>
      <c r="T447" s="66"/>
      <c r="U447" s="66"/>
      <c r="V447" s="191"/>
      <c r="W447" s="191"/>
      <c r="X447" s="66"/>
      <c r="Y447" s="55"/>
      <c r="Z447" s="52"/>
    </row>
    <row r="448" spans="19:26">
      <c r="S448" s="2"/>
      <c r="T448" s="66"/>
      <c r="U448" s="66"/>
      <c r="V448" s="191"/>
      <c r="W448" s="191"/>
      <c r="X448" s="66"/>
      <c r="Y448" s="55"/>
      <c r="Z448" s="52"/>
    </row>
    <row r="449" spans="19:26">
      <c r="S449" s="2"/>
      <c r="T449" s="66"/>
      <c r="U449" s="66"/>
      <c r="V449" s="191"/>
      <c r="W449" s="191"/>
      <c r="X449" s="66"/>
      <c r="Y449" s="55"/>
      <c r="Z449" s="52"/>
    </row>
    <row r="450" spans="19:26">
      <c r="S450" s="2"/>
      <c r="T450" s="66"/>
      <c r="U450" s="66"/>
      <c r="V450" s="191"/>
      <c r="W450" s="191"/>
      <c r="X450" s="66"/>
      <c r="Y450" s="55"/>
      <c r="Z450" s="52"/>
    </row>
    <row r="451" spans="19:26">
      <c r="S451" s="2"/>
      <c r="T451" s="66"/>
      <c r="U451" s="66"/>
      <c r="V451" s="191"/>
      <c r="W451" s="191"/>
      <c r="X451" s="66"/>
      <c r="Y451" s="55"/>
      <c r="Z451" s="52"/>
    </row>
    <row r="452" spans="19:26">
      <c r="S452" s="2"/>
      <c r="T452" s="66"/>
      <c r="U452" s="66"/>
      <c r="V452" s="191"/>
      <c r="W452" s="191"/>
      <c r="X452" s="66"/>
      <c r="Y452" s="55"/>
      <c r="Z452" s="52"/>
    </row>
    <row r="453" spans="19:26">
      <c r="S453" s="2"/>
      <c r="T453" s="66"/>
      <c r="U453" s="66"/>
      <c r="V453" s="191"/>
      <c r="W453" s="191"/>
      <c r="X453" s="66"/>
      <c r="Y453" s="55"/>
      <c r="Z453" s="52"/>
    </row>
    <row r="454" spans="19:26">
      <c r="S454" s="2"/>
      <c r="T454" s="66"/>
      <c r="U454" s="66"/>
      <c r="V454" s="191"/>
      <c r="W454" s="191"/>
      <c r="X454" s="66"/>
      <c r="Y454" s="55"/>
      <c r="Z454" s="52"/>
    </row>
    <row r="455" spans="19:26">
      <c r="S455" s="2"/>
      <c r="T455" s="66"/>
      <c r="U455" s="66"/>
      <c r="V455" s="191"/>
      <c r="W455" s="191"/>
      <c r="X455" s="66"/>
      <c r="Y455" s="55"/>
      <c r="Z455" s="52"/>
    </row>
    <row r="456" spans="19:26">
      <c r="S456" s="2"/>
      <c r="T456" s="66"/>
      <c r="U456" s="66"/>
      <c r="V456" s="191"/>
      <c r="W456" s="191"/>
      <c r="X456" s="66"/>
      <c r="Y456" s="55"/>
      <c r="Z456" s="52"/>
    </row>
    <row r="457" spans="19:26">
      <c r="S457" s="2"/>
      <c r="T457" s="66"/>
      <c r="U457" s="66"/>
      <c r="V457" s="191"/>
      <c r="W457" s="191"/>
      <c r="X457" s="66"/>
      <c r="Y457" s="55"/>
      <c r="Z457" s="52"/>
    </row>
    <row r="458" spans="19:26">
      <c r="S458" s="2"/>
      <c r="T458" s="66"/>
      <c r="U458" s="66"/>
      <c r="V458" s="191"/>
      <c r="W458" s="191"/>
      <c r="X458" s="66"/>
      <c r="Y458" s="55"/>
      <c r="Z458" s="52"/>
    </row>
    <row r="459" spans="19:26">
      <c r="S459" s="2"/>
      <c r="T459" s="66"/>
      <c r="U459" s="66"/>
      <c r="V459" s="191"/>
      <c r="W459" s="191"/>
      <c r="X459" s="66"/>
      <c r="Y459" s="55"/>
      <c r="Z459" s="52"/>
    </row>
    <row r="460" spans="19:26">
      <c r="S460" s="2"/>
      <c r="T460" s="66"/>
      <c r="U460" s="66"/>
      <c r="V460" s="191"/>
      <c r="W460" s="191"/>
      <c r="X460" s="66"/>
      <c r="Y460" s="55"/>
      <c r="Z460" s="52"/>
    </row>
    <row r="461" spans="19:26">
      <c r="S461" s="2"/>
      <c r="T461" s="66"/>
      <c r="U461" s="66"/>
      <c r="V461" s="191"/>
      <c r="W461" s="191"/>
      <c r="X461" s="66"/>
      <c r="Y461" s="55"/>
      <c r="Z461" s="52"/>
    </row>
    <row r="462" spans="19:26">
      <c r="S462" s="2"/>
      <c r="T462" s="66"/>
      <c r="U462" s="66"/>
      <c r="V462" s="191"/>
      <c r="W462" s="191"/>
      <c r="X462" s="66"/>
      <c r="Y462" s="55"/>
      <c r="Z462" s="52"/>
    </row>
    <row r="463" spans="19:26">
      <c r="S463" s="2"/>
      <c r="T463" s="66"/>
      <c r="U463" s="66"/>
      <c r="V463" s="191"/>
      <c r="W463" s="191"/>
      <c r="X463" s="66"/>
      <c r="Y463" s="55"/>
      <c r="Z463" s="52"/>
    </row>
    <row r="464" spans="19:26">
      <c r="S464" s="2"/>
      <c r="T464" s="66"/>
      <c r="U464" s="66"/>
      <c r="V464" s="191"/>
      <c r="W464" s="191"/>
      <c r="X464" s="66"/>
      <c r="Y464" s="55"/>
      <c r="Z464" s="52"/>
    </row>
    <row r="465" spans="19:26">
      <c r="S465" s="2"/>
      <c r="T465" s="66"/>
      <c r="U465" s="66"/>
      <c r="V465" s="191"/>
      <c r="W465" s="191"/>
      <c r="X465" s="66"/>
      <c r="Y465" s="55"/>
      <c r="Z465" s="52"/>
    </row>
    <row r="466" spans="19:26">
      <c r="S466" s="2"/>
      <c r="T466" s="66"/>
      <c r="U466" s="66"/>
      <c r="V466" s="191"/>
      <c r="W466" s="191"/>
      <c r="X466" s="66"/>
      <c r="Y466" s="55"/>
      <c r="Z466" s="52"/>
    </row>
    <row r="467" spans="19:26">
      <c r="S467" s="2"/>
      <c r="T467" s="66"/>
      <c r="U467" s="66"/>
      <c r="V467" s="191"/>
      <c r="W467" s="191"/>
      <c r="X467" s="66"/>
      <c r="Y467" s="55"/>
      <c r="Z467" s="52"/>
    </row>
    <row r="468" spans="19:26">
      <c r="S468" s="2"/>
      <c r="T468" s="66"/>
      <c r="U468" s="66"/>
      <c r="V468" s="191"/>
      <c r="W468" s="191"/>
      <c r="X468" s="66"/>
      <c r="Y468" s="55"/>
      <c r="Z468" s="52"/>
    </row>
    <row r="469" spans="19:26">
      <c r="S469" s="2"/>
      <c r="T469" s="66"/>
      <c r="U469" s="66"/>
      <c r="V469" s="191"/>
      <c r="W469" s="191"/>
      <c r="X469" s="66"/>
      <c r="Y469" s="55"/>
      <c r="Z469" s="52"/>
    </row>
    <row r="470" spans="19:26">
      <c r="S470" s="2"/>
      <c r="T470" s="66"/>
      <c r="U470" s="66"/>
      <c r="V470" s="191"/>
      <c r="W470" s="191"/>
      <c r="X470" s="66"/>
      <c r="Y470" s="55"/>
      <c r="Z470" s="52"/>
    </row>
    <row r="471" spans="19:26">
      <c r="S471" s="2"/>
      <c r="T471" s="66"/>
      <c r="U471" s="66"/>
      <c r="V471" s="191"/>
      <c r="W471" s="191"/>
      <c r="X471" s="66"/>
      <c r="Y471" s="55"/>
      <c r="Z471" s="52"/>
    </row>
    <row r="472" spans="19:26">
      <c r="S472" s="2"/>
      <c r="T472" s="66"/>
      <c r="U472" s="66"/>
      <c r="V472" s="191"/>
      <c r="W472" s="191"/>
      <c r="X472" s="66"/>
      <c r="Y472" s="55"/>
      <c r="Z472" s="52"/>
    </row>
    <row r="473" spans="19:26">
      <c r="S473" s="2"/>
      <c r="T473" s="66"/>
      <c r="U473" s="66"/>
      <c r="V473" s="191"/>
      <c r="W473" s="191"/>
      <c r="X473" s="66"/>
      <c r="Y473" s="55"/>
      <c r="Z473" s="52"/>
    </row>
    <row r="474" spans="19:26">
      <c r="S474" s="2"/>
      <c r="T474" s="66"/>
      <c r="U474" s="66"/>
      <c r="V474" s="191"/>
      <c r="W474" s="191"/>
      <c r="X474" s="66"/>
      <c r="Y474" s="55"/>
      <c r="Z474" s="52"/>
    </row>
    <row r="475" spans="19:26">
      <c r="S475" s="2"/>
      <c r="T475" s="66"/>
      <c r="U475" s="66"/>
      <c r="V475" s="191"/>
      <c r="W475" s="191"/>
      <c r="X475" s="66"/>
      <c r="Y475" s="55"/>
      <c r="Z475" s="52"/>
    </row>
    <row r="476" spans="19:26">
      <c r="S476" s="2"/>
      <c r="T476" s="66"/>
      <c r="U476" s="66"/>
      <c r="V476" s="191"/>
      <c r="W476" s="191"/>
      <c r="X476" s="66"/>
      <c r="Y476" s="55"/>
      <c r="Z476" s="52"/>
    </row>
    <row r="477" spans="19:26">
      <c r="S477" s="2"/>
      <c r="T477" s="66"/>
      <c r="U477" s="66"/>
      <c r="V477" s="191"/>
      <c r="W477" s="191"/>
      <c r="X477" s="66"/>
      <c r="Y477" s="55"/>
      <c r="Z477" s="52"/>
    </row>
    <row r="478" spans="19:26">
      <c r="S478" s="2"/>
      <c r="T478" s="66"/>
      <c r="U478" s="66"/>
      <c r="V478" s="191"/>
      <c r="W478" s="191"/>
      <c r="X478" s="66"/>
      <c r="Y478" s="55"/>
      <c r="Z478" s="52"/>
    </row>
    <row r="479" spans="19:26">
      <c r="S479" s="2"/>
      <c r="T479" s="66"/>
      <c r="U479" s="66"/>
      <c r="V479" s="191"/>
      <c r="W479" s="191"/>
      <c r="X479" s="66"/>
      <c r="Y479" s="55"/>
      <c r="Z479" s="52"/>
    </row>
    <row r="480" spans="19:26">
      <c r="S480" s="2"/>
      <c r="T480" s="66"/>
      <c r="U480" s="66"/>
      <c r="V480" s="191"/>
      <c r="W480" s="191"/>
      <c r="X480" s="66"/>
      <c r="Y480" s="55"/>
      <c r="Z480" s="52"/>
    </row>
    <row r="481" spans="19:26">
      <c r="S481" s="2"/>
      <c r="T481" s="66"/>
      <c r="U481" s="66"/>
      <c r="V481" s="191"/>
      <c r="W481" s="191"/>
      <c r="X481" s="66"/>
      <c r="Y481" s="55"/>
      <c r="Z481" s="52"/>
    </row>
    <row r="482" spans="19:26">
      <c r="S482" s="2"/>
      <c r="T482" s="66"/>
      <c r="U482" s="66"/>
      <c r="V482" s="191"/>
      <c r="W482" s="191"/>
      <c r="X482" s="66"/>
      <c r="Y482" s="55"/>
      <c r="Z482" s="52"/>
    </row>
    <row r="483" spans="19:26">
      <c r="S483" s="2"/>
      <c r="T483" s="66"/>
      <c r="U483" s="66"/>
      <c r="V483" s="191"/>
      <c r="W483" s="191"/>
      <c r="X483" s="66"/>
      <c r="Y483" s="55"/>
      <c r="Z483" s="52"/>
    </row>
    <row r="484" spans="19:26">
      <c r="S484" s="2"/>
      <c r="T484" s="66"/>
      <c r="U484" s="66"/>
      <c r="V484" s="191"/>
      <c r="W484" s="191"/>
      <c r="X484" s="66"/>
      <c r="Y484" s="55"/>
      <c r="Z484" s="52"/>
    </row>
    <row r="485" spans="19:26">
      <c r="S485" s="2"/>
      <c r="T485" s="66"/>
      <c r="U485" s="66"/>
      <c r="V485" s="191"/>
      <c r="W485" s="191"/>
      <c r="X485" s="66"/>
      <c r="Y485" s="55"/>
      <c r="Z485" s="52"/>
    </row>
    <row r="486" spans="19:26">
      <c r="S486" s="2"/>
      <c r="T486" s="66"/>
      <c r="U486" s="66"/>
      <c r="V486" s="191"/>
      <c r="W486" s="191"/>
      <c r="X486" s="66"/>
      <c r="Y486" s="55"/>
      <c r="Z486" s="52"/>
    </row>
    <row r="487" spans="19:26">
      <c r="S487" s="2"/>
      <c r="T487" s="66"/>
      <c r="U487" s="66"/>
      <c r="V487" s="191"/>
      <c r="W487" s="191"/>
      <c r="X487" s="66"/>
      <c r="Y487" s="55"/>
      <c r="Z487" s="52"/>
    </row>
    <row r="488" spans="19:26">
      <c r="S488" s="2"/>
      <c r="T488" s="66"/>
      <c r="U488" s="66"/>
      <c r="V488" s="191"/>
      <c r="W488" s="191"/>
      <c r="X488" s="66"/>
      <c r="Y488" s="55"/>
      <c r="Z488" s="52"/>
    </row>
    <row r="489" spans="19:26">
      <c r="S489" s="2"/>
      <c r="T489" s="66"/>
      <c r="U489" s="66"/>
      <c r="V489" s="191"/>
      <c r="W489" s="191"/>
      <c r="X489" s="66"/>
      <c r="Y489" s="55"/>
      <c r="Z489" s="52"/>
    </row>
    <row r="490" spans="19:26">
      <c r="S490" s="2"/>
      <c r="T490" s="66"/>
      <c r="U490" s="66"/>
      <c r="V490" s="191"/>
      <c r="W490" s="191"/>
      <c r="X490" s="66"/>
      <c r="Y490" s="55"/>
      <c r="Z490" s="52"/>
    </row>
    <row r="491" spans="19:26">
      <c r="S491" s="2"/>
      <c r="T491" s="66"/>
      <c r="U491" s="66"/>
      <c r="V491" s="191"/>
      <c r="W491" s="191"/>
      <c r="X491" s="66"/>
      <c r="Y491" s="55"/>
      <c r="Z491" s="52"/>
    </row>
    <row r="492" spans="19:26">
      <c r="S492" s="2"/>
      <c r="T492" s="66"/>
      <c r="U492" s="66"/>
      <c r="V492" s="191"/>
      <c r="W492" s="191"/>
      <c r="X492" s="66"/>
      <c r="Y492" s="55"/>
      <c r="Z492" s="52"/>
    </row>
    <row r="493" spans="19:26">
      <c r="S493" s="2"/>
      <c r="T493" s="66"/>
      <c r="U493" s="66"/>
      <c r="V493" s="191"/>
      <c r="W493" s="191"/>
      <c r="X493" s="66"/>
      <c r="Y493" s="55"/>
      <c r="Z493" s="52"/>
    </row>
    <row r="494" spans="19:26">
      <c r="S494" s="2"/>
      <c r="T494" s="66"/>
      <c r="U494" s="66"/>
      <c r="V494" s="191"/>
      <c r="W494" s="191"/>
      <c r="X494" s="66"/>
      <c r="Y494" s="55"/>
      <c r="Z494" s="52"/>
    </row>
    <row r="495" spans="19:26">
      <c r="S495" s="2"/>
      <c r="T495" s="66"/>
      <c r="U495" s="66"/>
      <c r="V495" s="191"/>
      <c r="W495" s="191"/>
      <c r="X495" s="66"/>
      <c r="Y495" s="55"/>
      <c r="Z495" s="52"/>
    </row>
    <row r="496" spans="19:26">
      <c r="S496" s="2"/>
      <c r="T496" s="66"/>
      <c r="U496" s="66"/>
      <c r="V496" s="191"/>
      <c r="W496" s="191"/>
      <c r="X496" s="66"/>
      <c r="Y496" s="55"/>
      <c r="Z496" s="52"/>
    </row>
    <row r="497" spans="19:26">
      <c r="S497" s="2"/>
      <c r="T497" s="66"/>
      <c r="U497" s="66"/>
      <c r="V497" s="191"/>
      <c r="W497" s="191"/>
      <c r="X497" s="66"/>
      <c r="Y497" s="55"/>
      <c r="Z497" s="52"/>
    </row>
    <row r="498" spans="19:26">
      <c r="S498" s="2"/>
      <c r="T498" s="66"/>
      <c r="U498" s="66"/>
      <c r="V498" s="191"/>
      <c r="W498" s="191"/>
      <c r="X498" s="66"/>
      <c r="Y498" s="55"/>
      <c r="Z498" s="52"/>
    </row>
    <row r="499" spans="19:26">
      <c r="S499" s="2"/>
      <c r="T499" s="66"/>
      <c r="U499" s="66"/>
      <c r="V499" s="191"/>
      <c r="W499" s="191"/>
      <c r="X499" s="66"/>
      <c r="Y499" s="55"/>
      <c r="Z499" s="52"/>
    </row>
    <row r="500" spans="19:26">
      <c r="S500" s="2"/>
      <c r="T500" s="66"/>
      <c r="U500" s="66"/>
      <c r="V500" s="191"/>
      <c r="W500" s="191"/>
      <c r="X500" s="66"/>
      <c r="Y500" s="55"/>
      <c r="Z500" s="52"/>
    </row>
    <row r="501" spans="19:26">
      <c r="S501" s="2"/>
      <c r="T501" s="66"/>
      <c r="U501" s="66"/>
      <c r="V501" s="191"/>
      <c r="W501" s="191"/>
      <c r="X501" s="66"/>
      <c r="Y501" s="55"/>
      <c r="Z501" s="52"/>
    </row>
    <row r="502" spans="19:26">
      <c r="S502" s="2"/>
      <c r="T502" s="66"/>
      <c r="U502" s="66"/>
      <c r="V502" s="191"/>
      <c r="W502" s="191"/>
      <c r="X502" s="66"/>
      <c r="Y502" s="55"/>
      <c r="Z502" s="52"/>
    </row>
    <row r="503" spans="19:26">
      <c r="S503" s="2"/>
      <c r="T503" s="66"/>
      <c r="U503" s="66"/>
      <c r="V503" s="191"/>
      <c r="W503" s="191"/>
      <c r="X503" s="66"/>
      <c r="Y503" s="55"/>
      <c r="Z503" s="52"/>
    </row>
    <row r="504" spans="19:26">
      <c r="S504" s="2"/>
      <c r="T504" s="66"/>
      <c r="U504" s="66"/>
      <c r="V504" s="191"/>
      <c r="W504" s="191"/>
      <c r="X504" s="66"/>
      <c r="Y504" s="55"/>
      <c r="Z504" s="52"/>
    </row>
    <row r="505" spans="19:26">
      <c r="S505" s="2"/>
      <c r="T505" s="66"/>
      <c r="U505" s="66"/>
      <c r="V505" s="191"/>
      <c r="W505" s="191"/>
      <c r="X505" s="66"/>
      <c r="Y505" s="55"/>
      <c r="Z505" s="52"/>
    </row>
    <row r="506" spans="19:26">
      <c r="S506" s="2"/>
      <c r="T506" s="66"/>
      <c r="U506" s="66"/>
      <c r="V506" s="191"/>
      <c r="W506" s="191"/>
      <c r="X506" s="66"/>
      <c r="Y506" s="55"/>
      <c r="Z506" s="52"/>
    </row>
    <row r="507" spans="19:26">
      <c r="S507" s="2"/>
      <c r="T507" s="66"/>
      <c r="U507" s="66"/>
      <c r="V507" s="191"/>
      <c r="W507" s="191"/>
      <c r="X507" s="66"/>
      <c r="Y507" s="55"/>
      <c r="Z507" s="52"/>
    </row>
    <row r="508" spans="19:26">
      <c r="S508" s="2"/>
      <c r="T508" s="66"/>
      <c r="U508" s="66"/>
      <c r="V508" s="191"/>
      <c r="W508" s="191"/>
      <c r="X508" s="66"/>
      <c r="Y508" s="55"/>
      <c r="Z508" s="52"/>
    </row>
    <row r="509" spans="19:26">
      <c r="S509" s="2"/>
      <c r="T509" s="66"/>
      <c r="U509" s="66"/>
      <c r="V509" s="191"/>
      <c r="W509" s="191"/>
      <c r="X509" s="66"/>
      <c r="Y509" s="55"/>
      <c r="Z509" s="52"/>
    </row>
    <row r="510" spans="19:26">
      <c r="S510" s="2"/>
      <c r="T510" s="66"/>
      <c r="U510" s="66"/>
      <c r="V510" s="191"/>
      <c r="W510" s="191"/>
      <c r="X510" s="66"/>
      <c r="Y510" s="55"/>
      <c r="Z510" s="52"/>
    </row>
    <row r="511" spans="19:26">
      <c r="S511" s="2"/>
      <c r="T511" s="66"/>
      <c r="U511" s="66"/>
      <c r="V511" s="191"/>
      <c r="W511" s="191"/>
      <c r="X511" s="66"/>
      <c r="Y511" s="55"/>
      <c r="Z511" s="52"/>
    </row>
    <row r="512" spans="19:26">
      <c r="S512" s="2"/>
      <c r="T512" s="66"/>
      <c r="U512" s="66"/>
      <c r="V512" s="191"/>
      <c r="W512" s="191"/>
      <c r="X512" s="66"/>
      <c r="Y512" s="55"/>
      <c r="Z512" s="52"/>
    </row>
    <row r="513" spans="19:26">
      <c r="S513" s="2"/>
      <c r="T513" s="66"/>
      <c r="U513" s="66"/>
      <c r="V513" s="191"/>
      <c r="W513" s="191"/>
      <c r="X513" s="66"/>
      <c r="Y513" s="55"/>
      <c r="Z513" s="52"/>
    </row>
    <row r="514" spans="19:26">
      <c r="S514" s="2"/>
      <c r="T514" s="66"/>
      <c r="U514" s="66"/>
      <c r="V514" s="191"/>
      <c r="W514" s="191"/>
      <c r="X514" s="66"/>
      <c r="Y514" s="55"/>
      <c r="Z514" s="52"/>
    </row>
    <row r="515" spans="19:26">
      <c r="S515" s="2"/>
      <c r="T515" s="66"/>
      <c r="U515" s="66"/>
      <c r="V515" s="191"/>
      <c r="W515" s="191"/>
      <c r="X515" s="66"/>
      <c r="Y515" s="55"/>
      <c r="Z515" s="52"/>
    </row>
    <row r="516" spans="19:26">
      <c r="S516" s="2"/>
      <c r="T516" s="66"/>
      <c r="U516" s="66"/>
      <c r="V516" s="191"/>
      <c r="W516" s="191"/>
      <c r="X516" s="66"/>
      <c r="Y516" s="55"/>
      <c r="Z516" s="52"/>
    </row>
    <row r="517" spans="19:26">
      <c r="S517" s="2"/>
      <c r="T517" s="66"/>
      <c r="U517" s="66"/>
      <c r="V517" s="191"/>
      <c r="W517" s="191"/>
      <c r="X517" s="66"/>
      <c r="Y517" s="55"/>
      <c r="Z517" s="52"/>
    </row>
    <row r="518" spans="19:26">
      <c r="S518" s="2"/>
      <c r="T518" s="66"/>
      <c r="U518" s="66"/>
      <c r="V518" s="191"/>
      <c r="W518" s="191"/>
      <c r="X518" s="66"/>
      <c r="Y518" s="55"/>
      <c r="Z518" s="52"/>
    </row>
    <row r="519" spans="19:26">
      <c r="S519" s="2"/>
      <c r="T519" s="66"/>
      <c r="U519" s="66"/>
      <c r="V519" s="191"/>
      <c r="W519" s="191"/>
      <c r="X519" s="66"/>
      <c r="Y519" s="55"/>
      <c r="Z519" s="52"/>
    </row>
    <row r="520" spans="19:26">
      <c r="S520" s="2"/>
      <c r="T520" s="66"/>
      <c r="U520" s="66"/>
      <c r="V520" s="191"/>
      <c r="W520" s="191"/>
      <c r="X520" s="66"/>
      <c r="Y520" s="55"/>
      <c r="Z520" s="52"/>
    </row>
    <row r="521" spans="19:26">
      <c r="S521" s="2"/>
      <c r="T521" s="66"/>
      <c r="U521" s="66"/>
      <c r="V521" s="191"/>
      <c r="W521" s="191"/>
      <c r="X521" s="66"/>
      <c r="Y521" s="55"/>
      <c r="Z521" s="52"/>
    </row>
    <row r="522" spans="19:26">
      <c r="S522" s="2"/>
      <c r="T522" s="66"/>
      <c r="U522" s="66"/>
      <c r="V522" s="191"/>
      <c r="W522" s="191"/>
      <c r="X522" s="66"/>
      <c r="Y522" s="55"/>
      <c r="Z522" s="52"/>
    </row>
    <row r="523" spans="19:26">
      <c r="S523" s="2"/>
      <c r="T523" s="66"/>
      <c r="U523" s="66"/>
      <c r="V523" s="191"/>
      <c r="W523" s="191"/>
      <c r="X523" s="66"/>
      <c r="Y523" s="55"/>
      <c r="Z523" s="52"/>
    </row>
    <row r="524" spans="19:26">
      <c r="S524" s="2"/>
      <c r="T524" s="66"/>
      <c r="U524" s="66"/>
      <c r="V524" s="191"/>
      <c r="W524" s="191"/>
      <c r="X524" s="66"/>
      <c r="Y524" s="55"/>
      <c r="Z524" s="52"/>
    </row>
    <row r="525" spans="19:26">
      <c r="S525" s="2"/>
      <c r="T525" s="66"/>
      <c r="U525" s="66"/>
      <c r="V525" s="191"/>
      <c r="W525" s="191"/>
      <c r="X525" s="66"/>
      <c r="Y525" s="55"/>
      <c r="Z525" s="52"/>
    </row>
    <row r="526" spans="19:26">
      <c r="S526" s="2"/>
      <c r="T526" s="66"/>
      <c r="U526" s="66"/>
      <c r="V526" s="191"/>
      <c r="W526" s="191"/>
      <c r="X526" s="66"/>
      <c r="Y526" s="55"/>
      <c r="Z526" s="52"/>
    </row>
    <row r="527" spans="19:26">
      <c r="S527" s="2"/>
      <c r="T527" s="66"/>
      <c r="U527" s="66"/>
      <c r="V527" s="191"/>
      <c r="W527" s="191"/>
      <c r="X527" s="66"/>
      <c r="Y527" s="55"/>
      <c r="Z527" s="52"/>
    </row>
    <row r="528" spans="19:26">
      <c r="S528" s="2"/>
      <c r="T528" s="66"/>
      <c r="U528" s="66"/>
      <c r="V528" s="191"/>
      <c r="W528" s="191"/>
      <c r="X528" s="66"/>
      <c r="Y528" s="55"/>
      <c r="Z528" s="52"/>
    </row>
    <row r="529" spans="19:26">
      <c r="S529" s="2"/>
      <c r="T529" s="66"/>
      <c r="U529" s="66"/>
      <c r="V529" s="191"/>
      <c r="W529" s="191"/>
      <c r="X529" s="66"/>
      <c r="Y529" s="55"/>
      <c r="Z529" s="52"/>
    </row>
    <row r="530" spans="19:26">
      <c r="S530" s="2"/>
      <c r="T530" s="66"/>
      <c r="U530" s="66"/>
      <c r="V530" s="191"/>
      <c r="W530" s="191"/>
      <c r="X530" s="66"/>
      <c r="Y530" s="55"/>
      <c r="Z530" s="52"/>
    </row>
    <row r="531" spans="19:26">
      <c r="S531" s="2"/>
      <c r="T531" s="66"/>
      <c r="U531" s="66"/>
      <c r="V531" s="191"/>
      <c r="W531" s="191"/>
      <c r="X531" s="66"/>
      <c r="Y531" s="55"/>
      <c r="Z531" s="52"/>
    </row>
    <row r="532" spans="19:26">
      <c r="S532" s="2"/>
      <c r="T532" s="66"/>
      <c r="U532" s="66"/>
      <c r="V532" s="191"/>
      <c r="W532" s="191"/>
      <c r="X532" s="66"/>
      <c r="Y532" s="55"/>
      <c r="Z532" s="52"/>
    </row>
    <row r="533" spans="19:26">
      <c r="S533" s="2"/>
      <c r="T533" s="66"/>
      <c r="U533" s="66"/>
      <c r="V533" s="191"/>
      <c r="W533" s="191"/>
      <c r="X533" s="66"/>
      <c r="Y533" s="55"/>
      <c r="Z533" s="52"/>
    </row>
    <row r="534" spans="19:26">
      <c r="S534" s="2"/>
      <c r="T534" s="66"/>
      <c r="U534" s="66"/>
      <c r="V534" s="191"/>
      <c r="W534" s="191"/>
      <c r="X534" s="66"/>
      <c r="Y534" s="55"/>
      <c r="Z534" s="52"/>
    </row>
    <row r="535" spans="19:26">
      <c r="S535" s="2"/>
      <c r="T535" s="66"/>
      <c r="U535" s="66"/>
      <c r="V535" s="191"/>
      <c r="W535" s="191"/>
      <c r="X535" s="66"/>
      <c r="Y535" s="55"/>
      <c r="Z535" s="52"/>
    </row>
    <row r="536" spans="19:26">
      <c r="S536" s="2"/>
      <c r="T536" s="66"/>
      <c r="U536" s="66"/>
      <c r="V536" s="191"/>
      <c r="W536" s="191"/>
      <c r="X536" s="66"/>
      <c r="Y536" s="55"/>
      <c r="Z536" s="52"/>
    </row>
    <row r="537" spans="19:26">
      <c r="S537" s="2"/>
      <c r="T537" s="66"/>
      <c r="U537" s="66"/>
      <c r="V537" s="191"/>
      <c r="W537" s="191"/>
      <c r="X537" s="66"/>
      <c r="Y537" s="55"/>
      <c r="Z537" s="52"/>
    </row>
    <row r="538" spans="19:26">
      <c r="S538" s="2"/>
      <c r="T538" s="66"/>
      <c r="U538" s="66"/>
      <c r="V538" s="191"/>
      <c r="W538" s="191"/>
      <c r="X538" s="66"/>
      <c r="Y538" s="55"/>
      <c r="Z538" s="52"/>
    </row>
    <row r="539" spans="19:26">
      <c r="S539" s="2"/>
      <c r="T539" s="66"/>
      <c r="U539" s="66"/>
      <c r="V539" s="191"/>
      <c r="W539" s="191"/>
      <c r="X539" s="66"/>
      <c r="Y539" s="55"/>
      <c r="Z539" s="52"/>
    </row>
    <row r="540" spans="19:26">
      <c r="S540" s="2"/>
      <c r="T540" s="66"/>
      <c r="U540" s="66"/>
      <c r="V540" s="191"/>
      <c r="W540" s="191"/>
      <c r="X540" s="66"/>
      <c r="Y540" s="55"/>
      <c r="Z540" s="52"/>
    </row>
    <row r="541" spans="19:26">
      <c r="S541" s="2"/>
      <c r="T541" s="66"/>
      <c r="U541" s="66"/>
      <c r="V541" s="191"/>
      <c r="W541" s="191"/>
      <c r="X541" s="66"/>
      <c r="Y541" s="55"/>
      <c r="Z541" s="52"/>
    </row>
    <row r="542" spans="19:26">
      <c r="S542" s="2"/>
      <c r="T542" s="66"/>
      <c r="U542" s="66"/>
      <c r="V542" s="191"/>
      <c r="W542" s="191"/>
      <c r="X542" s="66"/>
      <c r="Y542" s="55"/>
      <c r="Z542" s="52"/>
    </row>
    <row r="543" spans="19:26">
      <c r="S543" s="2"/>
      <c r="T543" s="66"/>
      <c r="U543" s="66"/>
      <c r="V543" s="191"/>
      <c r="W543" s="191"/>
      <c r="X543" s="66"/>
      <c r="Y543" s="55"/>
      <c r="Z543" s="52"/>
    </row>
    <row r="544" spans="19:26">
      <c r="S544" s="2"/>
      <c r="T544" s="66"/>
      <c r="U544" s="66"/>
      <c r="V544" s="191"/>
      <c r="W544" s="191"/>
      <c r="X544" s="66"/>
      <c r="Y544" s="55"/>
      <c r="Z544" s="52"/>
    </row>
    <row r="545" spans="19:26">
      <c r="S545" s="2"/>
      <c r="T545" s="66"/>
      <c r="U545" s="66"/>
      <c r="V545" s="191"/>
      <c r="W545" s="191"/>
      <c r="X545" s="66"/>
      <c r="Y545" s="55"/>
      <c r="Z545" s="52"/>
    </row>
    <row r="546" spans="19:26">
      <c r="S546" s="2"/>
      <c r="T546" s="66"/>
      <c r="U546" s="66"/>
      <c r="V546" s="191"/>
      <c r="W546" s="191"/>
      <c r="X546" s="66"/>
      <c r="Y546" s="55"/>
      <c r="Z546" s="52"/>
    </row>
    <row r="547" spans="19:26">
      <c r="S547" s="2"/>
      <c r="T547" s="66"/>
      <c r="U547" s="66"/>
      <c r="V547" s="191"/>
      <c r="W547" s="191"/>
      <c r="X547" s="66"/>
      <c r="Y547" s="55"/>
      <c r="Z547" s="52"/>
    </row>
    <row r="548" spans="19:26">
      <c r="S548" s="2"/>
      <c r="T548" s="66"/>
      <c r="U548" s="66"/>
      <c r="V548" s="191"/>
      <c r="W548" s="191"/>
      <c r="X548" s="66"/>
      <c r="Y548" s="55"/>
      <c r="Z548" s="52"/>
    </row>
    <row r="549" spans="19:26">
      <c r="S549" s="2"/>
      <c r="T549" s="66"/>
      <c r="U549" s="66"/>
      <c r="V549" s="191"/>
      <c r="W549" s="191"/>
      <c r="X549" s="66"/>
      <c r="Y549" s="55"/>
      <c r="Z549" s="52"/>
    </row>
    <row r="550" spans="19:26">
      <c r="S550" s="2"/>
      <c r="T550" s="66"/>
      <c r="U550" s="66"/>
      <c r="V550" s="191"/>
      <c r="W550" s="191"/>
      <c r="X550" s="66"/>
      <c r="Y550" s="55"/>
      <c r="Z550" s="52"/>
    </row>
    <row r="551" spans="19:26">
      <c r="S551" s="2"/>
      <c r="T551" s="66"/>
      <c r="U551" s="66"/>
      <c r="V551" s="191"/>
      <c r="W551" s="191"/>
      <c r="X551" s="66"/>
      <c r="Y551" s="55"/>
      <c r="Z551" s="52"/>
    </row>
    <row r="552" spans="19:26">
      <c r="S552" s="2"/>
      <c r="T552" s="66"/>
      <c r="U552" s="66"/>
      <c r="V552" s="191"/>
      <c r="W552" s="191"/>
      <c r="X552" s="66"/>
      <c r="Y552" s="55"/>
      <c r="Z552" s="52"/>
    </row>
    <row r="553" spans="19:26">
      <c r="S553" s="2"/>
      <c r="T553" s="66"/>
      <c r="U553" s="66"/>
      <c r="V553" s="191"/>
      <c r="W553" s="191"/>
      <c r="X553" s="66"/>
      <c r="Y553" s="55"/>
      <c r="Z553" s="52"/>
    </row>
    <row r="554" spans="19:26">
      <c r="S554" s="2"/>
      <c r="T554" s="66"/>
      <c r="U554" s="66"/>
      <c r="V554" s="191"/>
      <c r="W554" s="191"/>
      <c r="X554" s="66"/>
      <c r="Y554" s="55"/>
      <c r="Z554" s="52"/>
    </row>
    <row r="555" spans="19:26">
      <c r="S555" s="2"/>
      <c r="T555" s="66"/>
      <c r="U555" s="66"/>
      <c r="V555" s="191"/>
      <c r="W555" s="191"/>
      <c r="X555" s="66"/>
      <c r="Y555" s="55"/>
      <c r="Z555" s="52"/>
    </row>
    <row r="556" spans="19:26">
      <c r="S556" s="2"/>
      <c r="T556" s="66"/>
      <c r="U556" s="66"/>
      <c r="V556" s="191"/>
      <c r="W556" s="191"/>
      <c r="X556" s="66"/>
      <c r="Y556" s="55"/>
      <c r="Z556" s="52"/>
    </row>
    <row r="557" spans="19:26">
      <c r="S557" s="2"/>
      <c r="T557" s="66"/>
      <c r="U557" s="66"/>
      <c r="V557" s="191"/>
      <c r="W557" s="191"/>
      <c r="X557" s="66"/>
      <c r="Y557" s="55"/>
      <c r="Z557" s="52"/>
    </row>
    <row r="558" spans="19:26">
      <c r="S558" s="2"/>
      <c r="T558" s="66"/>
      <c r="U558" s="66"/>
      <c r="V558" s="191"/>
      <c r="W558" s="191"/>
      <c r="X558" s="66"/>
      <c r="Y558" s="55"/>
      <c r="Z558" s="52"/>
    </row>
    <row r="559" spans="19:26">
      <c r="S559" s="2"/>
      <c r="T559" s="66"/>
      <c r="U559" s="66"/>
      <c r="V559" s="191"/>
      <c r="W559" s="191"/>
      <c r="X559" s="66"/>
      <c r="Y559" s="55"/>
      <c r="Z559" s="52"/>
    </row>
    <row r="560" spans="19:26">
      <c r="S560" s="2"/>
      <c r="T560" s="66"/>
      <c r="U560" s="66"/>
      <c r="V560" s="191"/>
      <c r="W560" s="191"/>
      <c r="X560" s="66"/>
      <c r="Y560" s="55"/>
      <c r="Z560" s="52"/>
    </row>
    <row r="561" spans="19:26">
      <c r="S561" s="2"/>
      <c r="T561" s="66"/>
      <c r="U561" s="66"/>
      <c r="V561" s="191"/>
      <c r="W561" s="191"/>
      <c r="X561" s="66"/>
      <c r="Y561" s="55"/>
      <c r="Z561" s="52"/>
    </row>
    <row r="562" spans="19:26">
      <c r="S562" s="2"/>
      <c r="T562" s="66"/>
      <c r="U562" s="66"/>
      <c r="V562" s="191"/>
      <c r="W562" s="191"/>
      <c r="X562" s="66"/>
      <c r="Y562" s="55"/>
      <c r="Z562" s="52"/>
    </row>
    <row r="563" spans="19:26">
      <c r="S563" s="2"/>
      <c r="T563" s="66"/>
      <c r="U563" s="66"/>
      <c r="V563" s="191"/>
      <c r="W563" s="191"/>
      <c r="X563" s="66"/>
      <c r="Y563" s="55"/>
      <c r="Z563" s="52"/>
    </row>
    <row r="564" spans="19:26">
      <c r="S564" s="2"/>
      <c r="T564" s="66"/>
      <c r="U564" s="66"/>
      <c r="V564" s="191"/>
      <c r="W564" s="191"/>
      <c r="X564" s="66"/>
      <c r="Y564" s="55"/>
      <c r="Z564" s="52"/>
    </row>
    <row r="565" spans="19:26">
      <c r="S565" s="2"/>
      <c r="T565" s="66"/>
      <c r="U565" s="66"/>
      <c r="V565" s="191"/>
      <c r="W565" s="191"/>
      <c r="X565" s="66"/>
      <c r="Y565" s="55"/>
      <c r="Z565" s="52"/>
    </row>
    <row r="566" spans="19:26">
      <c r="S566" s="2"/>
      <c r="T566" s="66"/>
      <c r="U566" s="66"/>
      <c r="V566" s="191"/>
      <c r="W566" s="191"/>
      <c r="X566" s="66"/>
      <c r="Y566" s="55"/>
      <c r="Z566" s="52"/>
    </row>
    <row r="567" spans="19:26">
      <c r="S567" s="2"/>
      <c r="T567" s="66"/>
      <c r="U567" s="66"/>
      <c r="V567" s="191"/>
      <c r="W567" s="191"/>
      <c r="X567" s="66"/>
      <c r="Y567" s="55"/>
      <c r="Z567" s="52"/>
    </row>
    <row r="568" spans="19:26">
      <c r="S568" s="2"/>
      <c r="T568" s="66"/>
      <c r="U568" s="66"/>
      <c r="V568" s="191"/>
      <c r="W568" s="191"/>
      <c r="X568" s="66"/>
      <c r="Y568" s="55"/>
      <c r="Z568" s="52"/>
    </row>
    <row r="569" spans="19:26">
      <c r="S569" s="2"/>
      <c r="T569" s="66"/>
      <c r="U569" s="66"/>
      <c r="V569" s="191"/>
      <c r="W569" s="191"/>
      <c r="X569" s="66"/>
      <c r="Y569" s="55"/>
      <c r="Z569" s="52"/>
    </row>
    <row r="570" spans="19:26">
      <c r="S570" s="2"/>
      <c r="T570" s="66"/>
      <c r="U570" s="66"/>
      <c r="V570" s="191"/>
      <c r="W570" s="191"/>
      <c r="X570" s="66"/>
      <c r="Y570" s="55"/>
      <c r="Z570" s="52"/>
    </row>
    <row r="571" spans="19:26">
      <c r="S571" s="2"/>
      <c r="T571" s="66"/>
      <c r="U571" s="66"/>
      <c r="V571" s="191"/>
      <c r="W571" s="191"/>
      <c r="X571" s="66"/>
      <c r="Y571" s="55"/>
      <c r="Z571" s="52"/>
    </row>
    <row r="572" spans="19:26">
      <c r="S572" s="2"/>
      <c r="T572" s="66"/>
      <c r="U572" s="66"/>
      <c r="V572" s="191"/>
      <c r="W572" s="191"/>
      <c r="X572" s="66"/>
      <c r="Y572" s="55"/>
      <c r="Z572" s="52"/>
    </row>
    <row r="573" spans="19:26">
      <c r="S573" s="2"/>
      <c r="T573" s="66"/>
      <c r="U573" s="66"/>
      <c r="V573" s="191"/>
      <c r="W573" s="191"/>
      <c r="X573" s="66"/>
      <c r="Y573" s="55"/>
      <c r="Z573" s="52"/>
    </row>
    <row r="574" spans="19:26">
      <c r="S574" s="2"/>
      <c r="T574" s="66"/>
      <c r="U574" s="66"/>
      <c r="V574" s="191"/>
      <c r="W574" s="191"/>
      <c r="X574" s="66"/>
      <c r="Y574" s="55"/>
      <c r="Z574" s="52"/>
    </row>
    <row r="575" spans="19:26">
      <c r="S575" s="2"/>
      <c r="T575" s="66"/>
      <c r="U575" s="66"/>
      <c r="V575" s="191"/>
      <c r="W575" s="191"/>
      <c r="X575" s="66"/>
      <c r="Y575" s="55"/>
      <c r="Z575" s="52"/>
    </row>
  </sheetData>
  <mergeCells count="2">
    <mergeCell ref="A1:B1"/>
    <mergeCell ref="A2:B2"/>
  </mergeCells>
  <phoneticPr fontId="2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9E50-ADA2-43E4-B966-988BC75A8BB5}">
  <sheetPr>
    <tabColor rgb="FFFFC000"/>
  </sheetPr>
  <dimension ref="A1:DE216"/>
  <sheetViews>
    <sheetView workbookViewId="0">
      <selection activeCell="E10" sqref="E10"/>
    </sheetView>
  </sheetViews>
  <sheetFormatPr defaultColWidth="8.81640625" defaultRowHeight="14.5" outlineLevelRow="1"/>
  <cols>
    <col min="1" max="1" width="31.1796875" customWidth="1"/>
    <col min="2" max="2" width="12.453125" customWidth="1"/>
    <col min="3" max="3" width="14" customWidth="1"/>
    <col min="5" max="5" width="13" customWidth="1"/>
    <col min="6" max="6" width="27.453125" bestFit="1" customWidth="1"/>
    <col min="7" max="7" width="32" customWidth="1"/>
    <col min="8" max="8" width="19.26953125" customWidth="1"/>
    <col min="9" max="10" width="11" bestFit="1" customWidth="1"/>
    <col min="11" max="109" width="10.26953125" customWidth="1"/>
  </cols>
  <sheetData>
    <row r="1" spans="1:109">
      <c r="A1" s="79" t="s">
        <v>164</v>
      </c>
    </row>
    <row r="3" spans="1:109">
      <c r="A3" t="s">
        <v>165</v>
      </c>
      <c r="B3" t="s">
        <v>166</v>
      </c>
      <c r="C3" t="s">
        <v>167</v>
      </c>
    </row>
    <row r="4" spans="1:109">
      <c r="A4" t="s">
        <v>168</v>
      </c>
      <c r="B4" t="s">
        <v>169</v>
      </c>
      <c r="C4" s="164">
        <f>Assumptions!B10</f>
        <v>23200</v>
      </c>
      <c r="E4" s="28"/>
      <c r="H4" s="5" t="s">
        <v>170</v>
      </c>
    </row>
    <row r="5" spans="1:109">
      <c r="A5" t="s">
        <v>171</v>
      </c>
      <c r="B5" t="s">
        <v>172</v>
      </c>
      <c r="C5" s="79">
        <v>0</v>
      </c>
      <c r="G5" s="5" t="s">
        <v>43</v>
      </c>
      <c r="H5" s="5"/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6</v>
      </c>
      <c r="P5" s="5">
        <v>7</v>
      </c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  <c r="X5" s="5">
        <v>15</v>
      </c>
      <c r="Y5" s="5">
        <v>16</v>
      </c>
      <c r="Z5" s="5">
        <v>17</v>
      </c>
      <c r="AA5" s="5">
        <v>18</v>
      </c>
      <c r="AB5" s="5">
        <v>19</v>
      </c>
      <c r="AC5" s="5">
        <v>20</v>
      </c>
      <c r="AD5" s="5">
        <v>21</v>
      </c>
      <c r="AE5" s="5">
        <v>22</v>
      </c>
      <c r="AF5" s="5">
        <v>23</v>
      </c>
      <c r="AG5" s="5">
        <v>24</v>
      </c>
      <c r="AH5" s="5">
        <v>25</v>
      </c>
      <c r="AI5" s="5">
        <v>26</v>
      </c>
      <c r="AJ5" s="5">
        <v>27</v>
      </c>
      <c r="AK5" s="5">
        <v>28</v>
      </c>
      <c r="AL5" s="5">
        <v>29</v>
      </c>
      <c r="AM5" s="5">
        <v>30</v>
      </c>
      <c r="AN5" s="5">
        <v>31</v>
      </c>
      <c r="AO5" s="5">
        <v>32</v>
      </c>
      <c r="AP5" s="5">
        <v>33</v>
      </c>
      <c r="AQ5" s="5">
        <v>34</v>
      </c>
      <c r="AR5" s="5">
        <v>35</v>
      </c>
      <c r="AS5" s="5">
        <v>36</v>
      </c>
      <c r="AT5" s="5">
        <v>37</v>
      </c>
      <c r="AU5" s="5">
        <v>38</v>
      </c>
      <c r="AV5" s="5">
        <v>39</v>
      </c>
      <c r="AW5" s="5">
        <v>40</v>
      </c>
      <c r="AX5" s="5">
        <v>41</v>
      </c>
      <c r="AY5" s="5">
        <v>42</v>
      </c>
      <c r="AZ5" s="5">
        <v>43</v>
      </c>
      <c r="BA5" s="5">
        <v>44</v>
      </c>
      <c r="BB5" s="5">
        <v>45</v>
      </c>
      <c r="BC5" s="5">
        <v>46</v>
      </c>
      <c r="BD5" s="5">
        <v>47</v>
      </c>
      <c r="BE5" s="5">
        <v>48</v>
      </c>
      <c r="BF5" s="5">
        <v>49</v>
      </c>
      <c r="BG5" s="5">
        <v>50</v>
      </c>
      <c r="BH5" s="5">
        <v>51</v>
      </c>
      <c r="BI5" s="5">
        <v>52</v>
      </c>
      <c r="BJ5" s="5">
        <v>53</v>
      </c>
      <c r="BK5" s="5">
        <v>54</v>
      </c>
      <c r="BL5" s="5">
        <v>55</v>
      </c>
      <c r="BM5" s="5">
        <v>56</v>
      </c>
      <c r="BN5" s="5">
        <v>57</v>
      </c>
      <c r="BO5" s="5">
        <v>58</v>
      </c>
      <c r="BP5" s="5">
        <v>59</v>
      </c>
      <c r="BQ5" s="5">
        <v>60</v>
      </c>
      <c r="BR5" s="5">
        <v>61</v>
      </c>
      <c r="BS5" s="5">
        <v>62</v>
      </c>
      <c r="BT5" s="5">
        <v>63</v>
      </c>
      <c r="BU5" s="5">
        <v>64</v>
      </c>
      <c r="BV5" s="5">
        <v>65</v>
      </c>
      <c r="BW5" s="5">
        <v>66</v>
      </c>
      <c r="BX5" s="5">
        <v>67</v>
      </c>
      <c r="BY5" s="5">
        <v>68</v>
      </c>
      <c r="BZ5" s="5">
        <v>69</v>
      </c>
      <c r="CA5" s="5">
        <v>70</v>
      </c>
      <c r="CB5" s="5">
        <v>71</v>
      </c>
      <c r="CC5" s="5">
        <v>72</v>
      </c>
      <c r="CD5" s="5">
        <v>73</v>
      </c>
      <c r="CE5" s="5">
        <v>74</v>
      </c>
      <c r="CF5" s="5">
        <v>75</v>
      </c>
      <c r="CG5" s="5">
        <v>76</v>
      </c>
      <c r="CH5" s="5">
        <v>77</v>
      </c>
      <c r="CI5" s="5">
        <v>78</v>
      </c>
      <c r="CJ5" s="5">
        <v>79</v>
      </c>
      <c r="CK5" s="5">
        <v>80</v>
      </c>
      <c r="CL5" s="5">
        <v>81</v>
      </c>
      <c r="CM5" s="5">
        <v>82</v>
      </c>
      <c r="CN5" s="5">
        <v>83</v>
      </c>
      <c r="CO5" s="5">
        <v>84</v>
      </c>
      <c r="CP5" s="5">
        <v>85</v>
      </c>
      <c r="CQ5" s="5">
        <v>86</v>
      </c>
      <c r="CR5" s="5">
        <v>87</v>
      </c>
      <c r="CS5" s="5">
        <v>88</v>
      </c>
      <c r="CT5" s="5">
        <v>89</v>
      </c>
      <c r="CU5" s="5">
        <v>90</v>
      </c>
      <c r="CV5" s="5">
        <v>91</v>
      </c>
      <c r="CW5" s="5">
        <v>92</v>
      </c>
      <c r="CX5" s="5">
        <v>93</v>
      </c>
      <c r="CY5" s="5">
        <v>94</v>
      </c>
      <c r="CZ5" s="5">
        <v>95</v>
      </c>
      <c r="DA5" s="5">
        <v>96</v>
      </c>
      <c r="DB5" s="5">
        <v>97</v>
      </c>
      <c r="DC5" s="5">
        <v>98</v>
      </c>
      <c r="DD5" s="5">
        <v>99</v>
      </c>
      <c r="DE5" s="5">
        <v>100</v>
      </c>
    </row>
    <row r="6" spans="1:109">
      <c r="A6" t="s">
        <v>173</v>
      </c>
      <c r="B6" t="s">
        <v>174</v>
      </c>
      <c r="C6" s="79">
        <v>20</v>
      </c>
      <c r="H6" s="5"/>
    </row>
    <row r="7" spans="1:109">
      <c r="A7" t="s">
        <v>175</v>
      </c>
      <c r="B7" t="s">
        <v>174</v>
      </c>
      <c r="C7" s="79">
        <v>16</v>
      </c>
      <c r="G7" t="s">
        <v>176</v>
      </c>
      <c r="I7">
        <v>1</v>
      </c>
      <c r="J7">
        <v>1</v>
      </c>
      <c r="K7">
        <f>J7*(1+$C$10)</f>
        <v>1.02</v>
      </c>
      <c r="L7">
        <f t="shared" ref="L7:BW7" si="0">K7*(1+$C$10)</f>
        <v>1.0404</v>
      </c>
      <c r="M7">
        <f t="shared" si="0"/>
        <v>1.0612079999999999</v>
      </c>
      <c r="N7">
        <f t="shared" si="0"/>
        <v>1.08243216</v>
      </c>
      <c r="O7">
        <f t="shared" si="0"/>
        <v>1.1040808032</v>
      </c>
      <c r="P7">
        <f t="shared" si="0"/>
        <v>1.1261624192640001</v>
      </c>
      <c r="Q7">
        <f t="shared" si="0"/>
        <v>1.14868566764928</v>
      </c>
      <c r="R7">
        <f t="shared" si="0"/>
        <v>1.1716593810022657</v>
      </c>
      <c r="S7">
        <f t="shared" si="0"/>
        <v>1.1950925686223111</v>
      </c>
      <c r="T7">
        <f>S7*(1+$C$10)</f>
        <v>1.2189944199947573</v>
      </c>
      <c r="U7">
        <f t="shared" si="0"/>
        <v>1.2433743083946525</v>
      </c>
      <c r="V7">
        <f t="shared" si="0"/>
        <v>1.2682417945625455</v>
      </c>
      <c r="W7">
        <f t="shared" si="0"/>
        <v>1.2936066304537963</v>
      </c>
      <c r="X7">
        <f t="shared" si="0"/>
        <v>1.3194787630628724</v>
      </c>
      <c r="Y7">
        <f t="shared" si="0"/>
        <v>1.3458683383241299</v>
      </c>
      <c r="Z7">
        <f t="shared" si="0"/>
        <v>1.3727857050906125</v>
      </c>
      <c r="AA7">
        <f t="shared" si="0"/>
        <v>1.4002414191924248</v>
      </c>
      <c r="AB7">
        <f t="shared" si="0"/>
        <v>1.4282462475762734</v>
      </c>
      <c r="AC7">
        <f t="shared" si="0"/>
        <v>1.4568111725277988</v>
      </c>
      <c r="AD7">
        <f t="shared" si="0"/>
        <v>1.4859473959783549</v>
      </c>
      <c r="AE7">
        <f t="shared" si="0"/>
        <v>1.5156663438979221</v>
      </c>
      <c r="AF7">
        <f t="shared" si="0"/>
        <v>1.5459796707758806</v>
      </c>
      <c r="AG7">
        <f t="shared" si="0"/>
        <v>1.5768992641913981</v>
      </c>
      <c r="AH7">
        <f t="shared" si="0"/>
        <v>1.6084372494752261</v>
      </c>
      <c r="AI7">
        <f t="shared" si="0"/>
        <v>1.6406059944647307</v>
      </c>
      <c r="AJ7">
        <f t="shared" si="0"/>
        <v>1.6734181143540252</v>
      </c>
      <c r="AK7">
        <f t="shared" si="0"/>
        <v>1.7068864766411058</v>
      </c>
      <c r="AL7">
        <f t="shared" si="0"/>
        <v>1.7410242061739281</v>
      </c>
      <c r="AM7">
        <f t="shared" si="0"/>
        <v>1.7758446902974065</v>
      </c>
      <c r="AN7">
        <f t="shared" si="0"/>
        <v>1.8113615841033548</v>
      </c>
      <c r="AO7">
        <f t="shared" si="0"/>
        <v>1.8475888157854219</v>
      </c>
      <c r="AP7">
        <f t="shared" si="0"/>
        <v>1.8845405921011305</v>
      </c>
      <c r="AQ7">
        <f t="shared" si="0"/>
        <v>1.9222314039431532</v>
      </c>
      <c r="AR7">
        <f t="shared" si="0"/>
        <v>1.9606760320220162</v>
      </c>
      <c r="AS7">
        <f t="shared" si="0"/>
        <v>1.9998895526624565</v>
      </c>
      <c r="AT7">
        <f t="shared" si="0"/>
        <v>2.0398873437157055</v>
      </c>
      <c r="AU7">
        <f t="shared" si="0"/>
        <v>2.0806850905900198</v>
      </c>
      <c r="AV7">
        <f t="shared" si="0"/>
        <v>2.1222987924018204</v>
      </c>
      <c r="AW7">
        <f t="shared" si="0"/>
        <v>2.1647447682498568</v>
      </c>
      <c r="AX7">
        <f t="shared" si="0"/>
        <v>2.208039663614854</v>
      </c>
      <c r="AY7">
        <f t="shared" si="0"/>
        <v>2.252200456887151</v>
      </c>
      <c r="AZ7">
        <f t="shared" si="0"/>
        <v>2.2972444660248938</v>
      </c>
      <c r="BA7">
        <f t="shared" si="0"/>
        <v>2.343189355345392</v>
      </c>
      <c r="BB7">
        <f t="shared" si="0"/>
        <v>2.3900531424522997</v>
      </c>
      <c r="BC7">
        <f t="shared" si="0"/>
        <v>2.4378542053013459</v>
      </c>
      <c r="BD7">
        <f t="shared" si="0"/>
        <v>2.4866112894073726</v>
      </c>
      <c r="BE7">
        <f t="shared" si="0"/>
        <v>2.53634351519552</v>
      </c>
      <c r="BF7">
        <f t="shared" si="0"/>
        <v>2.5870703854994304</v>
      </c>
      <c r="BG7">
        <f t="shared" si="0"/>
        <v>2.6388117932094191</v>
      </c>
      <c r="BH7">
        <f t="shared" si="0"/>
        <v>2.6915880290736074</v>
      </c>
      <c r="BI7">
        <f t="shared" si="0"/>
        <v>2.7454197896550796</v>
      </c>
      <c r="BJ7">
        <f t="shared" si="0"/>
        <v>2.8003281854481812</v>
      </c>
      <c r="BK7">
        <f t="shared" si="0"/>
        <v>2.8563347491571447</v>
      </c>
      <c r="BL7">
        <f t="shared" si="0"/>
        <v>2.9134614441402875</v>
      </c>
      <c r="BM7">
        <f t="shared" si="0"/>
        <v>2.9717306730230932</v>
      </c>
      <c r="BN7">
        <f t="shared" si="0"/>
        <v>3.0311652864835552</v>
      </c>
      <c r="BO7">
        <f t="shared" si="0"/>
        <v>3.0917885922132262</v>
      </c>
      <c r="BP7">
        <f t="shared" si="0"/>
        <v>3.1536243640574906</v>
      </c>
      <c r="BQ7">
        <f t="shared" si="0"/>
        <v>3.2166968513386403</v>
      </c>
      <c r="BR7">
        <f t="shared" si="0"/>
        <v>3.2810307883654133</v>
      </c>
      <c r="BS7">
        <f t="shared" si="0"/>
        <v>3.3466514041327216</v>
      </c>
      <c r="BT7">
        <f t="shared" si="0"/>
        <v>3.4135844322153761</v>
      </c>
      <c r="BU7">
        <f t="shared" si="0"/>
        <v>3.4818561208596837</v>
      </c>
      <c r="BV7">
        <f t="shared" si="0"/>
        <v>3.5514932432768775</v>
      </c>
      <c r="BW7">
        <f t="shared" si="0"/>
        <v>3.6225231081424152</v>
      </c>
      <c r="BX7">
        <f t="shared" ref="BX7:DE7" si="1">BW7*(1+$C$10)</f>
        <v>3.6949735703052635</v>
      </c>
      <c r="BY7">
        <f t="shared" si="1"/>
        <v>3.7688730417113687</v>
      </c>
      <c r="BZ7">
        <f t="shared" si="1"/>
        <v>3.844250502545596</v>
      </c>
      <c r="CA7">
        <f t="shared" si="1"/>
        <v>3.9211355125965079</v>
      </c>
      <c r="CB7">
        <f t="shared" si="1"/>
        <v>3.9995582228484383</v>
      </c>
      <c r="CC7">
        <f t="shared" si="1"/>
        <v>4.0795493873054074</v>
      </c>
      <c r="CD7">
        <f t="shared" si="1"/>
        <v>4.1611403750515157</v>
      </c>
      <c r="CE7">
        <f t="shared" si="1"/>
        <v>4.2443631825525463</v>
      </c>
      <c r="CF7">
        <f t="shared" si="1"/>
        <v>4.3292504462035977</v>
      </c>
      <c r="CG7">
        <f t="shared" si="1"/>
        <v>4.4158354551276693</v>
      </c>
      <c r="CH7">
        <f t="shared" si="1"/>
        <v>4.5041521642302227</v>
      </c>
      <c r="CI7">
        <f t="shared" si="1"/>
        <v>4.5942352075148269</v>
      </c>
      <c r="CJ7">
        <f t="shared" si="1"/>
        <v>4.6861199116651235</v>
      </c>
      <c r="CK7">
        <f t="shared" si="1"/>
        <v>4.7798423098984264</v>
      </c>
      <c r="CL7">
        <f t="shared" si="1"/>
        <v>4.8754391560963954</v>
      </c>
      <c r="CM7">
        <f t="shared" si="1"/>
        <v>4.9729479392183231</v>
      </c>
      <c r="CN7">
        <f t="shared" si="1"/>
        <v>5.07240689800269</v>
      </c>
      <c r="CO7">
        <f t="shared" si="1"/>
        <v>5.1738550359627435</v>
      </c>
      <c r="CP7">
        <f t="shared" si="1"/>
        <v>5.2773321366819985</v>
      </c>
      <c r="CQ7">
        <f t="shared" si="1"/>
        <v>5.3828787794156385</v>
      </c>
      <c r="CR7">
        <f t="shared" si="1"/>
        <v>5.4905363550039512</v>
      </c>
      <c r="CS7">
        <f t="shared" si="1"/>
        <v>5.6003470821040304</v>
      </c>
      <c r="CT7">
        <f t="shared" si="1"/>
        <v>5.7123540237461112</v>
      </c>
      <c r="CU7">
        <f t="shared" si="1"/>
        <v>5.8266011042210337</v>
      </c>
      <c r="CV7">
        <f t="shared" si="1"/>
        <v>5.9431331263054545</v>
      </c>
      <c r="CW7">
        <f t="shared" si="1"/>
        <v>6.0619957888315641</v>
      </c>
      <c r="CX7">
        <f t="shared" si="1"/>
        <v>6.1832357046081956</v>
      </c>
      <c r="CY7">
        <f t="shared" si="1"/>
        <v>6.3069004187003594</v>
      </c>
      <c r="CZ7">
        <f t="shared" si="1"/>
        <v>6.4330384270743668</v>
      </c>
      <c r="DA7">
        <f t="shared" si="1"/>
        <v>6.5616991956158541</v>
      </c>
      <c r="DB7">
        <f t="shared" si="1"/>
        <v>6.692933179528171</v>
      </c>
      <c r="DC7">
        <f t="shared" si="1"/>
        <v>6.8267918431187349</v>
      </c>
      <c r="DD7">
        <f t="shared" si="1"/>
        <v>6.9633276799811101</v>
      </c>
      <c r="DE7">
        <f t="shared" si="1"/>
        <v>7.1025942335807324</v>
      </c>
    </row>
    <row r="8" spans="1:109">
      <c r="A8" t="s">
        <v>177</v>
      </c>
      <c r="B8" t="s">
        <v>174</v>
      </c>
      <c r="C8" s="79">
        <v>5</v>
      </c>
      <c r="D8" s="125"/>
      <c r="G8" t="s">
        <v>178</v>
      </c>
      <c r="H8" s="5"/>
      <c r="J8">
        <f>IF(AND(J5&lt;=$C$6+$C$5,J5&gt;$C$5),1,0)</f>
        <v>1</v>
      </c>
      <c r="K8">
        <f t="shared" ref="K8:BV8" si="2">IF(AND(K5&lt;=$C$6+$C$5,K5&gt;$C$5),1,0)</f>
        <v>1</v>
      </c>
      <c r="L8">
        <f t="shared" si="2"/>
        <v>1</v>
      </c>
      <c r="M8">
        <f t="shared" si="2"/>
        <v>1</v>
      </c>
      <c r="N8">
        <f t="shared" si="2"/>
        <v>1</v>
      </c>
      <c r="O8">
        <f t="shared" si="2"/>
        <v>1</v>
      </c>
      <c r="P8">
        <f t="shared" si="2"/>
        <v>1</v>
      </c>
      <c r="Q8">
        <f t="shared" si="2"/>
        <v>1</v>
      </c>
      <c r="R8">
        <f t="shared" si="2"/>
        <v>1</v>
      </c>
      <c r="S8">
        <f t="shared" si="2"/>
        <v>1</v>
      </c>
      <c r="T8">
        <f t="shared" si="2"/>
        <v>1</v>
      </c>
      <c r="U8">
        <f t="shared" si="2"/>
        <v>1</v>
      </c>
      <c r="V8">
        <f t="shared" si="2"/>
        <v>1</v>
      </c>
      <c r="W8">
        <f t="shared" si="2"/>
        <v>1</v>
      </c>
      <c r="X8">
        <f t="shared" si="2"/>
        <v>1</v>
      </c>
      <c r="Y8">
        <f t="shared" si="2"/>
        <v>1</v>
      </c>
      <c r="Z8">
        <f t="shared" si="2"/>
        <v>1</v>
      </c>
      <c r="AA8">
        <f t="shared" si="2"/>
        <v>1</v>
      </c>
      <c r="AB8">
        <f t="shared" si="2"/>
        <v>1</v>
      </c>
      <c r="AC8">
        <f t="shared" si="2"/>
        <v>1</v>
      </c>
      <c r="AD8">
        <f t="shared" si="2"/>
        <v>0</v>
      </c>
      <c r="AE8">
        <f t="shared" si="2"/>
        <v>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0</v>
      </c>
      <c r="AJ8">
        <f t="shared" si="2"/>
        <v>0</v>
      </c>
      <c r="AK8">
        <f t="shared" si="2"/>
        <v>0</v>
      </c>
      <c r="AL8">
        <f t="shared" si="2"/>
        <v>0</v>
      </c>
      <c r="AM8">
        <f t="shared" si="2"/>
        <v>0</v>
      </c>
      <c r="AN8">
        <f t="shared" si="2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  <c r="BO8">
        <f t="shared" si="2"/>
        <v>0</v>
      </c>
      <c r="BP8">
        <f t="shared" si="2"/>
        <v>0</v>
      </c>
      <c r="BQ8">
        <f t="shared" si="2"/>
        <v>0</v>
      </c>
      <c r="BR8">
        <f t="shared" si="2"/>
        <v>0</v>
      </c>
      <c r="BS8">
        <f t="shared" si="2"/>
        <v>0</v>
      </c>
      <c r="BT8">
        <f t="shared" si="2"/>
        <v>0</v>
      </c>
      <c r="BU8">
        <f t="shared" si="2"/>
        <v>0</v>
      </c>
      <c r="BV8">
        <f t="shared" si="2"/>
        <v>0</v>
      </c>
      <c r="BW8">
        <f t="shared" ref="BW8:DE8" si="3">IF(AND(BW5&lt;=$C$6+$C$5,BW5&gt;$C$5),1,0)</f>
        <v>0</v>
      </c>
      <c r="BX8">
        <f t="shared" si="3"/>
        <v>0</v>
      </c>
      <c r="BY8">
        <f t="shared" si="3"/>
        <v>0</v>
      </c>
      <c r="BZ8">
        <f t="shared" si="3"/>
        <v>0</v>
      </c>
      <c r="CA8">
        <f t="shared" si="3"/>
        <v>0</v>
      </c>
      <c r="CB8">
        <f t="shared" si="3"/>
        <v>0</v>
      </c>
      <c r="CC8">
        <f t="shared" si="3"/>
        <v>0</v>
      </c>
      <c r="CD8">
        <f t="shared" si="3"/>
        <v>0</v>
      </c>
      <c r="CE8">
        <f t="shared" si="3"/>
        <v>0</v>
      </c>
      <c r="CF8">
        <f t="shared" si="3"/>
        <v>0</v>
      </c>
      <c r="CG8">
        <f t="shared" si="3"/>
        <v>0</v>
      </c>
      <c r="CH8">
        <f t="shared" si="3"/>
        <v>0</v>
      </c>
      <c r="CI8">
        <f t="shared" si="3"/>
        <v>0</v>
      </c>
      <c r="CJ8">
        <f t="shared" si="3"/>
        <v>0</v>
      </c>
      <c r="CK8">
        <f t="shared" si="3"/>
        <v>0</v>
      </c>
      <c r="CL8">
        <f t="shared" si="3"/>
        <v>0</v>
      </c>
      <c r="CM8">
        <f t="shared" si="3"/>
        <v>0</v>
      </c>
      <c r="CN8">
        <f t="shared" si="3"/>
        <v>0</v>
      </c>
      <c r="CO8">
        <f t="shared" si="3"/>
        <v>0</v>
      </c>
      <c r="CP8">
        <f t="shared" si="3"/>
        <v>0</v>
      </c>
      <c r="CQ8">
        <f t="shared" si="3"/>
        <v>0</v>
      </c>
      <c r="CR8">
        <f t="shared" si="3"/>
        <v>0</v>
      </c>
      <c r="CS8">
        <f t="shared" si="3"/>
        <v>0</v>
      </c>
      <c r="CT8">
        <f t="shared" si="3"/>
        <v>0</v>
      </c>
      <c r="CU8">
        <f t="shared" si="3"/>
        <v>0</v>
      </c>
      <c r="CV8">
        <f t="shared" si="3"/>
        <v>0</v>
      </c>
      <c r="CW8">
        <f t="shared" si="3"/>
        <v>0</v>
      </c>
      <c r="CX8">
        <f t="shared" si="3"/>
        <v>0</v>
      </c>
      <c r="CY8">
        <f t="shared" si="3"/>
        <v>0</v>
      </c>
      <c r="CZ8">
        <f t="shared" si="3"/>
        <v>0</v>
      </c>
      <c r="DA8">
        <f t="shared" si="3"/>
        <v>0</v>
      </c>
      <c r="DB8">
        <f t="shared" si="3"/>
        <v>0</v>
      </c>
      <c r="DC8">
        <f t="shared" si="3"/>
        <v>0</v>
      </c>
      <c r="DD8">
        <f t="shared" si="3"/>
        <v>0</v>
      </c>
      <c r="DE8">
        <f t="shared" si="3"/>
        <v>0</v>
      </c>
    </row>
    <row r="9" spans="1:109">
      <c r="G9" t="s">
        <v>179</v>
      </c>
      <c r="H9" s="5"/>
      <c r="J9">
        <f>IF(AND(J5&lt;=$C$7+$C$5,J5&gt;$C$5),1,0)</f>
        <v>1</v>
      </c>
      <c r="K9">
        <f t="shared" ref="K9:BV9" si="4">IF(AND(K5&lt;=$C$7+$C$5,K5&gt;$C$5),1,0)</f>
        <v>1</v>
      </c>
      <c r="L9">
        <f t="shared" si="4"/>
        <v>1</v>
      </c>
      <c r="M9">
        <f t="shared" si="4"/>
        <v>1</v>
      </c>
      <c r="N9">
        <f t="shared" si="4"/>
        <v>1</v>
      </c>
      <c r="O9">
        <f t="shared" si="4"/>
        <v>1</v>
      </c>
      <c r="P9">
        <f t="shared" si="4"/>
        <v>1</v>
      </c>
      <c r="Q9">
        <f t="shared" si="4"/>
        <v>1</v>
      </c>
      <c r="R9">
        <f t="shared" si="4"/>
        <v>1</v>
      </c>
      <c r="S9">
        <f t="shared" si="4"/>
        <v>1</v>
      </c>
      <c r="T9">
        <f t="shared" si="4"/>
        <v>1</v>
      </c>
      <c r="U9">
        <f t="shared" si="4"/>
        <v>1</v>
      </c>
      <c r="V9">
        <f t="shared" si="4"/>
        <v>1</v>
      </c>
      <c r="W9">
        <f t="shared" si="4"/>
        <v>1</v>
      </c>
      <c r="X9">
        <f t="shared" si="4"/>
        <v>1</v>
      </c>
      <c r="Y9">
        <f t="shared" si="4"/>
        <v>1</v>
      </c>
      <c r="Z9">
        <f t="shared" si="4"/>
        <v>0</v>
      </c>
      <c r="AA9">
        <f t="shared" si="4"/>
        <v>0</v>
      </c>
      <c r="AB9">
        <f t="shared" si="4"/>
        <v>0</v>
      </c>
      <c r="AC9">
        <f t="shared" si="4"/>
        <v>0</v>
      </c>
      <c r="AD9">
        <f t="shared" si="4"/>
        <v>0</v>
      </c>
      <c r="AE9">
        <f t="shared" si="4"/>
        <v>0</v>
      </c>
      <c r="AF9">
        <f t="shared" si="4"/>
        <v>0</v>
      </c>
      <c r="AG9">
        <f t="shared" si="4"/>
        <v>0</v>
      </c>
      <c r="AH9">
        <f t="shared" si="4"/>
        <v>0</v>
      </c>
      <c r="AI9">
        <f t="shared" si="4"/>
        <v>0</v>
      </c>
      <c r="AJ9">
        <f t="shared" si="4"/>
        <v>0</v>
      </c>
      <c r="AK9">
        <f t="shared" si="4"/>
        <v>0</v>
      </c>
      <c r="AL9">
        <f t="shared" si="4"/>
        <v>0</v>
      </c>
      <c r="AM9">
        <f t="shared" si="4"/>
        <v>0</v>
      </c>
      <c r="AN9">
        <f t="shared" si="4"/>
        <v>0</v>
      </c>
      <c r="AO9">
        <f t="shared" si="4"/>
        <v>0</v>
      </c>
      <c r="AP9">
        <f t="shared" si="4"/>
        <v>0</v>
      </c>
      <c r="AQ9">
        <f t="shared" si="4"/>
        <v>0</v>
      </c>
      <c r="AR9">
        <f t="shared" si="4"/>
        <v>0</v>
      </c>
      <c r="AS9">
        <f t="shared" si="4"/>
        <v>0</v>
      </c>
      <c r="AT9">
        <f t="shared" si="4"/>
        <v>0</v>
      </c>
      <c r="AU9">
        <f t="shared" si="4"/>
        <v>0</v>
      </c>
      <c r="AV9">
        <f t="shared" si="4"/>
        <v>0</v>
      </c>
      <c r="AW9">
        <f t="shared" si="4"/>
        <v>0</v>
      </c>
      <c r="AX9">
        <f t="shared" si="4"/>
        <v>0</v>
      </c>
      <c r="AY9">
        <f t="shared" si="4"/>
        <v>0</v>
      </c>
      <c r="AZ9">
        <f t="shared" si="4"/>
        <v>0</v>
      </c>
      <c r="BA9">
        <f t="shared" si="4"/>
        <v>0</v>
      </c>
      <c r="BB9">
        <f t="shared" si="4"/>
        <v>0</v>
      </c>
      <c r="BC9">
        <f t="shared" si="4"/>
        <v>0</v>
      </c>
      <c r="BD9">
        <f t="shared" si="4"/>
        <v>0</v>
      </c>
      <c r="BE9">
        <f t="shared" si="4"/>
        <v>0</v>
      </c>
      <c r="BF9">
        <f t="shared" si="4"/>
        <v>0</v>
      </c>
      <c r="BG9">
        <f t="shared" si="4"/>
        <v>0</v>
      </c>
      <c r="BH9">
        <f t="shared" si="4"/>
        <v>0</v>
      </c>
      <c r="BI9">
        <f t="shared" si="4"/>
        <v>0</v>
      </c>
      <c r="BJ9">
        <f t="shared" si="4"/>
        <v>0</v>
      </c>
      <c r="BK9">
        <f t="shared" si="4"/>
        <v>0</v>
      </c>
      <c r="BL9">
        <f t="shared" si="4"/>
        <v>0</v>
      </c>
      <c r="BM9">
        <f t="shared" si="4"/>
        <v>0</v>
      </c>
      <c r="BN9">
        <f t="shared" si="4"/>
        <v>0</v>
      </c>
      <c r="BO9">
        <f t="shared" si="4"/>
        <v>0</v>
      </c>
      <c r="BP9">
        <f t="shared" si="4"/>
        <v>0</v>
      </c>
      <c r="BQ9">
        <f t="shared" si="4"/>
        <v>0</v>
      </c>
      <c r="BR9">
        <f t="shared" si="4"/>
        <v>0</v>
      </c>
      <c r="BS9">
        <f t="shared" si="4"/>
        <v>0</v>
      </c>
      <c r="BT9">
        <f t="shared" si="4"/>
        <v>0</v>
      </c>
      <c r="BU9">
        <f t="shared" si="4"/>
        <v>0</v>
      </c>
      <c r="BV9">
        <f t="shared" si="4"/>
        <v>0</v>
      </c>
      <c r="BW9">
        <f t="shared" ref="BW9:DE9" si="5">IF(AND(BW5&lt;=$C$7+$C$5,BW5&gt;$C$5),1,0)</f>
        <v>0</v>
      </c>
      <c r="BX9">
        <f t="shared" si="5"/>
        <v>0</v>
      </c>
      <c r="BY9">
        <f t="shared" si="5"/>
        <v>0</v>
      </c>
      <c r="BZ9">
        <f t="shared" si="5"/>
        <v>0</v>
      </c>
      <c r="CA9">
        <f t="shared" si="5"/>
        <v>0</v>
      </c>
      <c r="CB9">
        <f t="shared" si="5"/>
        <v>0</v>
      </c>
      <c r="CC9">
        <f t="shared" si="5"/>
        <v>0</v>
      </c>
      <c r="CD9">
        <f t="shared" si="5"/>
        <v>0</v>
      </c>
      <c r="CE9">
        <f t="shared" si="5"/>
        <v>0</v>
      </c>
      <c r="CF9">
        <f t="shared" si="5"/>
        <v>0</v>
      </c>
      <c r="CG9">
        <f t="shared" si="5"/>
        <v>0</v>
      </c>
      <c r="CH9">
        <f t="shared" si="5"/>
        <v>0</v>
      </c>
      <c r="CI9">
        <f t="shared" si="5"/>
        <v>0</v>
      </c>
      <c r="CJ9">
        <f t="shared" si="5"/>
        <v>0</v>
      </c>
      <c r="CK9">
        <f t="shared" si="5"/>
        <v>0</v>
      </c>
      <c r="CL9">
        <f t="shared" si="5"/>
        <v>0</v>
      </c>
      <c r="CM9">
        <f t="shared" si="5"/>
        <v>0</v>
      </c>
      <c r="CN9">
        <f t="shared" si="5"/>
        <v>0</v>
      </c>
      <c r="CO9">
        <f t="shared" si="5"/>
        <v>0</v>
      </c>
      <c r="CP9">
        <f t="shared" si="5"/>
        <v>0</v>
      </c>
      <c r="CQ9">
        <f t="shared" si="5"/>
        <v>0</v>
      </c>
      <c r="CR9">
        <f t="shared" si="5"/>
        <v>0</v>
      </c>
      <c r="CS9">
        <f t="shared" si="5"/>
        <v>0</v>
      </c>
      <c r="CT9">
        <f t="shared" si="5"/>
        <v>0</v>
      </c>
      <c r="CU9">
        <f t="shared" si="5"/>
        <v>0</v>
      </c>
      <c r="CV9">
        <f t="shared" si="5"/>
        <v>0</v>
      </c>
      <c r="CW9">
        <f t="shared" si="5"/>
        <v>0</v>
      </c>
      <c r="CX9">
        <f t="shared" si="5"/>
        <v>0</v>
      </c>
      <c r="CY9">
        <f t="shared" si="5"/>
        <v>0</v>
      </c>
      <c r="CZ9">
        <f t="shared" si="5"/>
        <v>0</v>
      </c>
      <c r="DA9">
        <f t="shared" si="5"/>
        <v>0</v>
      </c>
      <c r="DB9">
        <f t="shared" si="5"/>
        <v>0</v>
      </c>
      <c r="DC9">
        <f t="shared" si="5"/>
        <v>0</v>
      </c>
      <c r="DD9">
        <f t="shared" si="5"/>
        <v>0</v>
      </c>
      <c r="DE9">
        <f t="shared" si="5"/>
        <v>0</v>
      </c>
    </row>
    <row r="10" spans="1:109">
      <c r="A10" t="s">
        <v>180</v>
      </c>
      <c r="B10" t="s">
        <v>181</v>
      </c>
      <c r="C10" s="163">
        <f>Assumptions!B57</f>
        <v>0.02</v>
      </c>
      <c r="G10" t="s">
        <v>182</v>
      </c>
      <c r="H10" s="5"/>
      <c r="J10">
        <f>IF(AND(J5&lt;=$C$8+$C$5+1,J5&gt;$C$5),1,0)</f>
        <v>1</v>
      </c>
      <c r="K10">
        <f t="shared" ref="K10:BV10" si="6">IF(AND(K5&lt;=$C$8+$C$5+1,K5&gt;$C$5),1,0)</f>
        <v>1</v>
      </c>
      <c r="L10">
        <f t="shared" si="6"/>
        <v>1</v>
      </c>
      <c r="M10">
        <f t="shared" si="6"/>
        <v>1</v>
      </c>
      <c r="N10">
        <f t="shared" si="6"/>
        <v>1</v>
      </c>
      <c r="O10">
        <f t="shared" si="6"/>
        <v>1</v>
      </c>
      <c r="P10">
        <f t="shared" si="6"/>
        <v>0</v>
      </c>
      <c r="Q10">
        <f t="shared" si="6"/>
        <v>0</v>
      </c>
      <c r="R10">
        <f t="shared" si="6"/>
        <v>0</v>
      </c>
      <c r="S10">
        <f t="shared" si="6"/>
        <v>0</v>
      </c>
      <c r="T10">
        <f t="shared" si="6"/>
        <v>0</v>
      </c>
      <c r="U10">
        <f t="shared" si="6"/>
        <v>0</v>
      </c>
      <c r="V10">
        <f t="shared" si="6"/>
        <v>0</v>
      </c>
      <c r="W10">
        <f t="shared" si="6"/>
        <v>0</v>
      </c>
      <c r="X10">
        <f t="shared" si="6"/>
        <v>0</v>
      </c>
      <c r="Y10">
        <f t="shared" si="6"/>
        <v>0</v>
      </c>
      <c r="Z10">
        <f t="shared" si="6"/>
        <v>0</v>
      </c>
      <c r="AA10">
        <f t="shared" si="6"/>
        <v>0</v>
      </c>
      <c r="AB10">
        <f t="shared" si="6"/>
        <v>0</v>
      </c>
      <c r="AC10">
        <f t="shared" si="6"/>
        <v>0</v>
      </c>
      <c r="AD10">
        <f t="shared" si="6"/>
        <v>0</v>
      </c>
      <c r="AE10">
        <f t="shared" si="6"/>
        <v>0</v>
      </c>
      <c r="AF10">
        <f t="shared" si="6"/>
        <v>0</v>
      </c>
      <c r="AG10">
        <f t="shared" si="6"/>
        <v>0</v>
      </c>
      <c r="AH10">
        <f t="shared" si="6"/>
        <v>0</v>
      </c>
      <c r="AI10">
        <f t="shared" si="6"/>
        <v>0</v>
      </c>
      <c r="AJ10">
        <f t="shared" si="6"/>
        <v>0</v>
      </c>
      <c r="AK10">
        <f t="shared" si="6"/>
        <v>0</v>
      </c>
      <c r="AL10">
        <f t="shared" si="6"/>
        <v>0</v>
      </c>
      <c r="AM10">
        <f t="shared" si="6"/>
        <v>0</v>
      </c>
      <c r="AN10">
        <f t="shared" si="6"/>
        <v>0</v>
      </c>
      <c r="AO10">
        <f t="shared" si="6"/>
        <v>0</v>
      </c>
      <c r="AP10">
        <f t="shared" si="6"/>
        <v>0</v>
      </c>
      <c r="AQ10">
        <f t="shared" si="6"/>
        <v>0</v>
      </c>
      <c r="AR10">
        <f t="shared" si="6"/>
        <v>0</v>
      </c>
      <c r="AS10">
        <f t="shared" si="6"/>
        <v>0</v>
      </c>
      <c r="AT10">
        <f t="shared" si="6"/>
        <v>0</v>
      </c>
      <c r="AU10">
        <f t="shared" si="6"/>
        <v>0</v>
      </c>
      <c r="AV10">
        <f t="shared" si="6"/>
        <v>0</v>
      </c>
      <c r="AW10">
        <f t="shared" si="6"/>
        <v>0</v>
      </c>
      <c r="AX10">
        <f t="shared" si="6"/>
        <v>0</v>
      </c>
      <c r="AY10">
        <f t="shared" si="6"/>
        <v>0</v>
      </c>
      <c r="AZ10">
        <f t="shared" si="6"/>
        <v>0</v>
      </c>
      <c r="BA10">
        <f t="shared" si="6"/>
        <v>0</v>
      </c>
      <c r="BB10">
        <f t="shared" si="6"/>
        <v>0</v>
      </c>
      <c r="BC10">
        <f t="shared" si="6"/>
        <v>0</v>
      </c>
      <c r="BD10">
        <f t="shared" si="6"/>
        <v>0</v>
      </c>
      <c r="BE10">
        <f t="shared" si="6"/>
        <v>0</v>
      </c>
      <c r="BF10">
        <f t="shared" si="6"/>
        <v>0</v>
      </c>
      <c r="BG10">
        <f t="shared" si="6"/>
        <v>0</v>
      </c>
      <c r="BH10">
        <f t="shared" si="6"/>
        <v>0</v>
      </c>
      <c r="BI10">
        <f t="shared" si="6"/>
        <v>0</v>
      </c>
      <c r="BJ10">
        <f t="shared" si="6"/>
        <v>0</v>
      </c>
      <c r="BK10">
        <f t="shared" si="6"/>
        <v>0</v>
      </c>
      <c r="BL10">
        <f t="shared" si="6"/>
        <v>0</v>
      </c>
      <c r="BM10">
        <f t="shared" si="6"/>
        <v>0</v>
      </c>
      <c r="BN10">
        <f t="shared" si="6"/>
        <v>0</v>
      </c>
      <c r="BO10">
        <f t="shared" si="6"/>
        <v>0</v>
      </c>
      <c r="BP10">
        <f t="shared" si="6"/>
        <v>0</v>
      </c>
      <c r="BQ10">
        <f t="shared" si="6"/>
        <v>0</v>
      </c>
      <c r="BR10">
        <f t="shared" si="6"/>
        <v>0</v>
      </c>
      <c r="BS10">
        <f t="shared" si="6"/>
        <v>0</v>
      </c>
      <c r="BT10">
        <f t="shared" si="6"/>
        <v>0</v>
      </c>
      <c r="BU10">
        <f t="shared" si="6"/>
        <v>0</v>
      </c>
      <c r="BV10">
        <f t="shared" si="6"/>
        <v>0</v>
      </c>
      <c r="BW10">
        <f t="shared" ref="BW10:DE10" si="7">IF(AND(BW5&lt;=$C$8+$C$5+1,BW5&gt;$C$5),1,0)</f>
        <v>0</v>
      </c>
      <c r="BX10">
        <f t="shared" si="7"/>
        <v>0</v>
      </c>
      <c r="BY10">
        <f t="shared" si="7"/>
        <v>0</v>
      </c>
      <c r="BZ10">
        <f t="shared" si="7"/>
        <v>0</v>
      </c>
      <c r="CA10">
        <f t="shared" si="7"/>
        <v>0</v>
      </c>
      <c r="CB10">
        <f t="shared" si="7"/>
        <v>0</v>
      </c>
      <c r="CC10">
        <f t="shared" si="7"/>
        <v>0</v>
      </c>
      <c r="CD10">
        <f t="shared" si="7"/>
        <v>0</v>
      </c>
      <c r="CE10">
        <f t="shared" si="7"/>
        <v>0</v>
      </c>
      <c r="CF10">
        <f t="shared" si="7"/>
        <v>0</v>
      </c>
      <c r="CG10">
        <f t="shared" si="7"/>
        <v>0</v>
      </c>
      <c r="CH10">
        <f t="shared" si="7"/>
        <v>0</v>
      </c>
      <c r="CI10">
        <f t="shared" si="7"/>
        <v>0</v>
      </c>
      <c r="CJ10">
        <f t="shared" si="7"/>
        <v>0</v>
      </c>
      <c r="CK10">
        <f t="shared" si="7"/>
        <v>0</v>
      </c>
      <c r="CL10">
        <f t="shared" si="7"/>
        <v>0</v>
      </c>
      <c r="CM10">
        <f t="shared" si="7"/>
        <v>0</v>
      </c>
      <c r="CN10">
        <f t="shared" si="7"/>
        <v>0</v>
      </c>
      <c r="CO10">
        <f t="shared" si="7"/>
        <v>0</v>
      </c>
      <c r="CP10">
        <f t="shared" si="7"/>
        <v>0</v>
      </c>
      <c r="CQ10">
        <f t="shared" si="7"/>
        <v>0</v>
      </c>
      <c r="CR10">
        <f t="shared" si="7"/>
        <v>0</v>
      </c>
      <c r="CS10">
        <f t="shared" si="7"/>
        <v>0</v>
      </c>
      <c r="CT10">
        <f t="shared" si="7"/>
        <v>0</v>
      </c>
      <c r="CU10">
        <f t="shared" si="7"/>
        <v>0</v>
      </c>
      <c r="CV10">
        <f t="shared" si="7"/>
        <v>0</v>
      </c>
      <c r="CW10">
        <f t="shared" si="7"/>
        <v>0</v>
      </c>
      <c r="CX10">
        <f t="shared" si="7"/>
        <v>0</v>
      </c>
      <c r="CY10">
        <f t="shared" si="7"/>
        <v>0</v>
      </c>
      <c r="CZ10">
        <f t="shared" si="7"/>
        <v>0</v>
      </c>
      <c r="DA10">
        <f t="shared" si="7"/>
        <v>0</v>
      </c>
      <c r="DB10">
        <f t="shared" si="7"/>
        <v>0</v>
      </c>
      <c r="DC10">
        <f t="shared" si="7"/>
        <v>0</v>
      </c>
      <c r="DD10">
        <f t="shared" si="7"/>
        <v>0</v>
      </c>
      <c r="DE10">
        <f t="shared" si="7"/>
        <v>0</v>
      </c>
    </row>
    <row r="11" spans="1:109">
      <c r="A11" t="s">
        <v>183</v>
      </c>
      <c r="B11" t="s">
        <v>181</v>
      </c>
      <c r="C11" s="208">
        <v>0.27715000000000001</v>
      </c>
      <c r="H11" s="5"/>
    </row>
    <row r="12" spans="1:109">
      <c r="A12" t="s">
        <v>184</v>
      </c>
      <c r="B12" t="s">
        <v>181</v>
      </c>
      <c r="C12" s="209">
        <v>5.1400000000000001E-2</v>
      </c>
      <c r="H12" s="5"/>
    </row>
    <row r="13" spans="1:109">
      <c r="A13" t="s">
        <v>185</v>
      </c>
      <c r="B13" t="s">
        <v>181</v>
      </c>
      <c r="C13" s="208">
        <v>1.025E-2</v>
      </c>
      <c r="F13" s="210" t="s">
        <v>186</v>
      </c>
      <c r="G13" s="126" t="s">
        <v>187</v>
      </c>
      <c r="H13" s="127"/>
      <c r="I13" s="126"/>
      <c r="J13" s="128">
        <f t="shared" ref="J13:AO13" si="8">$C$4*(_xlfn.XLOOKUP($C$5,$I$5:$DE$5,$I$7:$DE$7)*(1+$C$12)/$C$7*J9)</f>
        <v>1524.5300000000002</v>
      </c>
      <c r="K13" s="128">
        <f t="shared" si="8"/>
        <v>1524.5300000000002</v>
      </c>
      <c r="L13" s="128">
        <f t="shared" si="8"/>
        <v>1524.5300000000002</v>
      </c>
      <c r="M13" s="128">
        <f t="shared" si="8"/>
        <v>1524.5300000000002</v>
      </c>
      <c r="N13" s="128">
        <f t="shared" si="8"/>
        <v>1524.5300000000002</v>
      </c>
      <c r="O13" s="128">
        <f t="shared" si="8"/>
        <v>1524.5300000000002</v>
      </c>
      <c r="P13" s="128">
        <f t="shared" si="8"/>
        <v>1524.5300000000002</v>
      </c>
      <c r="Q13" s="128">
        <f t="shared" si="8"/>
        <v>1524.5300000000002</v>
      </c>
      <c r="R13" s="128">
        <f t="shared" si="8"/>
        <v>1524.5300000000002</v>
      </c>
      <c r="S13" s="128">
        <f t="shared" si="8"/>
        <v>1524.5300000000002</v>
      </c>
      <c r="T13" s="27">
        <f t="shared" si="8"/>
        <v>1524.5300000000002</v>
      </c>
      <c r="U13" s="27">
        <f t="shared" si="8"/>
        <v>1524.5300000000002</v>
      </c>
      <c r="V13" s="27">
        <f t="shared" si="8"/>
        <v>1524.5300000000002</v>
      </c>
      <c r="W13" s="27">
        <f t="shared" si="8"/>
        <v>1524.5300000000002</v>
      </c>
      <c r="X13" s="27">
        <f t="shared" si="8"/>
        <v>1524.5300000000002</v>
      </c>
      <c r="Y13" s="27">
        <f t="shared" si="8"/>
        <v>1524.5300000000002</v>
      </c>
      <c r="Z13" s="27">
        <f t="shared" si="8"/>
        <v>0</v>
      </c>
      <c r="AA13" s="27">
        <f t="shared" si="8"/>
        <v>0</v>
      </c>
      <c r="AB13" s="27">
        <f t="shared" si="8"/>
        <v>0</v>
      </c>
      <c r="AC13" s="27">
        <f t="shared" si="8"/>
        <v>0</v>
      </c>
      <c r="AD13" s="27">
        <f t="shared" si="8"/>
        <v>0</v>
      </c>
      <c r="AE13" s="27">
        <f t="shared" si="8"/>
        <v>0</v>
      </c>
      <c r="AF13" s="27">
        <f t="shared" si="8"/>
        <v>0</v>
      </c>
      <c r="AG13" s="27">
        <f t="shared" si="8"/>
        <v>0</v>
      </c>
      <c r="AH13" s="27">
        <f t="shared" si="8"/>
        <v>0</v>
      </c>
      <c r="AI13" s="27">
        <f t="shared" si="8"/>
        <v>0</v>
      </c>
      <c r="AJ13" s="27">
        <f t="shared" si="8"/>
        <v>0</v>
      </c>
      <c r="AK13" s="27">
        <f t="shared" si="8"/>
        <v>0</v>
      </c>
      <c r="AL13" s="27">
        <f t="shared" si="8"/>
        <v>0</v>
      </c>
      <c r="AM13" s="27">
        <f t="shared" si="8"/>
        <v>0</v>
      </c>
      <c r="AN13" s="27">
        <f t="shared" si="8"/>
        <v>0</v>
      </c>
      <c r="AO13" s="27">
        <f t="shared" si="8"/>
        <v>0</v>
      </c>
      <c r="AP13" s="27">
        <f t="shared" ref="AP13:BU13" si="9">$C$4*(_xlfn.XLOOKUP($C$5,$I$5:$DE$5,$I$7:$DE$7)*(1+$C$12)/$C$7*AP9)</f>
        <v>0</v>
      </c>
      <c r="AQ13" s="27">
        <f t="shared" si="9"/>
        <v>0</v>
      </c>
      <c r="AR13" s="27">
        <f t="shared" si="9"/>
        <v>0</v>
      </c>
      <c r="AS13" s="27">
        <f t="shared" si="9"/>
        <v>0</v>
      </c>
      <c r="AT13" s="27">
        <f t="shared" si="9"/>
        <v>0</v>
      </c>
      <c r="AU13" s="27">
        <f t="shared" si="9"/>
        <v>0</v>
      </c>
      <c r="AV13" s="27">
        <f t="shared" si="9"/>
        <v>0</v>
      </c>
      <c r="AW13" s="27">
        <f t="shared" si="9"/>
        <v>0</v>
      </c>
      <c r="AX13" s="27">
        <f t="shared" si="9"/>
        <v>0</v>
      </c>
      <c r="AY13" s="27">
        <f t="shared" si="9"/>
        <v>0</v>
      </c>
      <c r="AZ13" s="27">
        <f t="shared" si="9"/>
        <v>0</v>
      </c>
      <c r="BA13" s="27">
        <f t="shared" si="9"/>
        <v>0</v>
      </c>
      <c r="BB13" s="27">
        <f t="shared" si="9"/>
        <v>0</v>
      </c>
      <c r="BC13" s="27">
        <f t="shared" si="9"/>
        <v>0</v>
      </c>
      <c r="BD13" s="27">
        <f t="shared" si="9"/>
        <v>0</v>
      </c>
      <c r="BE13" s="27">
        <f t="shared" si="9"/>
        <v>0</v>
      </c>
      <c r="BF13" s="27">
        <f t="shared" si="9"/>
        <v>0</v>
      </c>
      <c r="BG13" s="27">
        <f t="shared" si="9"/>
        <v>0</v>
      </c>
      <c r="BH13" s="27">
        <f t="shared" si="9"/>
        <v>0</v>
      </c>
      <c r="BI13" s="27">
        <f t="shared" si="9"/>
        <v>0</v>
      </c>
      <c r="BJ13" s="27">
        <f t="shared" si="9"/>
        <v>0</v>
      </c>
      <c r="BK13" s="27">
        <f t="shared" si="9"/>
        <v>0</v>
      </c>
      <c r="BL13" s="27">
        <f t="shared" si="9"/>
        <v>0</v>
      </c>
      <c r="BM13" s="27">
        <f t="shared" si="9"/>
        <v>0</v>
      </c>
      <c r="BN13" s="27">
        <f t="shared" si="9"/>
        <v>0</v>
      </c>
      <c r="BO13" s="27">
        <f t="shared" si="9"/>
        <v>0</v>
      </c>
      <c r="BP13" s="27">
        <f t="shared" si="9"/>
        <v>0</v>
      </c>
      <c r="BQ13" s="27">
        <f t="shared" si="9"/>
        <v>0</v>
      </c>
      <c r="BR13" s="27">
        <f t="shared" si="9"/>
        <v>0</v>
      </c>
      <c r="BS13" s="27">
        <f t="shared" si="9"/>
        <v>0</v>
      </c>
      <c r="BT13" s="27">
        <f t="shared" si="9"/>
        <v>0</v>
      </c>
      <c r="BU13" s="27">
        <f t="shared" si="9"/>
        <v>0</v>
      </c>
      <c r="BV13" s="27">
        <f t="shared" ref="BV13:DE13" si="10">$C$4*(_xlfn.XLOOKUP($C$5,$I$5:$DE$5,$I$7:$DE$7)*(1+$C$12)/$C$7*BV9)</f>
        <v>0</v>
      </c>
      <c r="BW13" s="27">
        <f t="shared" si="10"/>
        <v>0</v>
      </c>
      <c r="BX13" s="27">
        <f t="shared" si="10"/>
        <v>0</v>
      </c>
      <c r="BY13" s="27">
        <f t="shared" si="10"/>
        <v>0</v>
      </c>
      <c r="BZ13" s="27">
        <f t="shared" si="10"/>
        <v>0</v>
      </c>
      <c r="CA13" s="27">
        <f t="shared" si="10"/>
        <v>0</v>
      </c>
      <c r="CB13" s="27">
        <f t="shared" si="10"/>
        <v>0</v>
      </c>
      <c r="CC13" s="27">
        <f t="shared" si="10"/>
        <v>0</v>
      </c>
      <c r="CD13" s="27">
        <f t="shared" si="10"/>
        <v>0</v>
      </c>
      <c r="CE13" s="27">
        <f t="shared" si="10"/>
        <v>0</v>
      </c>
      <c r="CF13" s="27">
        <f t="shared" si="10"/>
        <v>0</v>
      </c>
      <c r="CG13" s="27">
        <f t="shared" si="10"/>
        <v>0</v>
      </c>
      <c r="CH13" s="27">
        <f t="shared" si="10"/>
        <v>0</v>
      </c>
      <c r="CI13" s="27">
        <f t="shared" si="10"/>
        <v>0</v>
      </c>
      <c r="CJ13" s="27">
        <f t="shared" si="10"/>
        <v>0</v>
      </c>
      <c r="CK13" s="27">
        <f t="shared" si="10"/>
        <v>0</v>
      </c>
      <c r="CL13" s="27">
        <f t="shared" si="10"/>
        <v>0</v>
      </c>
      <c r="CM13" s="27">
        <f t="shared" si="10"/>
        <v>0</v>
      </c>
      <c r="CN13" s="27">
        <f t="shared" si="10"/>
        <v>0</v>
      </c>
      <c r="CO13" s="27">
        <f t="shared" si="10"/>
        <v>0</v>
      </c>
      <c r="CP13" s="27">
        <f t="shared" si="10"/>
        <v>0</v>
      </c>
      <c r="CQ13" s="27">
        <f t="shared" si="10"/>
        <v>0</v>
      </c>
      <c r="CR13" s="27">
        <f t="shared" si="10"/>
        <v>0</v>
      </c>
      <c r="CS13" s="27">
        <f t="shared" si="10"/>
        <v>0</v>
      </c>
      <c r="CT13" s="27">
        <f t="shared" si="10"/>
        <v>0</v>
      </c>
      <c r="CU13" s="27">
        <f t="shared" si="10"/>
        <v>0</v>
      </c>
      <c r="CV13" s="27">
        <f t="shared" si="10"/>
        <v>0</v>
      </c>
      <c r="CW13" s="27">
        <f t="shared" si="10"/>
        <v>0</v>
      </c>
      <c r="CX13" s="27">
        <f t="shared" si="10"/>
        <v>0</v>
      </c>
      <c r="CY13" s="27">
        <f t="shared" si="10"/>
        <v>0</v>
      </c>
      <c r="CZ13" s="27">
        <f t="shared" si="10"/>
        <v>0</v>
      </c>
      <c r="DA13" s="27">
        <f t="shared" si="10"/>
        <v>0</v>
      </c>
      <c r="DB13" s="27">
        <f t="shared" si="10"/>
        <v>0</v>
      </c>
      <c r="DC13" s="27">
        <f t="shared" si="10"/>
        <v>0</v>
      </c>
      <c r="DD13" s="27">
        <f t="shared" si="10"/>
        <v>0</v>
      </c>
      <c r="DE13" s="27">
        <f t="shared" si="10"/>
        <v>0</v>
      </c>
    </row>
    <row r="14" spans="1:109">
      <c r="G14" s="126" t="s">
        <v>188</v>
      </c>
      <c r="H14" s="126"/>
      <c r="I14" s="126"/>
      <c r="J14" s="128">
        <f>J13-J37</f>
        <v>1237.3425000000002</v>
      </c>
      <c r="K14" s="128">
        <f t="shared" ref="K14:BU14" si="11">K13-K37</f>
        <v>1237.3425000000002</v>
      </c>
      <c r="L14" s="128">
        <f t="shared" si="11"/>
        <v>1237.3425000000002</v>
      </c>
      <c r="M14" s="128">
        <f t="shared" si="11"/>
        <v>1237.3425000000002</v>
      </c>
      <c r="N14" s="128">
        <f t="shared" si="11"/>
        <v>1237.3425000000002</v>
      </c>
      <c r="O14" s="128">
        <f t="shared" si="11"/>
        <v>1237.3425000000002</v>
      </c>
      <c r="P14" s="128">
        <f t="shared" si="11"/>
        <v>1237.3425000000002</v>
      </c>
      <c r="Q14" s="128">
        <f t="shared" si="11"/>
        <v>1237.3425000000002</v>
      </c>
      <c r="R14" s="128">
        <f t="shared" si="11"/>
        <v>1237.3425000000002</v>
      </c>
      <c r="S14" s="128">
        <f t="shared" si="11"/>
        <v>1237.3425000000002</v>
      </c>
      <c r="T14" s="27">
        <f t="shared" si="11"/>
        <v>1237.3425000000002</v>
      </c>
      <c r="U14" s="27">
        <f t="shared" si="11"/>
        <v>1237.3425000000002</v>
      </c>
      <c r="V14" s="27">
        <f t="shared" si="11"/>
        <v>1237.3425000000002</v>
      </c>
      <c r="W14" s="27">
        <f t="shared" si="11"/>
        <v>1237.3425000000002</v>
      </c>
      <c r="X14" s="27">
        <f t="shared" si="11"/>
        <v>1237.3425000000002</v>
      </c>
      <c r="Y14" s="27">
        <f t="shared" si="11"/>
        <v>1237.3425000000002</v>
      </c>
      <c r="Z14" s="27">
        <f t="shared" si="11"/>
        <v>0</v>
      </c>
      <c r="AA14" s="27">
        <f t="shared" si="11"/>
        <v>0</v>
      </c>
      <c r="AB14" s="27">
        <f t="shared" si="11"/>
        <v>0</v>
      </c>
      <c r="AC14" s="27">
        <f t="shared" si="11"/>
        <v>0</v>
      </c>
      <c r="AD14" s="27">
        <f t="shared" si="11"/>
        <v>0</v>
      </c>
      <c r="AE14" s="27">
        <f t="shared" si="11"/>
        <v>0</v>
      </c>
      <c r="AF14" s="27">
        <f t="shared" si="11"/>
        <v>0</v>
      </c>
      <c r="AG14" s="27">
        <f t="shared" si="11"/>
        <v>0</v>
      </c>
      <c r="AH14" s="27">
        <f t="shared" si="11"/>
        <v>0</v>
      </c>
      <c r="AI14" s="27">
        <f t="shared" si="11"/>
        <v>0</v>
      </c>
      <c r="AJ14" s="27">
        <f t="shared" si="11"/>
        <v>0</v>
      </c>
      <c r="AK14" s="27">
        <f t="shared" si="11"/>
        <v>0</v>
      </c>
      <c r="AL14" s="27">
        <f t="shared" si="11"/>
        <v>0</v>
      </c>
      <c r="AM14" s="27">
        <f t="shared" si="11"/>
        <v>0</v>
      </c>
      <c r="AN14" s="27">
        <f t="shared" si="11"/>
        <v>0</v>
      </c>
      <c r="AO14" s="27">
        <f t="shared" si="11"/>
        <v>0</v>
      </c>
      <c r="AP14" s="27">
        <f t="shared" si="11"/>
        <v>0</v>
      </c>
      <c r="AQ14" s="27">
        <f t="shared" si="11"/>
        <v>0</v>
      </c>
      <c r="AR14" s="27">
        <f t="shared" si="11"/>
        <v>0</v>
      </c>
      <c r="AS14" s="27">
        <f t="shared" si="11"/>
        <v>0</v>
      </c>
      <c r="AT14" s="27">
        <f t="shared" si="11"/>
        <v>0</v>
      </c>
      <c r="AU14" s="27">
        <f t="shared" si="11"/>
        <v>0</v>
      </c>
      <c r="AV14" s="27">
        <f t="shared" si="11"/>
        <v>0</v>
      </c>
      <c r="AW14" s="27">
        <f t="shared" si="11"/>
        <v>0</v>
      </c>
      <c r="AX14" s="27">
        <f t="shared" si="11"/>
        <v>0</v>
      </c>
      <c r="AY14" s="27">
        <f t="shared" si="11"/>
        <v>0</v>
      </c>
      <c r="AZ14" s="27">
        <f t="shared" si="11"/>
        <v>0</v>
      </c>
      <c r="BA14" s="27">
        <f t="shared" si="11"/>
        <v>0</v>
      </c>
      <c r="BB14" s="27">
        <f t="shared" si="11"/>
        <v>0</v>
      </c>
      <c r="BC14" s="27">
        <f t="shared" si="11"/>
        <v>0</v>
      </c>
      <c r="BD14" s="27">
        <f t="shared" si="11"/>
        <v>0</v>
      </c>
      <c r="BE14" s="27">
        <f t="shared" si="11"/>
        <v>0</v>
      </c>
      <c r="BF14" s="27">
        <f t="shared" si="11"/>
        <v>0</v>
      </c>
      <c r="BG14" s="27">
        <f t="shared" si="11"/>
        <v>0</v>
      </c>
      <c r="BH14" s="27">
        <f t="shared" si="11"/>
        <v>0</v>
      </c>
      <c r="BI14" s="27">
        <f t="shared" si="11"/>
        <v>0</v>
      </c>
      <c r="BJ14" s="27">
        <f t="shared" si="11"/>
        <v>0</v>
      </c>
      <c r="BK14" s="27">
        <f t="shared" si="11"/>
        <v>0</v>
      </c>
      <c r="BL14" s="27">
        <f t="shared" si="11"/>
        <v>0</v>
      </c>
      <c r="BM14" s="27">
        <f t="shared" si="11"/>
        <v>0</v>
      </c>
      <c r="BN14" s="27">
        <f t="shared" si="11"/>
        <v>0</v>
      </c>
      <c r="BO14" s="27">
        <f t="shared" si="11"/>
        <v>0</v>
      </c>
      <c r="BP14" s="27">
        <f t="shared" si="11"/>
        <v>0</v>
      </c>
      <c r="BQ14" s="27">
        <f t="shared" si="11"/>
        <v>0</v>
      </c>
      <c r="BR14" s="27">
        <f t="shared" si="11"/>
        <v>0</v>
      </c>
      <c r="BS14" s="27">
        <f t="shared" si="11"/>
        <v>0</v>
      </c>
      <c r="BT14" s="27">
        <f t="shared" si="11"/>
        <v>0</v>
      </c>
      <c r="BU14" s="27">
        <f t="shared" si="11"/>
        <v>0</v>
      </c>
      <c r="BV14" s="27">
        <f t="shared" ref="BV14:DE14" si="12">BV13-BV37</f>
        <v>0</v>
      </c>
      <c r="BW14" s="27">
        <f t="shared" si="12"/>
        <v>0</v>
      </c>
      <c r="BX14" s="27">
        <f t="shared" si="12"/>
        <v>0</v>
      </c>
      <c r="BY14" s="27">
        <f t="shared" si="12"/>
        <v>0</v>
      </c>
      <c r="BZ14" s="27">
        <f t="shared" si="12"/>
        <v>0</v>
      </c>
      <c r="CA14" s="27">
        <f t="shared" si="12"/>
        <v>0</v>
      </c>
      <c r="CB14" s="27">
        <f t="shared" si="12"/>
        <v>0</v>
      </c>
      <c r="CC14" s="27">
        <f t="shared" si="12"/>
        <v>0</v>
      </c>
      <c r="CD14" s="27">
        <f t="shared" si="12"/>
        <v>0</v>
      </c>
      <c r="CE14" s="27">
        <f t="shared" si="12"/>
        <v>0</v>
      </c>
      <c r="CF14" s="27">
        <f t="shared" si="12"/>
        <v>0</v>
      </c>
      <c r="CG14" s="27">
        <f t="shared" si="12"/>
        <v>0</v>
      </c>
      <c r="CH14" s="27">
        <f t="shared" si="12"/>
        <v>0</v>
      </c>
      <c r="CI14" s="27">
        <f t="shared" si="12"/>
        <v>0</v>
      </c>
      <c r="CJ14" s="27">
        <f t="shared" si="12"/>
        <v>0</v>
      </c>
      <c r="CK14" s="27">
        <f t="shared" si="12"/>
        <v>0</v>
      </c>
      <c r="CL14" s="27">
        <f t="shared" si="12"/>
        <v>0</v>
      </c>
      <c r="CM14" s="27">
        <f t="shared" si="12"/>
        <v>0</v>
      </c>
      <c r="CN14" s="27">
        <f t="shared" si="12"/>
        <v>0</v>
      </c>
      <c r="CO14" s="27">
        <f t="shared" si="12"/>
        <v>0</v>
      </c>
      <c r="CP14" s="27">
        <f t="shared" si="12"/>
        <v>0</v>
      </c>
      <c r="CQ14" s="27">
        <f t="shared" si="12"/>
        <v>0</v>
      </c>
      <c r="CR14" s="27">
        <f t="shared" si="12"/>
        <v>0</v>
      </c>
      <c r="CS14" s="27">
        <f t="shared" si="12"/>
        <v>0</v>
      </c>
      <c r="CT14" s="27">
        <f t="shared" si="12"/>
        <v>0</v>
      </c>
      <c r="CU14" s="27">
        <f t="shared" si="12"/>
        <v>0</v>
      </c>
      <c r="CV14" s="27">
        <f t="shared" si="12"/>
        <v>0</v>
      </c>
      <c r="CW14" s="27">
        <f t="shared" si="12"/>
        <v>0</v>
      </c>
      <c r="CX14" s="27">
        <f t="shared" si="12"/>
        <v>0</v>
      </c>
      <c r="CY14" s="27">
        <f t="shared" si="12"/>
        <v>0</v>
      </c>
      <c r="CZ14" s="27">
        <f t="shared" si="12"/>
        <v>0</v>
      </c>
      <c r="DA14" s="27">
        <f t="shared" si="12"/>
        <v>0</v>
      </c>
      <c r="DB14" s="27">
        <f t="shared" si="12"/>
        <v>0</v>
      </c>
      <c r="DC14" s="27">
        <f t="shared" si="12"/>
        <v>0</v>
      </c>
      <c r="DD14" s="27">
        <f t="shared" si="12"/>
        <v>0</v>
      </c>
      <c r="DE14" s="27">
        <f t="shared" si="12"/>
        <v>0</v>
      </c>
    </row>
    <row r="15" spans="1:109">
      <c r="A15" t="s">
        <v>47</v>
      </c>
      <c r="B15" t="s">
        <v>181</v>
      </c>
      <c r="C15" s="172">
        <f>Assumptions!B29</f>
        <v>0.4</v>
      </c>
      <c r="G15" s="126" t="s">
        <v>189</v>
      </c>
      <c r="H15" s="127"/>
      <c r="I15" s="128">
        <f>IF(I5=$C$5,$C$4*I7*(1+$C$12),IF(H16=-H15,0,H15))</f>
        <v>24392.480000000003</v>
      </c>
      <c r="J15" s="128">
        <f t="shared" ref="J15:BT15" si="13">IF(J5=$C$5,$C$4*J7*(1+$C$12),IF(I16=-I15,0,I15))</f>
        <v>24392.480000000003</v>
      </c>
      <c r="K15" s="128">
        <f t="shared" si="13"/>
        <v>24392.480000000003</v>
      </c>
      <c r="L15" s="128">
        <f>IF(L5=$C$5,$C$4*L7*(1+$C$12),IF(K16=-K15,0,K15))</f>
        <v>24392.480000000003</v>
      </c>
      <c r="M15" s="128">
        <f t="shared" si="13"/>
        <v>24392.480000000003</v>
      </c>
      <c r="N15" s="128">
        <f t="shared" si="13"/>
        <v>24392.480000000003</v>
      </c>
      <c r="O15" s="128">
        <f t="shared" si="13"/>
        <v>24392.480000000003</v>
      </c>
      <c r="P15" s="128">
        <f t="shared" si="13"/>
        <v>24392.480000000003</v>
      </c>
      <c r="Q15" s="128">
        <f t="shared" si="13"/>
        <v>24392.480000000003</v>
      </c>
      <c r="R15" s="128">
        <f t="shared" si="13"/>
        <v>24392.480000000003</v>
      </c>
      <c r="S15" s="128">
        <f t="shared" si="13"/>
        <v>24392.480000000003</v>
      </c>
      <c r="T15" s="27">
        <f>IF(T5=$C$5,$C$4*T7*(1+$C$12),IF(S16=-S15,0,S15))</f>
        <v>24392.480000000003</v>
      </c>
      <c r="U15" s="27">
        <f t="shared" si="13"/>
        <v>24392.480000000003</v>
      </c>
      <c r="V15" s="27">
        <f t="shared" si="13"/>
        <v>24392.480000000003</v>
      </c>
      <c r="W15" s="27">
        <f t="shared" si="13"/>
        <v>24392.480000000003</v>
      </c>
      <c r="X15" s="27">
        <f t="shared" si="13"/>
        <v>24392.480000000003</v>
      </c>
      <c r="Y15" s="27">
        <f t="shared" si="13"/>
        <v>24392.480000000003</v>
      </c>
      <c r="Z15" s="27">
        <f t="shared" si="13"/>
        <v>0</v>
      </c>
      <c r="AA15" s="27">
        <f t="shared" si="13"/>
        <v>0</v>
      </c>
      <c r="AB15" s="27">
        <f t="shared" si="13"/>
        <v>0</v>
      </c>
      <c r="AC15" s="27">
        <f t="shared" si="13"/>
        <v>0</v>
      </c>
      <c r="AD15" s="27">
        <f t="shared" si="13"/>
        <v>0</v>
      </c>
      <c r="AE15" s="27">
        <f t="shared" si="13"/>
        <v>0</v>
      </c>
      <c r="AF15" s="27">
        <f t="shared" si="13"/>
        <v>0</v>
      </c>
      <c r="AG15" s="27">
        <f t="shared" si="13"/>
        <v>0</v>
      </c>
      <c r="AH15" s="27">
        <f t="shared" si="13"/>
        <v>0</v>
      </c>
      <c r="AI15" s="27">
        <f t="shared" si="13"/>
        <v>0</v>
      </c>
      <c r="AJ15" s="27">
        <f t="shared" si="13"/>
        <v>0</v>
      </c>
      <c r="AK15" s="27">
        <f t="shared" si="13"/>
        <v>0</v>
      </c>
      <c r="AL15" s="27">
        <f t="shared" si="13"/>
        <v>0</v>
      </c>
      <c r="AM15" s="27">
        <f t="shared" si="13"/>
        <v>0</v>
      </c>
      <c r="AN15" s="27">
        <f t="shared" si="13"/>
        <v>0</v>
      </c>
      <c r="AO15" s="27">
        <f t="shared" si="13"/>
        <v>0</v>
      </c>
      <c r="AP15" s="27">
        <f t="shared" si="13"/>
        <v>0</v>
      </c>
      <c r="AQ15" s="27">
        <f t="shared" si="13"/>
        <v>0</v>
      </c>
      <c r="AR15" s="27">
        <f t="shared" si="13"/>
        <v>0</v>
      </c>
      <c r="AS15" s="27">
        <f t="shared" si="13"/>
        <v>0</v>
      </c>
      <c r="AT15" s="27">
        <f t="shared" si="13"/>
        <v>0</v>
      </c>
      <c r="AU15" s="27">
        <f t="shared" si="13"/>
        <v>0</v>
      </c>
      <c r="AV15" s="27">
        <f t="shared" si="13"/>
        <v>0</v>
      </c>
      <c r="AW15" s="27">
        <f t="shared" si="13"/>
        <v>0</v>
      </c>
      <c r="AX15" s="27">
        <f t="shared" si="13"/>
        <v>0</v>
      </c>
      <c r="AY15" s="27">
        <f t="shared" si="13"/>
        <v>0</v>
      </c>
      <c r="AZ15" s="27">
        <f t="shared" si="13"/>
        <v>0</v>
      </c>
      <c r="BA15" s="27">
        <f t="shared" si="13"/>
        <v>0</v>
      </c>
      <c r="BB15" s="27">
        <f t="shared" si="13"/>
        <v>0</v>
      </c>
      <c r="BC15" s="27">
        <f t="shared" si="13"/>
        <v>0</v>
      </c>
      <c r="BD15" s="27">
        <f t="shared" si="13"/>
        <v>0</v>
      </c>
      <c r="BE15" s="27">
        <f t="shared" si="13"/>
        <v>0</v>
      </c>
      <c r="BF15" s="27">
        <f t="shared" si="13"/>
        <v>0</v>
      </c>
      <c r="BG15" s="27">
        <f t="shared" si="13"/>
        <v>0</v>
      </c>
      <c r="BH15" s="27">
        <f t="shared" si="13"/>
        <v>0</v>
      </c>
      <c r="BI15" s="27">
        <f t="shared" si="13"/>
        <v>0</v>
      </c>
      <c r="BJ15" s="27">
        <f t="shared" si="13"/>
        <v>0</v>
      </c>
      <c r="BK15" s="27">
        <f t="shared" si="13"/>
        <v>0</v>
      </c>
      <c r="BL15" s="27">
        <f t="shared" si="13"/>
        <v>0</v>
      </c>
      <c r="BM15" s="27">
        <f t="shared" si="13"/>
        <v>0</v>
      </c>
      <c r="BN15" s="27">
        <f t="shared" si="13"/>
        <v>0</v>
      </c>
      <c r="BO15" s="27">
        <f t="shared" si="13"/>
        <v>0</v>
      </c>
      <c r="BP15" s="27">
        <f t="shared" si="13"/>
        <v>0</v>
      </c>
      <c r="BQ15" s="27">
        <f t="shared" si="13"/>
        <v>0</v>
      </c>
      <c r="BR15" s="27">
        <f t="shared" si="13"/>
        <v>0</v>
      </c>
      <c r="BS15" s="27">
        <f t="shared" si="13"/>
        <v>0</v>
      </c>
      <c r="BT15" s="27">
        <f t="shared" si="13"/>
        <v>0</v>
      </c>
      <c r="BU15" s="27">
        <f t="shared" ref="BU15:DE15" si="14">IF(BU5=$C$5,$C$4*BU7*(1+$C$12),IF(BT16=-BT15,0,BT15))</f>
        <v>0</v>
      </c>
      <c r="BV15" s="27">
        <f t="shared" si="14"/>
        <v>0</v>
      </c>
      <c r="BW15" s="27">
        <f t="shared" si="14"/>
        <v>0</v>
      </c>
      <c r="BX15" s="27">
        <f t="shared" si="14"/>
        <v>0</v>
      </c>
      <c r="BY15" s="27">
        <f t="shared" si="14"/>
        <v>0</v>
      </c>
      <c r="BZ15" s="27">
        <f t="shared" si="14"/>
        <v>0</v>
      </c>
      <c r="CA15" s="27">
        <f t="shared" si="14"/>
        <v>0</v>
      </c>
      <c r="CB15" s="27">
        <f t="shared" si="14"/>
        <v>0</v>
      </c>
      <c r="CC15" s="27">
        <f t="shared" si="14"/>
        <v>0</v>
      </c>
      <c r="CD15" s="27">
        <f t="shared" si="14"/>
        <v>0</v>
      </c>
      <c r="CE15" s="27">
        <f t="shared" si="14"/>
        <v>0</v>
      </c>
      <c r="CF15" s="27">
        <f t="shared" si="14"/>
        <v>0</v>
      </c>
      <c r="CG15" s="27">
        <f t="shared" si="14"/>
        <v>0</v>
      </c>
      <c r="CH15" s="27">
        <f t="shared" si="14"/>
        <v>0</v>
      </c>
      <c r="CI15" s="27">
        <f t="shared" si="14"/>
        <v>0</v>
      </c>
      <c r="CJ15" s="27">
        <f t="shared" si="14"/>
        <v>0</v>
      </c>
      <c r="CK15" s="27">
        <f t="shared" si="14"/>
        <v>0</v>
      </c>
      <c r="CL15" s="27">
        <f t="shared" si="14"/>
        <v>0</v>
      </c>
      <c r="CM15" s="27">
        <f t="shared" si="14"/>
        <v>0</v>
      </c>
      <c r="CN15" s="27">
        <f t="shared" si="14"/>
        <v>0</v>
      </c>
      <c r="CO15" s="27">
        <f t="shared" si="14"/>
        <v>0</v>
      </c>
      <c r="CP15" s="27">
        <f t="shared" si="14"/>
        <v>0</v>
      </c>
      <c r="CQ15" s="27">
        <f t="shared" si="14"/>
        <v>0</v>
      </c>
      <c r="CR15" s="27">
        <f t="shared" si="14"/>
        <v>0</v>
      </c>
      <c r="CS15" s="27">
        <f t="shared" si="14"/>
        <v>0</v>
      </c>
      <c r="CT15" s="27">
        <f t="shared" si="14"/>
        <v>0</v>
      </c>
      <c r="CU15" s="27">
        <f t="shared" si="14"/>
        <v>0</v>
      </c>
      <c r="CV15" s="27">
        <f t="shared" si="14"/>
        <v>0</v>
      </c>
      <c r="CW15" s="27">
        <f t="shared" si="14"/>
        <v>0</v>
      </c>
      <c r="CX15" s="27">
        <f t="shared" si="14"/>
        <v>0</v>
      </c>
      <c r="CY15" s="27">
        <f t="shared" si="14"/>
        <v>0</v>
      </c>
      <c r="CZ15" s="27">
        <f t="shared" si="14"/>
        <v>0</v>
      </c>
      <c r="DA15" s="27">
        <f t="shared" si="14"/>
        <v>0</v>
      </c>
      <c r="DB15" s="27">
        <f t="shared" si="14"/>
        <v>0</v>
      </c>
      <c r="DC15" s="27">
        <f t="shared" si="14"/>
        <v>0</v>
      </c>
      <c r="DD15" s="27">
        <f t="shared" si="14"/>
        <v>0</v>
      </c>
      <c r="DE15" s="27">
        <f t="shared" si="14"/>
        <v>0</v>
      </c>
    </row>
    <row r="16" spans="1:109" ht="15" thickBot="1">
      <c r="A16" t="s">
        <v>190</v>
      </c>
      <c r="B16" t="s">
        <v>169</v>
      </c>
      <c r="C16" s="235">
        <f>IF(C15&gt;0,(C15-Assumptions!B30)*Assumptions!B11/C15,0)</f>
        <v>225.00000000000006</v>
      </c>
      <c r="G16" s="126" t="s">
        <v>191</v>
      </c>
      <c r="H16" s="127"/>
      <c r="I16" s="126"/>
      <c r="J16" s="128">
        <f>IF(J5&lt;=$C$7+$C$5,-SUM($I$13:J13),0)</f>
        <v>-1524.5300000000002</v>
      </c>
      <c r="K16" s="128">
        <f>IF(K5&lt;=$C$7+$C$5,-SUM($I$13:K13),0)</f>
        <v>-3049.0600000000004</v>
      </c>
      <c r="L16" s="128">
        <f>IF(L5&lt;=$C$7+$C$5,-SUM($I$13:L13),0)</f>
        <v>-4573.59</v>
      </c>
      <c r="M16" s="128">
        <f>IF(M5&lt;=$C$7+$C$5,-SUM($I$13:M13),0)</f>
        <v>-6098.1200000000008</v>
      </c>
      <c r="N16" s="128">
        <f>IF(N5&lt;=$C$7+$C$5,-SUM($I$13:N13),0)</f>
        <v>-7622.6500000000015</v>
      </c>
      <c r="O16" s="128">
        <f>IF(O5&lt;=$C$7+$C$5,-SUM($I$13:O13),0)</f>
        <v>-9147.1800000000021</v>
      </c>
      <c r="P16" s="128">
        <f>IF(P5&lt;=$C$7+$C$5,-SUM($I$13:P13),0)</f>
        <v>-10671.710000000003</v>
      </c>
      <c r="Q16" s="128">
        <f>IF(Q5&lt;=$C$7+$C$5,-SUM($I$13:Q13),0)</f>
        <v>-12196.240000000003</v>
      </c>
      <c r="R16" s="128">
        <f>IF(R5&lt;=$C$7+$C$5,-SUM($I$13:R13),0)</f>
        <v>-13720.770000000004</v>
      </c>
      <c r="S16" s="128">
        <f>IF(S5&lt;=$C$7+$C$5,-SUM($I$13:S13),0)</f>
        <v>-15245.300000000005</v>
      </c>
      <c r="T16" s="27">
        <f>IF(T5&lt;=$C$7+$C$5,-SUM($I$13:T13),0)</f>
        <v>-16769.830000000005</v>
      </c>
      <c r="U16" s="27">
        <f>IF(U5&lt;=$C$7+$C$5,-SUM($I$13:U13),0)</f>
        <v>-18294.360000000004</v>
      </c>
      <c r="V16" s="27">
        <f>IF(V5&lt;=$C$7+$C$5,-SUM($I$13:V13),0)</f>
        <v>-19818.890000000003</v>
      </c>
      <c r="W16" s="27">
        <f>IF(W5&lt;=$C$7+$C$5,-SUM($I$13:W13),0)</f>
        <v>-21343.420000000002</v>
      </c>
      <c r="X16" s="27">
        <f>IF(X5&lt;=$C$7+$C$5,-SUM($I$13:X13),0)</f>
        <v>-22867.95</v>
      </c>
      <c r="Y16" s="27">
        <f>IF(Y5&lt;=$C$7+$C$5,-SUM($I$13:Y13),0)</f>
        <v>-24392.48</v>
      </c>
      <c r="Z16" s="27">
        <f>IF(Z5&lt;=$C$7+$C$5,-SUM($I$13:Z13),0)</f>
        <v>0</v>
      </c>
      <c r="AA16" s="27">
        <f>IF(AA5&lt;=$C$7+$C$5,-SUM($I$13:AA13),0)</f>
        <v>0</v>
      </c>
      <c r="AB16" s="27">
        <f>IF(AB5&lt;=$C$7+$C$5,-SUM($I$13:AB13),0)</f>
        <v>0</v>
      </c>
      <c r="AC16" s="27">
        <f>IF(AC5&lt;=$C$7+$C$5,-SUM($I$13:AC13),0)</f>
        <v>0</v>
      </c>
      <c r="AD16" s="27">
        <f>IF(AD5&lt;=$C$7+$C$5,-SUM($I$13:AD13),0)</f>
        <v>0</v>
      </c>
      <c r="AE16" s="27">
        <f>IF(AE5&lt;=$C$7+$C$5,-SUM($I$13:AE13),0)</f>
        <v>0</v>
      </c>
      <c r="AF16" s="27">
        <f>IF(AF5&lt;=$C$7+$C$5,-SUM($I$13:AF13),0)</f>
        <v>0</v>
      </c>
      <c r="AG16" s="27">
        <f>IF(AG5&lt;=$C$7+$C$5,-SUM($I$13:AG13),0)</f>
        <v>0</v>
      </c>
      <c r="AH16" s="27">
        <f>IF(AH5&lt;=$C$7+$C$5,-SUM($I$13:AH13),0)</f>
        <v>0</v>
      </c>
      <c r="AI16" s="27">
        <f>IF(AI5&lt;=$C$7+$C$5,-SUM($I$13:AI13),0)</f>
        <v>0</v>
      </c>
      <c r="AJ16" s="27">
        <f>IF(AJ5&lt;=$C$7+$C$5,-SUM($I$13:AJ13),0)</f>
        <v>0</v>
      </c>
      <c r="AK16" s="27">
        <f>IF(AK5&lt;=$C$7+$C$5,-SUM($I$13:AK13),0)</f>
        <v>0</v>
      </c>
      <c r="AL16" s="27">
        <f>IF(AL5&lt;=$C$7+$C$5,-SUM($I$13:AL13),0)</f>
        <v>0</v>
      </c>
      <c r="AM16" s="27">
        <f>IF(AM5&lt;=$C$7+$C$5,-SUM($I$13:AM13),0)</f>
        <v>0</v>
      </c>
      <c r="AN16" s="27">
        <f>IF(AN5&lt;=$C$7+$C$5,-SUM($I$13:AN13),0)</f>
        <v>0</v>
      </c>
      <c r="AO16" s="27">
        <f>IF(AO5&lt;=$C$7+$C$5,-SUM($I$13:AO13),0)</f>
        <v>0</v>
      </c>
      <c r="AP16" s="27">
        <f>IF(AP5&lt;=$C$7+$C$5,-SUM($I$13:AP13),0)</f>
        <v>0</v>
      </c>
      <c r="AQ16" s="27">
        <f>IF(AQ5&lt;=$C$7+$C$5,-SUM($I$13:AQ13),0)</f>
        <v>0</v>
      </c>
      <c r="AR16" s="27">
        <f>IF(AR5&lt;=$C$7+$C$5,-SUM($I$13:AR13),0)</f>
        <v>0</v>
      </c>
      <c r="AS16" s="27">
        <f>IF(AS5&lt;=$C$7+$C$5,-SUM($I$13:AS13),0)</f>
        <v>0</v>
      </c>
      <c r="AT16" s="27">
        <f>IF(AT5&lt;=$C$7+$C$5,-SUM($I$13:AT13),0)</f>
        <v>0</v>
      </c>
      <c r="AU16" s="27">
        <f>IF(AU5&lt;=$C$7+$C$5,-SUM($I$13:AU13),0)</f>
        <v>0</v>
      </c>
      <c r="AV16" s="27">
        <f>IF(AV5&lt;=$C$7+$C$5,-SUM($I$13:AV13),0)</f>
        <v>0</v>
      </c>
      <c r="AW16" s="27">
        <f>IF(AW5&lt;=$C$7+$C$5,-SUM($I$13:AW13),0)</f>
        <v>0</v>
      </c>
      <c r="AX16" s="27">
        <f>IF(AX5&lt;=$C$7+$C$5,-SUM($I$13:AX13),0)</f>
        <v>0</v>
      </c>
      <c r="AY16" s="27">
        <f>IF(AY5&lt;=$C$7+$C$5,-SUM($I$13:AY13),0)</f>
        <v>0</v>
      </c>
      <c r="AZ16" s="27">
        <f>IF(AZ5&lt;=$C$7+$C$5,-SUM($I$13:AZ13),0)</f>
        <v>0</v>
      </c>
      <c r="BA16" s="27">
        <f>IF(BA5&lt;=$C$7+$C$5,-SUM($I$13:BA13),0)</f>
        <v>0</v>
      </c>
      <c r="BB16" s="27">
        <f>IF(BB5&lt;=$C$7+$C$5,-SUM($I$13:BB13),0)</f>
        <v>0</v>
      </c>
      <c r="BC16" s="27">
        <f>IF(BC5&lt;=$C$7+$C$5,-SUM($I$13:BC13),0)</f>
        <v>0</v>
      </c>
      <c r="BD16" s="27">
        <f>IF(BD5&lt;=$C$7+$C$5,-SUM($I$13:BD13),0)</f>
        <v>0</v>
      </c>
      <c r="BE16" s="27">
        <f>IF(BE5&lt;=$C$7+$C$5,-SUM($I$13:BE13),0)</f>
        <v>0</v>
      </c>
      <c r="BF16" s="27">
        <f>IF(BF5&lt;=$C$7+$C$5,-SUM($I$13:BF13),0)</f>
        <v>0</v>
      </c>
      <c r="BG16" s="27">
        <f>IF(BG5&lt;=$C$7+$C$5,-SUM($I$13:BG13),0)</f>
        <v>0</v>
      </c>
      <c r="BH16" s="27">
        <f>IF(BH5&lt;=$C$7+$C$5,-SUM($I$13:BH13),0)</f>
        <v>0</v>
      </c>
      <c r="BI16" s="27">
        <f>IF(BI5&lt;=$C$7+$C$5,-SUM($I$13:BI13),0)</f>
        <v>0</v>
      </c>
      <c r="BJ16" s="27">
        <f>IF(BJ5&lt;=$C$7+$C$5,-SUM($I$13:BJ13),0)</f>
        <v>0</v>
      </c>
      <c r="BK16" s="27">
        <f>IF(BK5&lt;=$C$7+$C$5,-SUM($I$13:BK13),0)</f>
        <v>0</v>
      </c>
      <c r="BL16" s="27">
        <f>IF(BL5&lt;=$C$7+$C$5,-SUM($I$13:BL13),0)</f>
        <v>0</v>
      </c>
      <c r="BM16" s="27">
        <f>IF(BM5&lt;=$C$7+$C$5,-SUM($I$13:BM13),0)</f>
        <v>0</v>
      </c>
      <c r="BN16" s="27">
        <f>IF(BN5&lt;=$C$7+$C$5,-SUM($I$13:BN13),0)</f>
        <v>0</v>
      </c>
      <c r="BO16" s="27">
        <f>IF(BO5&lt;=$C$7+$C$5,-SUM($I$13:BO13),0)</f>
        <v>0</v>
      </c>
      <c r="BP16" s="27">
        <f>IF(BP5&lt;=$C$7+$C$5,-SUM($I$13:BP13),0)</f>
        <v>0</v>
      </c>
      <c r="BQ16" s="27">
        <f>IF(BQ5&lt;=$C$7+$C$5,-SUM($I$13:BQ13),0)</f>
        <v>0</v>
      </c>
      <c r="BR16" s="27">
        <f>IF(BR5&lt;=$C$7+$C$5,-SUM($I$13:BR13),0)</f>
        <v>0</v>
      </c>
      <c r="BS16" s="27">
        <f>IF(BS5&lt;=$C$7+$C$5,-SUM($I$13:BS13),0)</f>
        <v>0</v>
      </c>
      <c r="BT16" s="27">
        <f>IF(BT5&lt;=$C$7+$C$5,-SUM($I$13:BT13),0)</f>
        <v>0</v>
      </c>
      <c r="BU16" s="27">
        <f>IF(BU5&lt;=$C$7+$C$5,-SUM($I$13:BU13),0)</f>
        <v>0</v>
      </c>
      <c r="BV16" s="27">
        <f>IF(BV5&lt;=$C$7+$C$5,-SUM($I$13:BV13),0)</f>
        <v>0</v>
      </c>
      <c r="BW16" s="27">
        <f>IF(BW5&lt;=$C$7+$C$5,-SUM($I$13:BW13),0)</f>
        <v>0</v>
      </c>
      <c r="BX16" s="27">
        <f>IF(BX5&lt;=$C$7+$C$5,-SUM($I$13:BX13),0)</f>
        <v>0</v>
      </c>
      <c r="BY16" s="27">
        <f>IF(BY5&lt;=$C$7+$C$5,-SUM($I$13:BY13),0)</f>
        <v>0</v>
      </c>
      <c r="BZ16" s="27">
        <f>IF(BZ5&lt;=$C$7+$C$5,-SUM($I$13:BZ13),0)</f>
        <v>0</v>
      </c>
      <c r="CA16" s="27">
        <f>IF(CA5&lt;=$C$7+$C$5,-SUM($I$13:CA13),0)</f>
        <v>0</v>
      </c>
      <c r="CB16" s="27">
        <f>IF(CB5&lt;=$C$7+$C$5,-SUM($I$13:CB13),0)</f>
        <v>0</v>
      </c>
      <c r="CC16" s="27">
        <f>IF(CC5&lt;=$C$7+$C$5,-SUM($I$13:CC13),0)</f>
        <v>0</v>
      </c>
      <c r="CD16" s="27">
        <f>IF(CD5&lt;=$C$7+$C$5,-SUM($I$13:CD13),0)</f>
        <v>0</v>
      </c>
      <c r="CE16" s="27">
        <f>IF(CE5&lt;=$C$7+$C$5,-SUM($I$13:CE13),0)</f>
        <v>0</v>
      </c>
      <c r="CF16" s="27">
        <f>IF(CF5&lt;=$C$7+$C$5,-SUM($I$13:CF13),0)</f>
        <v>0</v>
      </c>
      <c r="CG16" s="27">
        <f>IF(CG5&lt;=$C$7+$C$5,-SUM($I$13:CG13),0)</f>
        <v>0</v>
      </c>
      <c r="CH16" s="27">
        <f>IF(CH5&lt;=$C$7+$C$5,-SUM($I$13:CH13),0)</f>
        <v>0</v>
      </c>
      <c r="CI16" s="27">
        <f>IF(CI5&lt;=$C$7+$C$5,-SUM($I$13:CI13),0)</f>
        <v>0</v>
      </c>
      <c r="CJ16" s="27">
        <f>IF(CJ5&lt;=$C$7+$C$5,-SUM($I$13:CJ13),0)</f>
        <v>0</v>
      </c>
      <c r="CK16" s="27">
        <f>IF(CK5&lt;=$C$7+$C$5,-SUM($I$13:CK13),0)</f>
        <v>0</v>
      </c>
      <c r="CL16" s="27">
        <f>IF(CL5&lt;=$C$7+$C$5,-SUM($I$13:CL13),0)</f>
        <v>0</v>
      </c>
      <c r="CM16" s="27">
        <f>IF(CM5&lt;=$C$7+$C$5,-SUM($I$13:CM13),0)</f>
        <v>0</v>
      </c>
      <c r="CN16" s="27">
        <f>IF(CN5&lt;=$C$7+$C$5,-SUM($I$13:CN13),0)</f>
        <v>0</v>
      </c>
      <c r="CO16" s="27">
        <f>IF(CO5&lt;=$C$7+$C$5,-SUM($I$13:CO13),0)</f>
        <v>0</v>
      </c>
      <c r="CP16" s="27">
        <f>IF(CP5&lt;=$C$7+$C$5,-SUM($I$13:CP13),0)</f>
        <v>0</v>
      </c>
      <c r="CQ16" s="27">
        <f>IF(CQ5&lt;=$C$7+$C$5,-SUM($I$13:CQ13),0)</f>
        <v>0</v>
      </c>
      <c r="CR16" s="27">
        <f>IF(CR5&lt;=$C$7+$C$5,-SUM($I$13:CR13),0)</f>
        <v>0</v>
      </c>
      <c r="CS16" s="27">
        <f>IF(CS5&lt;=$C$7+$C$5,-SUM($I$13:CS13),0)</f>
        <v>0</v>
      </c>
      <c r="CT16" s="27">
        <f>IF(CT5&lt;=$C$7+$C$5,-SUM($I$13:CT13),0)</f>
        <v>0</v>
      </c>
      <c r="CU16" s="27">
        <f>IF(CU5&lt;=$C$7+$C$5,-SUM($I$13:CU13),0)</f>
        <v>0</v>
      </c>
      <c r="CV16" s="27">
        <f>IF(CV5&lt;=$C$7+$C$5,-SUM($I$13:CV13),0)</f>
        <v>0</v>
      </c>
      <c r="CW16" s="27">
        <f>IF(CW5&lt;=$C$7+$C$5,-SUM($I$13:CW13),0)</f>
        <v>0</v>
      </c>
      <c r="CX16" s="27">
        <f>IF(CX5&lt;=$C$7+$C$5,-SUM($I$13:CX13),0)</f>
        <v>0</v>
      </c>
      <c r="CY16" s="27">
        <f>IF(CY5&lt;=$C$7+$C$5,-SUM($I$13:CY13),0)</f>
        <v>0</v>
      </c>
      <c r="CZ16" s="27">
        <f>IF(CZ5&lt;=$C$7+$C$5,-SUM($I$13:CZ13),0)</f>
        <v>0</v>
      </c>
      <c r="DA16" s="27">
        <f>IF(DA5&lt;=$C$7+$C$5,-SUM($I$13:DA13),0)</f>
        <v>0</v>
      </c>
      <c r="DB16" s="27">
        <f>IF(DB5&lt;=$C$7+$C$5,-SUM($I$13:DB13),0)</f>
        <v>0</v>
      </c>
      <c r="DC16" s="27">
        <f>IF(DC5&lt;=$C$7+$C$5,-SUM($I$13:DC13),0)</f>
        <v>0</v>
      </c>
      <c r="DD16" s="27">
        <f>IF(DD5&lt;=$C$7+$C$5,-SUM($I$13:DD13),0)</f>
        <v>0</v>
      </c>
      <c r="DE16" s="27">
        <f>IF(DE5&lt;=$C$7+$C$5,-SUM($I$13:DE13),0)</f>
        <v>0</v>
      </c>
    </row>
    <row r="17" spans="1:109">
      <c r="A17" s="18" t="s">
        <v>192</v>
      </c>
      <c r="B17" s="19" t="s">
        <v>169</v>
      </c>
      <c r="C17" s="156">
        <f>MAX(I15:DE15)</f>
        <v>24392.480000000003</v>
      </c>
      <c r="E17" s="27"/>
      <c r="G17" s="126" t="s">
        <v>193</v>
      </c>
      <c r="H17" s="127"/>
      <c r="I17" s="128"/>
      <c r="J17" s="128">
        <f>I18</f>
        <v>24392.480000000003</v>
      </c>
      <c r="K17" s="128">
        <f t="shared" ref="K17:BV17" si="15">J18</f>
        <v>22867.950000000004</v>
      </c>
      <c r="L17" s="128">
        <f t="shared" si="15"/>
        <v>21343.420000000002</v>
      </c>
      <c r="M17" s="128">
        <f t="shared" si="15"/>
        <v>19818.890000000003</v>
      </c>
      <c r="N17" s="128">
        <f t="shared" si="15"/>
        <v>18294.36</v>
      </c>
      <c r="O17" s="128">
        <f t="shared" si="15"/>
        <v>16769.830000000002</v>
      </c>
      <c r="P17" s="128">
        <f t="shared" si="15"/>
        <v>15245.300000000001</v>
      </c>
      <c r="Q17" s="128">
        <f t="shared" si="15"/>
        <v>13720.77</v>
      </c>
      <c r="R17" s="128">
        <f t="shared" si="15"/>
        <v>12196.24</v>
      </c>
      <c r="S17" s="128">
        <f t="shared" si="15"/>
        <v>10671.71</v>
      </c>
      <c r="T17" s="27">
        <f>S18</f>
        <v>9147.1799999999985</v>
      </c>
      <c r="U17" s="27">
        <f t="shared" si="15"/>
        <v>7622.6499999999978</v>
      </c>
      <c r="V17" s="27">
        <f t="shared" si="15"/>
        <v>6098.119999999999</v>
      </c>
      <c r="W17" s="27">
        <f t="shared" si="15"/>
        <v>4573.59</v>
      </c>
      <c r="X17" s="27">
        <f t="shared" si="15"/>
        <v>3049.0600000000013</v>
      </c>
      <c r="Y17" s="27">
        <f t="shared" si="15"/>
        <v>1524.5300000000025</v>
      </c>
      <c r="Z17" s="27">
        <f t="shared" si="15"/>
        <v>3.637978807091713E-12</v>
      </c>
      <c r="AA17" s="27">
        <f t="shared" si="15"/>
        <v>0</v>
      </c>
      <c r="AB17" s="27">
        <f t="shared" si="15"/>
        <v>0</v>
      </c>
      <c r="AC17" s="27">
        <f t="shared" si="15"/>
        <v>0</v>
      </c>
      <c r="AD17" s="27">
        <f t="shared" si="15"/>
        <v>0</v>
      </c>
      <c r="AE17" s="27">
        <f t="shared" si="15"/>
        <v>0</v>
      </c>
      <c r="AF17" s="27">
        <f t="shared" si="15"/>
        <v>0</v>
      </c>
      <c r="AG17" s="27">
        <f t="shared" si="15"/>
        <v>0</v>
      </c>
      <c r="AH17" s="27">
        <f t="shared" si="15"/>
        <v>0</v>
      </c>
      <c r="AI17" s="27">
        <f t="shared" si="15"/>
        <v>0</v>
      </c>
      <c r="AJ17" s="27">
        <f t="shared" si="15"/>
        <v>0</v>
      </c>
      <c r="AK17" s="27">
        <f t="shared" si="15"/>
        <v>0</v>
      </c>
      <c r="AL17" s="27">
        <f t="shared" si="15"/>
        <v>0</v>
      </c>
      <c r="AM17" s="27">
        <f t="shared" si="15"/>
        <v>0</v>
      </c>
      <c r="AN17" s="27">
        <f t="shared" si="15"/>
        <v>0</v>
      </c>
      <c r="AO17" s="27">
        <f t="shared" si="15"/>
        <v>0</v>
      </c>
      <c r="AP17" s="27">
        <f t="shared" si="15"/>
        <v>0</v>
      </c>
      <c r="AQ17" s="27">
        <f t="shared" si="15"/>
        <v>0</v>
      </c>
      <c r="AR17" s="27">
        <f t="shared" si="15"/>
        <v>0</v>
      </c>
      <c r="AS17" s="27">
        <f t="shared" si="15"/>
        <v>0</v>
      </c>
      <c r="AT17" s="27">
        <f t="shared" si="15"/>
        <v>0</v>
      </c>
      <c r="AU17" s="27">
        <f t="shared" si="15"/>
        <v>0</v>
      </c>
      <c r="AV17" s="27">
        <f t="shared" si="15"/>
        <v>0</v>
      </c>
      <c r="AW17" s="27">
        <f t="shared" si="15"/>
        <v>0</v>
      </c>
      <c r="AX17" s="27">
        <f t="shared" si="15"/>
        <v>0</v>
      </c>
      <c r="AY17" s="27">
        <f t="shared" si="15"/>
        <v>0</v>
      </c>
      <c r="AZ17" s="27">
        <f t="shared" si="15"/>
        <v>0</v>
      </c>
      <c r="BA17" s="27">
        <f t="shared" si="15"/>
        <v>0</v>
      </c>
      <c r="BB17" s="27">
        <f t="shared" si="15"/>
        <v>0</v>
      </c>
      <c r="BC17" s="27">
        <f t="shared" si="15"/>
        <v>0</v>
      </c>
      <c r="BD17" s="27">
        <f t="shared" si="15"/>
        <v>0</v>
      </c>
      <c r="BE17" s="27">
        <f t="shared" si="15"/>
        <v>0</v>
      </c>
      <c r="BF17" s="27">
        <f t="shared" si="15"/>
        <v>0</v>
      </c>
      <c r="BG17" s="27">
        <f t="shared" si="15"/>
        <v>0</v>
      </c>
      <c r="BH17" s="27">
        <f t="shared" si="15"/>
        <v>0</v>
      </c>
      <c r="BI17" s="27">
        <f t="shared" si="15"/>
        <v>0</v>
      </c>
      <c r="BJ17" s="27">
        <f t="shared" si="15"/>
        <v>0</v>
      </c>
      <c r="BK17" s="27">
        <f t="shared" si="15"/>
        <v>0</v>
      </c>
      <c r="BL17" s="27">
        <f t="shared" si="15"/>
        <v>0</v>
      </c>
      <c r="BM17" s="27">
        <f t="shared" si="15"/>
        <v>0</v>
      </c>
      <c r="BN17" s="27">
        <f t="shared" si="15"/>
        <v>0</v>
      </c>
      <c r="BO17" s="27">
        <f t="shared" si="15"/>
        <v>0</v>
      </c>
      <c r="BP17" s="27">
        <f t="shared" si="15"/>
        <v>0</v>
      </c>
      <c r="BQ17" s="27">
        <f t="shared" si="15"/>
        <v>0</v>
      </c>
      <c r="BR17" s="27">
        <f t="shared" si="15"/>
        <v>0</v>
      </c>
      <c r="BS17" s="27">
        <f t="shared" si="15"/>
        <v>0</v>
      </c>
      <c r="BT17" s="27">
        <f t="shared" si="15"/>
        <v>0</v>
      </c>
      <c r="BU17" s="27">
        <f t="shared" si="15"/>
        <v>0</v>
      </c>
      <c r="BV17" s="27">
        <f t="shared" si="15"/>
        <v>0</v>
      </c>
      <c r="BW17" s="27">
        <f t="shared" ref="BW17:DE17" si="16">BV18</f>
        <v>0</v>
      </c>
      <c r="BX17" s="27">
        <f t="shared" si="16"/>
        <v>0</v>
      </c>
      <c r="BY17" s="27">
        <f t="shared" si="16"/>
        <v>0</v>
      </c>
      <c r="BZ17" s="27">
        <f t="shared" si="16"/>
        <v>0</v>
      </c>
      <c r="CA17" s="27">
        <f t="shared" si="16"/>
        <v>0</v>
      </c>
      <c r="CB17" s="27">
        <f t="shared" si="16"/>
        <v>0</v>
      </c>
      <c r="CC17" s="27">
        <f t="shared" si="16"/>
        <v>0</v>
      </c>
      <c r="CD17" s="27">
        <f t="shared" si="16"/>
        <v>0</v>
      </c>
      <c r="CE17" s="27">
        <f t="shared" si="16"/>
        <v>0</v>
      </c>
      <c r="CF17" s="27">
        <f t="shared" si="16"/>
        <v>0</v>
      </c>
      <c r="CG17" s="27">
        <f t="shared" si="16"/>
        <v>0</v>
      </c>
      <c r="CH17" s="27">
        <f t="shared" si="16"/>
        <v>0</v>
      </c>
      <c r="CI17" s="27">
        <f t="shared" si="16"/>
        <v>0</v>
      </c>
      <c r="CJ17" s="27">
        <f t="shared" si="16"/>
        <v>0</v>
      </c>
      <c r="CK17" s="27">
        <f t="shared" si="16"/>
        <v>0</v>
      </c>
      <c r="CL17" s="27">
        <f t="shared" si="16"/>
        <v>0</v>
      </c>
      <c r="CM17" s="27">
        <f t="shared" si="16"/>
        <v>0</v>
      </c>
      <c r="CN17" s="27">
        <f t="shared" si="16"/>
        <v>0</v>
      </c>
      <c r="CO17" s="27">
        <f t="shared" si="16"/>
        <v>0</v>
      </c>
      <c r="CP17" s="27">
        <f t="shared" si="16"/>
        <v>0</v>
      </c>
      <c r="CQ17" s="27">
        <f t="shared" si="16"/>
        <v>0</v>
      </c>
      <c r="CR17" s="27">
        <f t="shared" si="16"/>
        <v>0</v>
      </c>
      <c r="CS17" s="27">
        <f t="shared" si="16"/>
        <v>0</v>
      </c>
      <c r="CT17" s="27">
        <f t="shared" si="16"/>
        <v>0</v>
      </c>
      <c r="CU17" s="27">
        <f t="shared" si="16"/>
        <v>0</v>
      </c>
      <c r="CV17" s="27">
        <f t="shared" si="16"/>
        <v>0</v>
      </c>
      <c r="CW17" s="27">
        <f t="shared" si="16"/>
        <v>0</v>
      </c>
      <c r="CX17" s="27">
        <f t="shared" si="16"/>
        <v>0</v>
      </c>
      <c r="CY17" s="27">
        <f t="shared" si="16"/>
        <v>0</v>
      </c>
      <c r="CZ17" s="27">
        <f t="shared" si="16"/>
        <v>0</v>
      </c>
      <c r="DA17" s="27">
        <f t="shared" si="16"/>
        <v>0</v>
      </c>
      <c r="DB17" s="27">
        <f t="shared" si="16"/>
        <v>0</v>
      </c>
      <c r="DC17" s="27">
        <f t="shared" si="16"/>
        <v>0</v>
      </c>
      <c r="DD17" s="27">
        <f t="shared" si="16"/>
        <v>0</v>
      </c>
      <c r="DE17" s="27">
        <f t="shared" si="16"/>
        <v>0</v>
      </c>
    </row>
    <row r="18" spans="1:109">
      <c r="A18" s="9" t="s">
        <v>194</v>
      </c>
      <c r="B18" t="s">
        <v>169</v>
      </c>
      <c r="C18" s="157">
        <f>C17-((C4-C16)*C15*0.5)</f>
        <v>19797.480000000003</v>
      </c>
      <c r="G18" s="126" t="s">
        <v>195</v>
      </c>
      <c r="H18" s="127"/>
      <c r="I18" s="128">
        <f>IF(I5&gt;=$C$5,I15+I16,0)</f>
        <v>24392.480000000003</v>
      </c>
      <c r="J18" s="128">
        <f t="shared" ref="J18:BT18" si="17">IF(J5&gt;=$C$5,J15+J16,0)</f>
        <v>22867.950000000004</v>
      </c>
      <c r="K18" s="128">
        <f t="shared" si="17"/>
        <v>21343.420000000002</v>
      </c>
      <c r="L18" s="128">
        <f t="shared" si="17"/>
        <v>19818.890000000003</v>
      </c>
      <c r="M18" s="128">
        <f t="shared" si="17"/>
        <v>18294.36</v>
      </c>
      <c r="N18" s="128">
        <f t="shared" si="17"/>
        <v>16769.830000000002</v>
      </c>
      <c r="O18" s="128">
        <f t="shared" si="17"/>
        <v>15245.300000000001</v>
      </c>
      <c r="P18" s="128">
        <f t="shared" si="17"/>
        <v>13720.77</v>
      </c>
      <c r="Q18" s="128">
        <f t="shared" si="17"/>
        <v>12196.24</v>
      </c>
      <c r="R18" s="128">
        <f t="shared" si="17"/>
        <v>10671.71</v>
      </c>
      <c r="S18" s="128">
        <f t="shared" si="17"/>
        <v>9147.1799999999985</v>
      </c>
      <c r="T18" s="27">
        <f t="shared" si="17"/>
        <v>7622.6499999999978</v>
      </c>
      <c r="U18" s="27">
        <f t="shared" si="17"/>
        <v>6098.119999999999</v>
      </c>
      <c r="V18" s="27">
        <f t="shared" si="17"/>
        <v>4573.59</v>
      </c>
      <c r="W18" s="27">
        <f t="shared" si="17"/>
        <v>3049.0600000000013</v>
      </c>
      <c r="X18" s="27">
        <f t="shared" si="17"/>
        <v>1524.5300000000025</v>
      </c>
      <c r="Y18" s="27">
        <f t="shared" si="17"/>
        <v>3.637978807091713E-12</v>
      </c>
      <c r="Z18" s="27">
        <f t="shared" si="17"/>
        <v>0</v>
      </c>
      <c r="AA18" s="27">
        <f t="shared" si="17"/>
        <v>0</v>
      </c>
      <c r="AB18" s="27">
        <f t="shared" si="17"/>
        <v>0</v>
      </c>
      <c r="AC18" s="27">
        <f t="shared" si="17"/>
        <v>0</v>
      </c>
      <c r="AD18" s="27">
        <f t="shared" si="17"/>
        <v>0</v>
      </c>
      <c r="AE18" s="27">
        <f t="shared" si="17"/>
        <v>0</v>
      </c>
      <c r="AF18" s="27">
        <f t="shared" si="17"/>
        <v>0</v>
      </c>
      <c r="AG18" s="27">
        <f t="shared" si="17"/>
        <v>0</v>
      </c>
      <c r="AH18" s="27">
        <f t="shared" si="17"/>
        <v>0</v>
      </c>
      <c r="AI18" s="27">
        <f t="shared" si="17"/>
        <v>0</v>
      </c>
      <c r="AJ18" s="27">
        <f t="shared" si="17"/>
        <v>0</v>
      </c>
      <c r="AK18" s="27">
        <f t="shared" si="17"/>
        <v>0</v>
      </c>
      <c r="AL18" s="27">
        <f t="shared" si="17"/>
        <v>0</v>
      </c>
      <c r="AM18" s="27">
        <f t="shared" si="17"/>
        <v>0</v>
      </c>
      <c r="AN18" s="27">
        <f t="shared" si="17"/>
        <v>0</v>
      </c>
      <c r="AO18" s="27">
        <f t="shared" si="17"/>
        <v>0</v>
      </c>
      <c r="AP18" s="27">
        <f t="shared" si="17"/>
        <v>0</v>
      </c>
      <c r="AQ18" s="27">
        <f t="shared" si="17"/>
        <v>0</v>
      </c>
      <c r="AR18" s="27">
        <f t="shared" si="17"/>
        <v>0</v>
      </c>
      <c r="AS18" s="27">
        <f t="shared" si="17"/>
        <v>0</v>
      </c>
      <c r="AT18" s="27">
        <f t="shared" si="17"/>
        <v>0</v>
      </c>
      <c r="AU18" s="27">
        <f t="shared" si="17"/>
        <v>0</v>
      </c>
      <c r="AV18" s="27">
        <f t="shared" si="17"/>
        <v>0</v>
      </c>
      <c r="AW18" s="27">
        <f t="shared" si="17"/>
        <v>0</v>
      </c>
      <c r="AX18" s="27">
        <f t="shared" si="17"/>
        <v>0</v>
      </c>
      <c r="AY18" s="27">
        <f t="shared" si="17"/>
        <v>0</v>
      </c>
      <c r="AZ18" s="27">
        <f t="shared" si="17"/>
        <v>0</v>
      </c>
      <c r="BA18" s="27">
        <f t="shared" si="17"/>
        <v>0</v>
      </c>
      <c r="BB18" s="27">
        <f t="shared" si="17"/>
        <v>0</v>
      </c>
      <c r="BC18" s="27">
        <f t="shared" si="17"/>
        <v>0</v>
      </c>
      <c r="BD18" s="27">
        <f t="shared" si="17"/>
        <v>0</v>
      </c>
      <c r="BE18" s="27">
        <f t="shared" si="17"/>
        <v>0</v>
      </c>
      <c r="BF18" s="27">
        <f t="shared" si="17"/>
        <v>0</v>
      </c>
      <c r="BG18" s="27">
        <f t="shared" si="17"/>
        <v>0</v>
      </c>
      <c r="BH18" s="27">
        <f t="shared" si="17"/>
        <v>0</v>
      </c>
      <c r="BI18" s="27">
        <f t="shared" si="17"/>
        <v>0</v>
      </c>
      <c r="BJ18" s="27">
        <f t="shared" si="17"/>
        <v>0</v>
      </c>
      <c r="BK18" s="27">
        <f t="shared" si="17"/>
        <v>0</v>
      </c>
      <c r="BL18" s="27">
        <f t="shared" si="17"/>
        <v>0</v>
      </c>
      <c r="BM18" s="27">
        <f t="shared" si="17"/>
        <v>0</v>
      </c>
      <c r="BN18" s="27">
        <f t="shared" si="17"/>
        <v>0</v>
      </c>
      <c r="BO18" s="27">
        <f t="shared" si="17"/>
        <v>0</v>
      </c>
      <c r="BP18" s="27">
        <f t="shared" si="17"/>
        <v>0</v>
      </c>
      <c r="BQ18" s="27">
        <f t="shared" si="17"/>
        <v>0</v>
      </c>
      <c r="BR18" s="27">
        <f t="shared" si="17"/>
        <v>0</v>
      </c>
      <c r="BS18" s="27">
        <f t="shared" si="17"/>
        <v>0</v>
      </c>
      <c r="BT18" s="27">
        <f t="shared" si="17"/>
        <v>0</v>
      </c>
      <c r="BU18" s="27">
        <f t="shared" ref="BU18:DE18" si="18">IF(BU5&gt;=$C$5,BU15+BU16,0)</f>
        <v>0</v>
      </c>
      <c r="BV18" s="27">
        <f t="shared" si="18"/>
        <v>0</v>
      </c>
      <c r="BW18" s="27">
        <f t="shared" si="18"/>
        <v>0</v>
      </c>
      <c r="BX18" s="27">
        <f t="shared" si="18"/>
        <v>0</v>
      </c>
      <c r="BY18" s="27">
        <f t="shared" si="18"/>
        <v>0</v>
      </c>
      <c r="BZ18" s="27">
        <f t="shared" si="18"/>
        <v>0</v>
      </c>
      <c r="CA18" s="27">
        <f t="shared" si="18"/>
        <v>0</v>
      </c>
      <c r="CB18" s="27">
        <f t="shared" si="18"/>
        <v>0</v>
      </c>
      <c r="CC18" s="27">
        <f t="shared" si="18"/>
        <v>0</v>
      </c>
      <c r="CD18" s="27">
        <f t="shared" si="18"/>
        <v>0</v>
      </c>
      <c r="CE18" s="27">
        <f t="shared" si="18"/>
        <v>0</v>
      </c>
      <c r="CF18" s="27">
        <f t="shared" si="18"/>
        <v>0</v>
      </c>
      <c r="CG18" s="27">
        <f t="shared" si="18"/>
        <v>0</v>
      </c>
      <c r="CH18" s="27">
        <f t="shared" si="18"/>
        <v>0</v>
      </c>
      <c r="CI18" s="27">
        <f t="shared" si="18"/>
        <v>0</v>
      </c>
      <c r="CJ18" s="27">
        <f t="shared" si="18"/>
        <v>0</v>
      </c>
      <c r="CK18" s="27">
        <f t="shared" si="18"/>
        <v>0</v>
      </c>
      <c r="CL18" s="27">
        <f t="shared" si="18"/>
        <v>0</v>
      </c>
      <c r="CM18" s="27">
        <f t="shared" si="18"/>
        <v>0</v>
      </c>
      <c r="CN18" s="27">
        <f t="shared" si="18"/>
        <v>0</v>
      </c>
      <c r="CO18" s="27">
        <f t="shared" si="18"/>
        <v>0</v>
      </c>
      <c r="CP18" s="27">
        <f t="shared" si="18"/>
        <v>0</v>
      </c>
      <c r="CQ18" s="27">
        <f t="shared" si="18"/>
        <v>0</v>
      </c>
      <c r="CR18" s="27">
        <f t="shared" si="18"/>
        <v>0</v>
      </c>
      <c r="CS18" s="27">
        <f t="shared" si="18"/>
        <v>0</v>
      </c>
      <c r="CT18" s="27">
        <f t="shared" si="18"/>
        <v>0</v>
      </c>
      <c r="CU18" s="27">
        <f t="shared" si="18"/>
        <v>0</v>
      </c>
      <c r="CV18" s="27">
        <f t="shared" si="18"/>
        <v>0</v>
      </c>
      <c r="CW18" s="27">
        <f t="shared" si="18"/>
        <v>0</v>
      </c>
      <c r="CX18" s="27">
        <f t="shared" si="18"/>
        <v>0</v>
      </c>
      <c r="CY18" s="27">
        <f t="shared" si="18"/>
        <v>0</v>
      </c>
      <c r="CZ18" s="27">
        <f t="shared" si="18"/>
        <v>0</v>
      </c>
      <c r="DA18" s="27">
        <f t="shared" si="18"/>
        <v>0</v>
      </c>
      <c r="DB18" s="27">
        <f t="shared" si="18"/>
        <v>0</v>
      </c>
      <c r="DC18" s="27">
        <f t="shared" si="18"/>
        <v>0</v>
      </c>
      <c r="DD18" s="27">
        <f t="shared" si="18"/>
        <v>0</v>
      </c>
      <c r="DE18" s="27">
        <f t="shared" si="18"/>
        <v>0</v>
      </c>
    </row>
    <row r="19" spans="1:109">
      <c r="A19" s="9" t="s">
        <v>196</v>
      </c>
      <c r="B19" t="s">
        <v>169</v>
      </c>
      <c r="C19" s="158">
        <f>(C17-C18)*2</f>
        <v>9190</v>
      </c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09" ht="15" thickBot="1">
      <c r="A20" s="21" t="s">
        <v>197</v>
      </c>
      <c r="B20" s="92" t="s">
        <v>169</v>
      </c>
      <c r="C20" s="159">
        <f>C19*0.5</f>
        <v>4595</v>
      </c>
      <c r="G20" s="126" t="s">
        <v>198</v>
      </c>
      <c r="H20" s="127"/>
      <c r="I20" s="128"/>
      <c r="J20" s="128">
        <f t="shared" ref="J20:AO20" si="19">J10*_xlfn.XLOOKUP(J5-$C$5,$A$117:$A$216,$B$117:$B$216)*$C$18</f>
        <v>3959.496000000001</v>
      </c>
      <c r="K20" s="128">
        <f t="shared" si="19"/>
        <v>6335.1936000000014</v>
      </c>
      <c r="L20" s="128">
        <f t="shared" si="19"/>
        <v>3801.1161600000005</v>
      </c>
      <c r="M20" s="128">
        <f t="shared" si="19"/>
        <v>2280.6696960000004</v>
      </c>
      <c r="N20" s="128">
        <f t="shared" si="19"/>
        <v>2280.6696960000004</v>
      </c>
      <c r="O20" s="128">
        <f t="shared" si="19"/>
        <v>1140.3348480000002</v>
      </c>
      <c r="P20" s="128">
        <f t="shared" si="19"/>
        <v>0</v>
      </c>
      <c r="Q20" s="128">
        <f t="shared" si="19"/>
        <v>0</v>
      </c>
      <c r="R20" s="128">
        <f t="shared" si="19"/>
        <v>0</v>
      </c>
      <c r="S20" s="128">
        <f t="shared" si="19"/>
        <v>0</v>
      </c>
      <c r="T20" s="27">
        <f t="shared" si="19"/>
        <v>0</v>
      </c>
      <c r="U20" s="27">
        <f t="shared" si="19"/>
        <v>0</v>
      </c>
      <c r="V20" s="27">
        <f t="shared" si="19"/>
        <v>0</v>
      </c>
      <c r="W20" s="27">
        <f t="shared" si="19"/>
        <v>0</v>
      </c>
      <c r="X20" s="27">
        <f t="shared" si="19"/>
        <v>0</v>
      </c>
      <c r="Y20" s="27">
        <f t="shared" si="19"/>
        <v>0</v>
      </c>
      <c r="Z20" s="27">
        <f t="shared" si="19"/>
        <v>0</v>
      </c>
      <c r="AA20" s="27">
        <f t="shared" si="19"/>
        <v>0</v>
      </c>
      <c r="AB20" s="27">
        <f t="shared" si="19"/>
        <v>0</v>
      </c>
      <c r="AC20" s="27">
        <f t="shared" si="19"/>
        <v>0</v>
      </c>
      <c r="AD20" s="27">
        <f t="shared" si="19"/>
        <v>0</v>
      </c>
      <c r="AE20" s="27">
        <f t="shared" si="19"/>
        <v>0</v>
      </c>
      <c r="AF20" s="27">
        <f t="shared" si="19"/>
        <v>0</v>
      </c>
      <c r="AG20" s="27">
        <f t="shared" si="19"/>
        <v>0</v>
      </c>
      <c r="AH20" s="27">
        <f t="shared" si="19"/>
        <v>0</v>
      </c>
      <c r="AI20" s="27">
        <f t="shared" si="19"/>
        <v>0</v>
      </c>
      <c r="AJ20" s="27">
        <f t="shared" si="19"/>
        <v>0</v>
      </c>
      <c r="AK20" s="27">
        <f t="shared" si="19"/>
        <v>0</v>
      </c>
      <c r="AL20" s="27">
        <f t="shared" si="19"/>
        <v>0</v>
      </c>
      <c r="AM20" s="27">
        <f t="shared" si="19"/>
        <v>0</v>
      </c>
      <c r="AN20" s="27">
        <f t="shared" si="19"/>
        <v>0</v>
      </c>
      <c r="AO20" s="27">
        <f t="shared" si="19"/>
        <v>0</v>
      </c>
      <c r="AP20" s="27">
        <f t="shared" ref="AP20:BU20" si="20">AP10*_xlfn.XLOOKUP(AP5-$C$5,$A$117:$A$216,$B$117:$B$216)*$C$18</f>
        <v>0</v>
      </c>
      <c r="AQ20" s="27">
        <f t="shared" si="20"/>
        <v>0</v>
      </c>
      <c r="AR20" s="27">
        <f t="shared" si="20"/>
        <v>0</v>
      </c>
      <c r="AS20" s="27">
        <f t="shared" si="20"/>
        <v>0</v>
      </c>
      <c r="AT20" s="27">
        <f t="shared" si="20"/>
        <v>0</v>
      </c>
      <c r="AU20" s="27">
        <f t="shared" si="20"/>
        <v>0</v>
      </c>
      <c r="AV20" s="27">
        <f t="shared" si="20"/>
        <v>0</v>
      </c>
      <c r="AW20" s="27">
        <f t="shared" si="20"/>
        <v>0</v>
      </c>
      <c r="AX20" s="27">
        <f t="shared" si="20"/>
        <v>0</v>
      </c>
      <c r="AY20" s="27">
        <f t="shared" si="20"/>
        <v>0</v>
      </c>
      <c r="AZ20" s="27">
        <f t="shared" si="20"/>
        <v>0</v>
      </c>
      <c r="BA20" s="27">
        <f t="shared" si="20"/>
        <v>0</v>
      </c>
      <c r="BB20" s="27">
        <f t="shared" si="20"/>
        <v>0</v>
      </c>
      <c r="BC20" s="27">
        <f t="shared" si="20"/>
        <v>0</v>
      </c>
      <c r="BD20" s="27">
        <f t="shared" si="20"/>
        <v>0</v>
      </c>
      <c r="BE20" s="27">
        <f t="shared" si="20"/>
        <v>0</v>
      </c>
      <c r="BF20" s="27">
        <f t="shared" si="20"/>
        <v>0</v>
      </c>
      <c r="BG20" s="27">
        <f t="shared" si="20"/>
        <v>0</v>
      </c>
      <c r="BH20" s="27">
        <f t="shared" si="20"/>
        <v>0</v>
      </c>
      <c r="BI20" s="27">
        <f t="shared" si="20"/>
        <v>0</v>
      </c>
      <c r="BJ20" s="27">
        <f t="shared" si="20"/>
        <v>0</v>
      </c>
      <c r="BK20" s="27">
        <f t="shared" si="20"/>
        <v>0</v>
      </c>
      <c r="BL20" s="27">
        <f t="shared" si="20"/>
        <v>0</v>
      </c>
      <c r="BM20" s="27">
        <f t="shared" si="20"/>
        <v>0</v>
      </c>
      <c r="BN20" s="27">
        <f t="shared" si="20"/>
        <v>0</v>
      </c>
      <c r="BO20" s="27">
        <f t="shared" si="20"/>
        <v>0</v>
      </c>
      <c r="BP20" s="27">
        <f t="shared" si="20"/>
        <v>0</v>
      </c>
      <c r="BQ20" s="27">
        <f t="shared" si="20"/>
        <v>0</v>
      </c>
      <c r="BR20" s="27">
        <f t="shared" si="20"/>
        <v>0</v>
      </c>
      <c r="BS20" s="27">
        <f t="shared" si="20"/>
        <v>0</v>
      </c>
      <c r="BT20" s="27">
        <f t="shared" si="20"/>
        <v>0</v>
      </c>
      <c r="BU20" s="27">
        <f t="shared" si="20"/>
        <v>0</v>
      </c>
      <c r="BV20" s="27">
        <f t="shared" ref="BV20:DE20" si="21">BV10*_xlfn.XLOOKUP(BV5-$C$5,$A$117:$A$216,$B$117:$B$216)*$C$18</f>
        <v>0</v>
      </c>
      <c r="BW20" s="27">
        <f t="shared" si="21"/>
        <v>0</v>
      </c>
      <c r="BX20" s="27">
        <f t="shared" si="21"/>
        <v>0</v>
      </c>
      <c r="BY20" s="27">
        <f t="shared" si="21"/>
        <v>0</v>
      </c>
      <c r="BZ20" s="27">
        <f t="shared" si="21"/>
        <v>0</v>
      </c>
      <c r="CA20" s="27">
        <f t="shared" si="21"/>
        <v>0</v>
      </c>
      <c r="CB20" s="27">
        <f t="shared" si="21"/>
        <v>0</v>
      </c>
      <c r="CC20" s="27">
        <f t="shared" si="21"/>
        <v>0</v>
      </c>
      <c r="CD20" s="27">
        <f t="shared" si="21"/>
        <v>0</v>
      </c>
      <c r="CE20" s="27">
        <f t="shared" si="21"/>
        <v>0</v>
      </c>
      <c r="CF20" s="27">
        <f t="shared" si="21"/>
        <v>0</v>
      </c>
      <c r="CG20" s="27">
        <f t="shared" si="21"/>
        <v>0</v>
      </c>
      <c r="CH20" s="27">
        <f t="shared" si="21"/>
        <v>0</v>
      </c>
      <c r="CI20" s="27">
        <f t="shared" si="21"/>
        <v>0</v>
      </c>
      <c r="CJ20" s="27">
        <f t="shared" si="21"/>
        <v>0</v>
      </c>
      <c r="CK20" s="27">
        <f t="shared" si="21"/>
        <v>0</v>
      </c>
      <c r="CL20" s="27">
        <f t="shared" si="21"/>
        <v>0</v>
      </c>
      <c r="CM20" s="27">
        <f t="shared" si="21"/>
        <v>0</v>
      </c>
      <c r="CN20" s="27">
        <f t="shared" si="21"/>
        <v>0</v>
      </c>
      <c r="CO20" s="27">
        <f t="shared" si="21"/>
        <v>0</v>
      </c>
      <c r="CP20" s="27">
        <f t="shared" si="21"/>
        <v>0</v>
      </c>
      <c r="CQ20" s="27">
        <f t="shared" si="21"/>
        <v>0</v>
      </c>
      <c r="CR20" s="27">
        <f t="shared" si="21"/>
        <v>0</v>
      </c>
      <c r="CS20" s="27">
        <f t="shared" si="21"/>
        <v>0</v>
      </c>
      <c r="CT20" s="27">
        <f t="shared" si="21"/>
        <v>0</v>
      </c>
      <c r="CU20" s="27">
        <f t="shared" si="21"/>
        <v>0</v>
      </c>
      <c r="CV20" s="27">
        <f t="shared" si="21"/>
        <v>0</v>
      </c>
      <c r="CW20" s="27">
        <f t="shared" si="21"/>
        <v>0</v>
      </c>
      <c r="CX20" s="27">
        <f t="shared" si="21"/>
        <v>0</v>
      </c>
      <c r="CY20" s="27">
        <f t="shared" si="21"/>
        <v>0</v>
      </c>
      <c r="CZ20" s="27">
        <f t="shared" si="21"/>
        <v>0</v>
      </c>
      <c r="DA20" s="27">
        <f t="shared" si="21"/>
        <v>0</v>
      </c>
      <c r="DB20" s="27">
        <f t="shared" si="21"/>
        <v>0</v>
      </c>
      <c r="DC20" s="27">
        <f t="shared" si="21"/>
        <v>0</v>
      </c>
      <c r="DD20" s="27">
        <f t="shared" si="21"/>
        <v>0</v>
      </c>
      <c r="DE20" s="27">
        <f t="shared" si="21"/>
        <v>0</v>
      </c>
    </row>
    <row r="21" spans="1:109">
      <c r="C21" s="28"/>
      <c r="G21" s="126" t="s">
        <v>199</v>
      </c>
      <c r="H21" s="127"/>
      <c r="I21" s="128"/>
      <c r="J21" s="128">
        <f>I22</f>
        <v>0</v>
      </c>
      <c r="K21" s="128">
        <f t="shared" ref="K21:BV21" si="22">J22</f>
        <v>-754.44484252500024</v>
      </c>
      <c r="L21" s="128">
        <f t="shared" si="22"/>
        <v>-2167.3142748900009</v>
      </c>
      <c r="M21" s="128">
        <f t="shared" si="22"/>
        <v>-2877.8641447590007</v>
      </c>
      <c r="N21" s="128">
        <f t="shared" si="22"/>
        <v>-3167.0222771304007</v>
      </c>
      <c r="O21" s="128">
        <f t="shared" si="22"/>
        <v>-3456.1804095018006</v>
      </c>
      <c r="P21" s="128">
        <f t="shared" si="22"/>
        <v>-3429.2947387500008</v>
      </c>
      <c r="Q21" s="128">
        <f t="shared" si="22"/>
        <v>-3086.3652648750008</v>
      </c>
      <c r="R21" s="128">
        <f t="shared" si="22"/>
        <v>-2743.4357910000008</v>
      </c>
      <c r="S21" s="128">
        <f t="shared" si="22"/>
        <v>-2400.5063171250008</v>
      </c>
      <c r="T21" s="27">
        <f>S22</f>
        <v>-2057.5768432500008</v>
      </c>
      <c r="U21" s="27">
        <f t="shared" si="22"/>
        <v>-1714.6473693750008</v>
      </c>
      <c r="V21" s="27">
        <f t="shared" si="22"/>
        <v>-1371.7178955000009</v>
      </c>
      <c r="W21" s="27">
        <f t="shared" si="22"/>
        <v>-1028.7884216250009</v>
      </c>
      <c r="X21" s="27">
        <f t="shared" si="22"/>
        <v>-685.85894775000088</v>
      </c>
      <c r="Y21" s="27">
        <f t="shared" si="22"/>
        <v>-342.92947387500084</v>
      </c>
      <c r="Z21" s="27">
        <f t="shared" si="22"/>
        <v>-7.9580786405131221E-13</v>
      </c>
      <c r="AA21" s="27">
        <f t="shared" si="22"/>
        <v>-7.9580786405131221E-13</v>
      </c>
      <c r="AB21" s="27">
        <f t="shared" si="22"/>
        <v>-7.9580786405131221E-13</v>
      </c>
      <c r="AC21" s="27">
        <f t="shared" si="22"/>
        <v>-7.9580786405131221E-13</v>
      </c>
      <c r="AD21" s="27">
        <f t="shared" si="22"/>
        <v>-7.9580786405131221E-13</v>
      </c>
      <c r="AE21" s="27">
        <f t="shared" si="22"/>
        <v>-7.9580786405131221E-13</v>
      </c>
      <c r="AF21" s="27">
        <f t="shared" si="22"/>
        <v>-7.9580786405131221E-13</v>
      </c>
      <c r="AG21" s="27">
        <f t="shared" si="22"/>
        <v>-7.9580786405131221E-13</v>
      </c>
      <c r="AH21" s="27">
        <f t="shared" si="22"/>
        <v>-7.9580786405131221E-13</v>
      </c>
      <c r="AI21" s="27">
        <f t="shared" si="22"/>
        <v>-7.9580786405131221E-13</v>
      </c>
      <c r="AJ21" s="27">
        <f t="shared" si="22"/>
        <v>-7.9580786405131221E-13</v>
      </c>
      <c r="AK21" s="27">
        <f t="shared" si="22"/>
        <v>-7.9580786405131221E-13</v>
      </c>
      <c r="AL21" s="27">
        <f t="shared" si="22"/>
        <v>-7.9580786405131221E-13</v>
      </c>
      <c r="AM21" s="27">
        <f t="shared" si="22"/>
        <v>-7.9580786405131221E-13</v>
      </c>
      <c r="AN21" s="27">
        <f t="shared" si="22"/>
        <v>-7.9580786405131221E-13</v>
      </c>
      <c r="AO21" s="27">
        <f t="shared" si="22"/>
        <v>-7.9580786405131221E-13</v>
      </c>
      <c r="AP21" s="27">
        <f t="shared" si="22"/>
        <v>-7.9580786405131221E-13</v>
      </c>
      <c r="AQ21" s="27">
        <f t="shared" si="22"/>
        <v>-7.9580786405131221E-13</v>
      </c>
      <c r="AR21" s="27">
        <f t="shared" si="22"/>
        <v>-7.9580786405131221E-13</v>
      </c>
      <c r="AS21" s="27">
        <f t="shared" si="22"/>
        <v>-7.9580786405131221E-13</v>
      </c>
      <c r="AT21" s="27">
        <f t="shared" si="22"/>
        <v>-7.9580786405131221E-13</v>
      </c>
      <c r="AU21" s="27">
        <f t="shared" si="22"/>
        <v>-7.9580786405131221E-13</v>
      </c>
      <c r="AV21" s="27">
        <f t="shared" si="22"/>
        <v>-7.9580786405131221E-13</v>
      </c>
      <c r="AW21" s="27">
        <f t="shared" si="22"/>
        <v>-7.9580786405131221E-13</v>
      </c>
      <c r="AX21" s="27">
        <f t="shared" si="22"/>
        <v>-7.9580786405131221E-13</v>
      </c>
      <c r="AY21" s="27">
        <f t="shared" si="22"/>
        <v>-7.9580786405131221E-13</v>
      </c>
      <c r="AZ21" s="27">
        <f t="shared" si="22"/>
        <v>-7.9580786405131221E-13</v>
      </c>
      <c r="BA21" s="27">
        <f t="shared" si="22"/>
        <v>-7.9580786405131221E-13</v>
      </c>
      <c r="BB21" s="27">
        <f t="shared" si="22"/>
        <v>-7.9580786405131221E-13</v>
      </c>
      <c r="BC21" s="27">
        <f t="shared" si="22"/>
        <v>-7.9580786405131221E-13</v>
      </c>
      <c r="BD21" s="27">
        <f t="shared" si="22"/>
        <v>-7.9580786405131221E-13</v>
      </c>
      <c r="BE21" s="27">
        <f t="shared" si="22"/>
        <v>-7.9580786405131221E-13</v>
      </c>
      <c r="BF21" s="27">
        <f t="shared" si="22"/>
        <v>-7.9580786405131221E-13</v>
      </c>
      <c r="BG21" s="27">
        <f t="shared" si="22"/>
        <v>-7.9580786405131221E-13</v>
      </c>
      <c r="BH21" s="27">
        <f t="shared" si="22"/>
        <v>-7.9580786405131221E-13</v>
      </c>
      <c r="BI21" s="27">
        <f t="shared" si="22"/>
        <v>-7.9580786405131221E-13</v>
      </c>
      <c r="BJ21" s="27">
        <f t="shared" si="22"/>
        <v>-7.9580786405131221E-13</v>
      </c>
      <c r="BK21" s="27">
        <f t="shared" si="22"/>
        <v>-7.9580786405131221E-13</v>
      </c>
      <c r="BL21" s="27">
        <f t="shared" si="22"/>
        <v>-7.9580786405131221E-13</v>
      </c>
      <c r="BM21" s="27">
        <f t="shared" si="22"/>
        <v>-7.9580786405131221E-13</v>
      </c>
      <c r="BN21" s="27">
        <f t="shared" si="22"/>
        <v>-7.9580786405131221E-13</v>
      </c>
      <c r="BO21" s="27">
        <f t="shared" si="22"/>
        <v>-7.9580786405131221E-13</v>
      </c>
      <c r="BP21" s="27">
        <f t="shared" si="22"/>
        <v>-7.9580786405131221E-13</v>
      </c>
      <c r="BQ21" s="27">
        <f t="shared" si="22"/>
        <v>-7.9580786405131221E-13</v>
      </c>
      <c r="BR21" s="27">
        <f t="shared" si="22"/>
        <v>-7.9580786405131221E-13</v>
      </c>
      <c r="BS21" s="27">
        <f t="shared" si="22"/>
        <v>-7.9580786405131221E-13</v>
      </c>
      <c r="BT21" s="27">
        <f t="shared" si="22"/>
        <v>-7.9580786405131221E-13</v>
      </c>
      <c r="BU21" s="27">
        <f t="shared" si="22"/>
        <v>-7.9580786405131221E-13</v>
      </c>
      <c r="BV21" s="27">
        <f t="shared" si="22"/>
        <v>-7.9580786405131221E-13</v>
      </c>
      <c r="BW21" s="27">
        <f t="shared" ref="BW21:DE21" si="23">BV22</f>
        <v>-7.9580786405131221E-13</v>
      </c>
      <c r="BX21" s="27">
        <f t="shared" si="23"/>
        <v>-7.9580786405131221E-13</v>
      </c>
      <c r="BY21" s="27">
        <f t="shared" si="23"/>
        <v>-7.9580786405131221E-13</v>
      </c>
      <c r="BZ21" s="27">
        <f t="shared" si="23"/>
        <v>-7.9580786405131221E-13</v>
      </c>
      <c r="CA21" s="27">
        <f t="shared" si="23"/>
        <v>-7.9580786405131221E-13</v>
      </c>
      <c r="CB21" s="27">
        <f t="shared" si="23"/>
        <v>-7.9580786405131221E-13</v>
      </c>
      <c r="CC21" s="27">
        <f t="shared" si="23"/>
        <v>-7.9580786405131221E-13</v>
      </c>
      <c r="CD21" s="27">
        <f t="shared" si="23"/>
        <v>-7.9580786405131221E-13</v>
      </c>
      <c r="CE21" s="27">
        <f t="shared" si="23"/>
        <v>-7.9580786405131221E-13</v>
      </c>
      <c r="CF21" s="27">
        <f t="shared" si="23"/>
        <v>-7.9580786405131221E-13</v>
      </c>
      <c r="CG21" s="27">
        <f t="shared" si="23"/>
        <v>-7.9580786405131221E-13</v>
      </c>
      <c r="CH21" s="27">
        <f t="shared" si="23"/>
        <v>-7.9580786405131221E-13</v>
      </c>
      <c r="CI21" s="27">
        <f t="shared" si="23"/>
        <v>-7.9580786405131221E-13</v>
      </c>
      <c r="CJ21" s="27">
        <f t="shared" si="23"/>
        <v>-7.9580786405131221E-13</v>
      </c>
      <c r="CK21" s="27">
        <f t="shared" si="23"/>
        <v>-7.9580786405131221E-13</v>
      </c>
      <c r="CL21" s="27">
        <f t="shared" si="23"/>
        <v>-7.9580786405131221E-13</v>
      </c>
      <c r="CM21" s="27">
        <f t="shared" si="23"/>
        <v>-7.9580786405131221E-13</v>
      </c>
      <c r="CN21" s="27">
        <f t="shared" si="23"/>
        <v>-7.9580786405131221E-13</v>
      </c>
      <c r="CO21" s="27">
        <f t="shared" si="23"/>
        <v>-7.9580786405131221E-13</v>
      </c>
      <c r="CP21" s="27">
        <f t="shared" si="23"/>
        <v>-7.9580786405131221E-13</v>
      </c>
      <c r="CQ21" s="27">
        <f t="shared" si="23"/>
        <v>-7.9580786405131221E-13</v>
      </c>
      <c r="CR21" s="27">
        <f t="shared" si="23"/>
        <v>-7.9580786405131221E-13</v>
      </c>
      <c r="CS21" s="27">
        <f t="shared" si="23"/>
        <v>-7.9580786405131221E-13</v>
      </c>
      <c r="CT21" s="27">
        <f t="shared" si="23"/>
        <v>-7.9580786405131221E-13</v>
      </c>
      <c r="CU21" s="27">
        <f t="shared" si="23"/>
        <v>-7.9580786405131221E-13</v>
      </c>
      <c r="CV21" s="27">
        <f t="shared" si="23"/>
        <v>-7.9580786405131221E-13</v>
      </c>
      <c r="CW21" s="27">
        <f t="shared" si="23"/>
        <v>-7.9580786405131221E-13</v>
      </c>
      <c r="CX21" s="27">
        <f t="shared" si="23"/>
        <v>-7.9580786405131221E-13</v>
      </c>
      <c r="CY21" s="27">
        <f t="shared" si="23"/>
        <v>-7.9580786405131221E-13</v>
      </c>
      <c r="CZ21" s="27">
        <f t="shared" si="23"/>
        <v>-7.9580786405131221E-13</v>
      </c>
      <c r="DA21" s="27">
        <f t="shared" si="23"/>
        <v>-7.9580786405131221E-13</v>
      </c>
      <c r="DB21" s="27">
        <f t="shared" si="23"/>
        <v>-7.9580786405131221E-13</v>
      </c>
      <c r="DC21" s="27">
        <f t="shared" si="23"/>
        <v>-7.9580786405131221E-13</v>
      </c>
      <c r="DD21" s="27">
        <f t="shared" si="23"/>
        <v>-7.9580786405131221E-13</v>
      </c>
      <c r="DE21" s="27">
        <f t="shared" si="23"/>
        <v>-7.9580786405131221E-13</v>
      </c>
    </row>
    <row r="22" spans="1:109" ht="15" thickBot="1">
      <c r="A22" s="210" t="s">
        <v>200</v>
      </c>
      <c r="C22" s="28"/>
      <c r="G22" s="126" t="s">
        <v>201</v>
      </c>
      <c r="H22" s="127"/>
      <c r="I22" s="128"/>
      <c r="J22" s="128">
        <f>I22+((J14-J20)*$C$11)</f>
        <v>-754.44484252500024</v>
      </c>
      <c r="K22" s="128">
        <f t="shared" ref="K22:BV22" si="24">J22+((K14-K20)*$C$11)</f>
        <v>-2167.3142748900009</v>
      </c>
      <c r="L22" s="128">
        <f t="shared" si="24"/>
        <v>-2877.8641447590007</v>
      </c>
      <c r="M22" s="128">
        <f>L22+((M14-M20)*$C$11)</f>
        <v>-3167.0222771304007</v>
      </c>
      <c r="N22" s="128">
        <f t="shared" si="24"/>
        <v>-3456.1804095018006</v>
      </c>
      <c r="O22" s="128">
        <f t="shared" si="24"/>
        <v>-3429.2947387500008</v>
      </c>
      <c r="P22" s="128">
        <f t="shared" si="24"/>
        <v>-3086.3652648750008</v>
      </c>
      <c r="Q22" s="128">
        <f t="shared" si="24"/>
        <v>-2743.4357910000008</v>
      </c>
      <c r="R22" s="128">
        <f t="shared" si="24"/>
        <v>-2400.5063171250008</v>
      </c>
      <c r="S22" s="128">
        <f>R22+((S14-S20)*$C$11)</f>
        <v>-2057.5768432500008</v>
      </c>
      <c r="T22" s="27">
        <f>S22+((T14-T20)*$C$11)</f>
        <v>-1714.6473693750008</v>
      </c>
      <c r="U22" s="27">
        <f t="shared" si="24"/>
        <v>-1371.7178955000009</v>
      </c>
      <c r="V22" s="27">
        <f t="shared" si="24"/>
        <v>-1028.7884216250009</v>
      </c>
      <c r="W22" s="27">
        <f t="shared" si="24"/>
        <v>-685.85894775000088</v>
      </c>
      <c r="X22" s="27">
        <f t="shared" si="24"/>
        <v>-342.92947387500084</v>
      </c>
      <c r="Y22" s="27">
        <f t="shared" si="24"/>
        <v>-7.9580786405131221E-13</v>
      </c>
      <c r="Z22" s="27">
        <f t="shared" si="24"/>
        <v>-7.9580786405131221E-13</v>
      </c>
      <c r="AA22" s="27">
        <f t="shared" si="24"/>
        <v>-7.9580786405131221E-13</v>
      </c>
      <c r="AB22" s="27">
        <f t="shared" si="24"/>
        <v>-7.9580786405131221E-13</v>
      </c>
      <c r="AC22" s="27">
        <f t="shared" si="24"/>
        <v>-7.9580786405131221E-13</v>
      </c>
      <c r="AD22" s="27">
        <f t="shared" si="24"/>
        <v>-7.9580786405131221E-13</v>
      </c>
      <c r="AE22" s="27">
        <f t="shared" si="24"/>
        <v>-7.9580786405131221E-13</v>
      </c>
      <c r="AF22" s="27">
        <f t="shared" si="24"/>
        <v>-7.9580786405131221E-13</v>
      </c>
      <c r="AG22" s="27">
        <f t="shared" si="24"/>
        <v>-7.9580786405131221E-13</v>
      </c>
      <c r="AH22" s="27">
        <f t="shared" si="24"/>
        <v>-7.9580786405131221E-13</v>
      </c>
      <c r="AI22" s="27">
        <f t="shared" si="24"/>
        <v>-7.9580786405131221E-13</v>
      </c>
      <c r="AJ22" s="27">
        <f t="shared" si="24"/>
        <v>-7.9580786405131221E-13</v>
      </c>
      <c r="AK22" s="27">
        <f t="shared" si="24"/>
        <v>-7.9580786405131221E-13</v>
      </c>
      <c r="AL22" s="27">
        <f t="shared" si="24"/>
        <v>-7.9580786405131221E-13</v>
      </c>
      <c r="AM22" s="27">
        <f t="shared" si="24"/>
        <v>-7.9580786405131221E-13</v>
      </c>
      <c r="AN22" s="27">
        <f t="shared" si="24"/>
        <v>-7.9580786405131221E-13</v>
      </c>
      <c r="AO22" s="27">
        <f t="shared" si="24"/>
        <v>-7.9580786405131221E-13</v>
      </c>
      <c r="AP22" s="27">
        <f t="shared" si="24"/>
        <v>-7.9580786405131221E-13</v>
      </c>
      <c r="AQ22" s="27">
        <f t="shared" si="24"/>
        <v>-7.9580786405131221E-13</v>
      </c>
      <c r="AR22" s="27">
        <f t="shared" si="24"/>
        <v>-7.9580786405131221E-13</v>
      </c>
      <c r="AS22" s="27">
        <f t="shared" si="24"/>
        <v>-7.9580786405131221E-13</v>
      </c>
      <c r="AT22" s="27">
        <f t="shared" si="24"/>
        <v>-7.9580786405131221E-13</v>
      </c>
      <c r="AU22" s="27">
        <f t="shared" si="24"/>
        <v>-7.9580786405131221E-13</v>
      </c>
      <c r="AV22" s="27">
        <f t="shared" si="24"/>
        <v>-7.9580786405131221E-13</v>
      </c>
      <c r="AW22" s="27">
        <f t="shared" si="24"/>
        <v>-7.9580786405131221E-13</v>
      </c>
      <c r="AX22" s="27">
        <f t="shared" si="24"/>
        <v>-7.9580786405131221E-13</v>
      </c>
      <c r="AY22" s="27">
        <f t="shared" si="24"/>
        <v>-7.9580786405131221E-13</v>
      </c>
      <c r="AZ22" s="27">
        <f t="shared" si="24"/>
        <v>-7.9580786405131221E-13</v>
      </c>
      <c r="BA22" s="27">
        <f t="shared" si="24"/>
        <v>-7.9580786405131221E-13</v>
      </c>
      <c r="BB22" s="27">
        <f t="shared" si="24"/>
        <v>-7.9580786405131221E-13</v>
      </c>
      <c r="BC22" s="27">
        <f t="shared" si="24"/>
        <v>-7.9580786405131221E-13</v>
      </c>
      <c r="BD22" s="27">
        <f t="shared" si="24"/>
        <v>-7.9580786405131221E-13</v>
      </c>
      <c r="BE22" s="27">
        <f t="shared" si="24"/>
        <v>-7.9580786405131221E-13</v>
      </c>
      <c r="BF22" s="27">
        <f t="shared" si="24"/>
        <v>-7.9580786405131221E-13</v>
      </c>
      <c r="BG22" s="27">
        <f t="shared" si="24"/>
        <v>-7.9580786405131221E-13</v>
      </c>
      <c r="BH22" s="27">
        <f t="shared" si="24"/>
        <v>-7.9580786405131221E-13</v>
      </c>
      <c r="BI22" s="27">
        <f t="shared" si="24"/>
        <v>-7.9580786405131221E-13</v>
      </c>
      <c r="BJ22" s="27">
        <f t="shared" si="24"/>
        <v>-7.9580786405131221E-13</v>
      </c>
      <c r="BK22" s="27">
        <f t="shared" si="24"/>
        <v>-7.9580786405131221E-13</v>
      </c>
      <c r="BL22" s="27">
        <f t="shared" si="24"/>
        <v>-7.9580786405131221E-13</v>
      </c>
      <c r="BM22" s="27">
        <f t="shared" si="24"/>
        <v>-7.9580786405131221E-13</v>
      </c>
      <c r="BN22" s="27">
        <f t="shared" si="24"/>
        <v>-7.9580786405131221E-13</v>
      </c>
      <c r="BO22" s="27">
        <f t="shared" si="24"/>
        <v>-7.9580786405131221E-13</v>
      </c>
      <c r="BP22" s="27">
        <f t="shared" si="24"/>
        <v>-7.9580786405131221E-13</v>
      </c>
      <c r="BQ22" s="27">
        <f t="shared" si="24"/>
        <v>-7.9580786405131221E-13</v>
      </c>
      <c r="BR22" s="27">
        <f t="shared" si="24"/>
        <v>-7.9580786405131221E-13</v>
      </c>
      <c r="BS22" s="27">
        <f t="shared" si="24"/>
        <v>-7.9580786405131221E-13</v>
      </c>
      <c r="BT22" s="27">
        <f t="shared" si="24"/>
        <v>-7.9580786405131221E-13</v>
      </c>
      <c r="BU22" s="27">
        <f t="shared" si="24"/>
        <v>-7.9580786405131221E-13</v>
      </c>
      <c r="BV22" s="27">
        <f t="shared" si="24"/>
        <v>-7.9580786405131221E-13</v>
      </c>
      <c r="BW22" s="27">
        <f t="shared" ref="BW22:DE22" si="25">BV22+((BW14-BW20)*$C$11)</f>
        <v>-7.9580786405131221E-13</v>
      </c>
      <c r="BX22" s="27">
        <f t="shared" si="25"/>
        <v>-7.9580786405131221E-13</v>
      </c>
      <c r="BY22" s="27">
        <f t="shared" si="25"/>
        <v>-7.9580786405131221E-13</v>
      </c>
      <c r="BZ22" s="27">
        <f t="shared" si="25"/>
        <v>-7.9580786405131221E-13</v>
      </c>
      <c r="CA22" s="27">
        <f t="shared" si="25"/>
        <v>-7.9580786405131221E-13</v>
      </c>
      <c r="CB22" s="27">
        <f t="shared" si="25"/>
        <v>-7.9580786405131221E-13</v>
      </c>
      <c r="CC22" s="27">
        <f t="shared" si="25"/>
        <v>-7.9580786405131221E-13</v>
      </c>
      <c r="CD22" s="27">
        <f t="shared" si="25"/>
        <v>-7.9580786405131221E-13</v>
      </c>
      <c r="CE22" s="27">
        <f t="shared" si="25"/>
        <v>-7.9580786405131221E-13</v>
      </c>
      <c r="CF22" s="27">
        <f t="shared" si="25"/>
        <v>-7.9580786405131221E-13</v>
      </c>
      <c r="CG22" s="27">
        <f t="shared" si="25"/>
        <v>-7.9580786405131221E-13</v>
      </c>
      <c r="CH22" s="27">
        <f t="shared" si="25"/>
        <v>-7.9580786405131221E-13</v>
      </c>
      <c r="CI22" s="27">
        <f t="shared" si="25"/>
        <v>-7.9580786405131221E-13</v>
      </c>
      <c r="CJ22" s="27">
        <f t="shared" si="25"/>
        <v>-7.9580786405131221E-13</v>
      </c>
      <c r="CK22" s="27">
        <f t="shared" si="25"/>
        <v>-7.9580786405131221E-13</v>
      </c>
      <c r="CL22" s="27">
        <f t="shared" si="25"/>
        <v>-7.9580786405131221E-13</v>
      </c>
      <c r="CM22" s="27">
        <f t="shared" si="25"/>
        <v>-7.9580786405131221E-13</v>
      </c>
      <c r="CN22" s="27">
        <f t="shared" si="25"/>
        <v>-7.9580786405131221E-13</v>
      </c>
      <c r="CO22" s="27">
        <f t="shared" si="25"/>
        <v>-7.9580786405131221E-13</v>
      </c>
      <c r="CP22" s="27">
        <f t="shared" si="25"/>
        <v>-7.9580786405131221E-13</v>
      </c>
      <c r="CQ22" s="27">
        <f t="shared" si="25"/>
        <v>-7.9580786405131221E-13</v>
      </c>
      <c r="CR22" s="27">
        <f t="shared" si="25"/>
        <v>-7.9580786405131221E-13</v>
      </c>
      <c r="CS22" s="27">
        <f t="shared" si="25"/>
        <v>-7.9580786405131221E-13</v>
      </c>
      <c r="CT22" s="27">
        <f t="shared" si="25"/>
        <v>-7.9580786405131221E-13</v>
      </c>
      <c r="CU22" s="27">
        <f t="shared" si="25"/>
        <v>-7.9580786405131221E-13</v>
      </c>
      <c r="CV22" s="27">
        <f t="shared" si="25"/>
        <v>-7.9580786405131221E-13</v>
      </c>
      <c r="CW22" s="27">
        <f t="shared" si="25"/>
        <v>-7.9580786405131221E-13</v>
      </c>
      <c r="CX22" s="27">
        <f t="shared" si="25"/>
        <v>-7.9580786405131221E-13</v>
      </c>
      <c r="CY22" s="27">
        <f t="shared" si="25"/>
        <v>-7.9580786405131221E-13</v>
      </c>
      <c r="CZ22" s="27">
        <f t="shared" si="25"/>
        <v>-7.9580786405131221E-13</v>
      </c>
      <c r="DA22" s="27">
        <f t="shared" si="25"/>
        <v>-7.9580786405131221E-13</v>
      </c>
      <c r="DB22" s="27">
        <f t="shared" si="25"/>
        <v>-7.9580786405131221E-13</v>
      </c>
      <c r="DC22" s="27">
        <f t="shared" si="25"/>
        <v>-7.9580786405131221E-13</v>
      </c>
      <c r="DD22" s="27">
        <f t="shared" si="25"/>
        <v>-7.9580786405131221E-13</v>
      </c>
      <c r="DE22" s="27">
        <f t="shared" si="25"/>
        <v>-7.9580786405131221E-13</v>
      </c>
    </row>
    <row r="23" spans="1:109">
      <c r="A23" s="165" t="s">
        <v>202</v>
      </c>
      <c r="B23" s="166"/>
      <c r="C23" s="28"/>
      <c r="H23" s="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</row>
    <row r="24" spans="1:109">
      <c r="A24" s="167" t="s">
        <v>203</v>
      </c>
      <c r="B24" s="168">
        <f>C4</f>
        <v>23200</v>
      </c>
      <c r="C24" s="28"/>
      <c r="G24" t="s">
        <v>204</v>
      </c>
      <c r="H24" s="5"/>
      <c r="I24" s="27">
        <f t="shared" ref="I24:BT24" si="26">IF(I5&gt;$C$5,(I18+I17)/2+(I22+I21)/2,0)</f>
        <v>0</v>
      </c>
      <c r="J24" s="27">
        <f>IF(J5&gt;$C$5,(J18+J17)/2+(J22+J21)/2,0)</f>
        <v>23252.992578737503</v>
      </c>
      <c r="K24" s="27">
        <f t="shared" si="26"/>
        <v>20644.805441292505</v>
      </c>
      <c r="L24" s="27">
        <f t="shared" si="26"/>
        <v>18058.5657901755</v>
      </c>
      <c r="M24" s="27">
        <f t="shared" si="26"/>
        <v>16034.181789055299</v>
      </c>
      <c r="N24" s="27">
        <f t="shared" si="26"/>
        <v>14220.493656683901</v>
      </c>
      <c r="O24" s="27">
        <f t="shared" si="26"/>
        <v>12564.827425874102</v>
      </c>
      <c r="P24" s="27">
        <f t="shared" si="26"/>
        <v>11225.204998187499</v>
      </c>
      <c r="Q24" s="27">
        <f t="shared" si="26"/>
        <v>10043.6044720625</v>
      </c>
      <c r="R24" s="27">
        <f t="shared" si="26"/>
        <v>8862.0039459374966</v>
      </c>
      <c r="S24" s="27">
        <f t="shared" si="26"/>
        <v>7680.4034198124991</v>
      </c>
      <c r="T24" s="27">
        <f t="shared" si="26"/>
        <v>6498.8028936874962</v>
      </c>
      <c r="U24" s="27">
        <f t="shared" si="26"/>
        <v>5317.2023675624978</v>
      </c>
      <c r="V24" s="27">
        <f t="shared" si="26"/>
        <v>4135.6018414374985</v>
      </c>
      <c r="W24" s="27">
        <f t="shared" si="26"/>
        <v>2954.0013153125001</v>
      </c>
      <c r="X24" s="27">
        <f t="shared" si="26"/>
        <v>1772.400789187501</v>
      </c>
      <c r="Y24" s="27">
        <f t="shared" si="26"/>
        <v>590.80026306250227</v>
      </c>
      <c r="Z24" s="27">
        <f t="shared" si="26"/>
        <v>1.0231815394945443E-12</v>
      </c>
      <c r="AA24" s="27">
        <f t="shared" si="26"/>
        <v>-7.9580786405131221E-13</v>
      </c>
      <c r="AB24" s="27">
        <f t="shared" si="26"/>
        <v>-7.9580786405131221E-13</v>
      </c>
      <c r="AC24" s="27">
        <f t="shared" si="26"/>
        <v>-7.9580786405131221E-13</v>
      </c>
      <c r="AD24" s="27">
        <f t="shared" si="26"/>
        <v>-7.9580786405131221E-13</v>
      </c>
      <c r="AE24" s="27">
        <f t="shared" si="26"/>
        <v>-7.9580786405131221E-13</v>
      </c>
      <c r="AF24" s="27">
        <f t="shared" si="26"/>
        <v>-7.9580786405131221E-13</v>
      </c>
      <c r="AG24" s="27">
        <f t="shared" si="26"/>
        <v>-7.9580786405131221E-13</v>
      </c>
      <c r="AH24" s="27">
        <f t="shared" si="26"/>
        <v>-7.9580786405131221E-13</v>
      </c>
      <c r="AI24" s="27">
        <f t="shared" si="26"/>
        <v>-7.9580786405131221E-13</v>
      </c>
      <c r="AJ24" s="27">
        <f t="shared" si="26"/>
        <v>-7.9580786405131221E-13</v>
      </c>
      <c r="AK24" s="27">
        <f t="shared" si="26"/>
        <v>-7.9580786405131221E-13</v>
      </c>
      <c r="AL24" s="27">
        <f t="shared" si="26"/>
        <v>-7.9580786405131221E-13</v>
      </c>
      <c r="AM24" s="27">
        <f t="shared" si="26"/>
        <v>-7.9580786405131221E-13</v>
      </c>
      <c r="AN24" s="27">
        <f t="shared" si="26"/>
        <v>-7.9580786405131221E-13</v>
      </c>
      <c r="AO24" s="27">
        <f t="shared" si="26"/>
        <v>-7.9580786405131221E-13</v>
      </c>
      <c r="AP24" s="27">
        <f t="shared" si="26"/>
        <v>-7.9580786405131221E-13</v>
      </c>
      <c r="AQ24" s="27">
        <f t="shared" si="26"/>
        <v>-7.9580786405131221E-13</v>
      </c>
      <c r="AR24" s="27">
        <f t="shared" si="26"/>
        <v>-7.9580786405131221E-13</v>
      </c>
      <c r="AS24" s="27">
        <f t="shared" si="26"/>
        <v>-7.9580786405131221E-13</v>
      </c>
      <c r="AT24" s="27">
        <f t="shared" si="26"/>
        <v>-7.9580786405131221E-13</v>
      </c>
      <c r="AU24" s="27">
        <f t="shared" si="26"/>
        <v>-7.9580786405131221E-13</v>
      </c>
      <c r="AV24" s="27">
        <f t="shared" si="26"/>
        <v>-7.9580786405131221E-13</v>
      </c>
      <c r="AW24" s="27">
        <f t="shared" si="26"/>
        <v>-7.9580786405131221E-13</v>
      </c>
      <c r="AX24" s="27">
        <f t="shared" si="26"/>
        <v>-7.9580786405131221E-13</v>
      </c>
      <c r="AY24" s="27">
        <f t="shared" si="26"/>
        <v>-7.9580786405131221E-13</v>
      </c>
      <c r="AZ24" s="27">
        <f t="shared" si="26"/>
        <v>-7.9580786405131221E-13</v>
      </c>
      <c r="BA24" s="27">
        <f t="shared" si="26"/>
        <v>-7.9580786405131221E-13</v>
      </c>
      <c r="BB24" s="27">
        <f t="shared" si="26"/>
        <v>-7.9580786405131221E-13</v>
      </c>
      <c r="BC24" s="27">
        <f t="shared" si="26"/>
        <v>-7.9580786405131221E-13</v>
      </c>
      <c r="BD24" s="27">
        <f t="shared" si="26"/>
        <v>-7.9580786405131221E-13</v>
      </c>
      <c r="BE24" s="27">
        <f t="shared" si="26"/>
        <v>-7.9580786405131221E-13</v>
      </c>
      <c r="BF24" s="27">
        <f t="shared" si="26"/>
        <v>-7.9580786405131221E-13</v>
      </c>
      <c r="BG24" s="27">
        <f t="shared" si="26"/>
        <v>-7.9580786405131221E-13</v>
      </c>
      <c r="BH24" s="27">
        <f t="shared" si="26"/>
        <v>-7.9580786405131221E-13</v>
      </c>
      <c r="BI24" s="27">
        <f t="shared" si="26"/>
        <v>-7.9580786405131221E-13</v>
      </c>
      <c r="BJ24" s="27">
        <f t="shared" si="26"/>
        <v>-7.9580786405131221E-13</v>
      </c>
      <c r="BK24" s="27">
        <f t="shared" si="26"/>
        <v>-7.9580786405131221E-13</v>
      </c>
      <c r="BL24" s="27">
        <f t="shared" si="26"/>
        <v>-7.9580786405131221E-13</v>
      </c>
      <c r="BM24" s="27">
        <f t="shared" si="26"/>
        <v>-7.9580786405131221E-13</v>
      </c>
      <c r="BN24" s="27">
        <f t="shared" si="26"/>
        <v>-7.9580786405131221E-13</v>
      </c>
      <c r="BO24" s="27">
        <f t="shared" si="26"/>
        <v>-7.9580786405131221E-13</v>
      </c>
      <c r="BP24" s="27">
        <f t="shared" si="26"/>
        <v>-7.9580786405131221E-13</v>
      </c>
      <c r="BQ24" s="27">
        <f t="shared" si="26"/>
        <v>-7.9580786405131221E-13</v>
      </c>
      <c r="BR24" s="27">
        <f t="shared" si="26"/>
        <v>-7.9580786405131221E-13</v>
      </c>
      <c r="BS24" s="27">
        <f t="shared" si="26"/>
        <v>-7.9580786405131221E-13</v>
      </c>
      <c r="BT24" s="27">
        <f t="shared" si="26"/>
        <v>-7.9580786405131221E-13</v>
      </c>
      <c r="BU24" s="27">
        <f t="shared" ref="BU24:DE24" si="27">IF(BU5&gt;$C$5,(BU18+BU17)/2+(BU22+BU21)/2,0)</f>
        <v>-7.9580786405131221E-13</v>
      </c>
      <c r="BV24" s="27">
        <f t="shared" si="27"/>
        <v>-7.9580786405131221E-13</v>
      </c>
      <c r="BW24" s="27">
        <f t="shared" si="27"/>
        <v>-7.9580786405131221E-13</v>
      </c>
      <c r="BX24" s="27">
        <f t="shared" si="27"/>
        <v>-7.9580786405131221E-13</v>
      </c>
      <c r="BY24" s="27">
        <f t="shared" si="27"/>
        <v>-7.9580786405131221E-13</v>
      </c>
      <c r="BZ24" s="27">
        <f t="shared" si="27"/>
        <v>-7.9580786405131221E-13</v>
      </c>
      <c r="CA24" s="27">
        <f t="shared" si="27"/>
        <v>-7.9580786405131221E-13</v>
      </c>
      <c r="CB24" s="27">
        <f t="shared" si="27"/>
        <v>-7.9580786405131221E-13</v>
      </c>
      <c r="CC24" s="27">
        <f t="shared" si="27"/>
        <v>-7.9580786405131221E-13</v>
      </c>
      <c r="CD24" s="27">
        <f t="shared" si="27"/>
        <v>-7.9580786405131221E-13</v>
      </c>
      <c r="CE24" s="27">
        <f t="shared" si="27"/>
        <v>-7.9580786405131221E-13</v>
      </c>
      <c r="CF24" s="27">
        <f t="shared" si="27"/>
        <v>-7.9580786405131221E-13</v>
      </c>
      <c r="CG24" s="27">
        <f t="shared" si="27"/>
        <v>-7.9580786405131221E-13</v>
      </c>
      <c r="CH24" s="27">
        <f t="shared" si="27"/>
        <v>-7.9580786405131221E-13</v>
      </c>
      <c r="CI24" s="27">
        <f t="shared" si="27"/>
        <v>-7.9580786405131221E-13</v>
      </c>
      <c r="CJ24" s="27">
        <f t="shared" si="27"/>
        <v>-7.9580786405131221E-13</v>
      </c>
      <c r="CK24" s="27">
        <f t="shared" si="27"/>
        <v>-7.9580786405131221E-13</v>
      </c>
      <c r="CL24" s="27">
        <f t="shared" si="27"/>
        <v>-7.9580786405131221E-13</v>
      </c>
      <c r="CM24" s="27">
        <f t="shared" si="27"/>
        <v>-7.9580786405131221E-13</v>
      </c>
      <c r="CN24" s="27">
        <f t="shared" si="27"/>
        <v>-7.9580786405131221E-13</v>
      </c>
      <c r="CO24" s="27">
        <f t="shared" si="27"/>
        <v>-7.9580786405131221E-13</v>
      </c>
      <c r="CP24" s="27">
        <f t="shared" si="27"/>
        <v>-7.9580786405131221E-13</v>
      </c>
      <c r="CQ24" s="27">
        <f t="shared" si="27"/>
        <v>-7.9580786405131221E-13</v>
      </c>
      <c r="CR24" s="27">
        <f t="shared" si="27"/>
        <v>-7.9580786405131221E-13</v>
      </c>
      <c r="CS24" s="27">
        <f t="shared" si="27"/>
        <v>-7.9580786405131221E-13</v>
      </c>
      <c r="CT24" s="27">
        <f t="shared" si="27"/>
        <v>-7.9580786405131221E-13</v>
      </c>
      <c r="CU24" s="27">
        <f t="shared" si="27"/>
        <v>-7.9580786405131221E-13</v>
      </c>
      <c r="CV24" s="27">
        <f t="shared" si="27"/>
        <v>-7.9580786405131221E-13</v>
      </c>
      <c r="CW24" s="27">
        <f t="shared" si="27"/>
        <v>-7.9580786405131221E-13</v>
      </c>
      <c r="CX24" s="27">
        <f t="shared" si="27"/>
        <v>-7.9580786405131221E-13</v>
      </c>
      <c r="CY24" s="27">
        <f t="shared" si="27"/>
        <v>-7.9580786405131221E-13</v>
      </c>
      <c r="CZ24" s="27">
        <f t="shared" si="27"/>
        <v>-7.9580786405131221E-13</v>
      </c>
      <c r="DA24" s="27">
        <f t="shared" si="27"/>
        <v>-7.9580786405131221E-13</v>
      </c>
      <c r="DB24" s="27">
        <f t="shared" si="27"/>
        <v>-7.9580786405131221E-13</v>
      </c>
      <c r="DC24" s="27">
        <f t="shared" si="27"/>
        <v>-7.9580786405131221E-13</v>
      </c>
      <c r="DD24" s="27">
        <f t="shared" si="27"/>
        <v>-7.9580786405131221E-13</v>
      </c>
      <c r="DE24" s="27">
        <f t="shared" si="27"/>
        <v>-7.9580786405131221E-13</v>
      </c>
    </row>
    <row r="25" spans="1:109">
      <c r="A25" s="167" t="s">
        <v>205</v>
      </c>
      <c r="B25" s="169">
        <f>B24*0.4</f>
        <v>9280</v>
      </c>
      <c r="H25" s="5"/>
    </row>
    <row r="26" spans="1:109" ht="15.5">
      <c r="A26" s="167" t="s">
        <v>206</v>
      </c>
      <c r="B26" s="169">
        <f>B25*0.5</f>
        <v>4640</v>
      </c>
      <c r="G26" s="129" t="s">
        <v>207</v>
      </c>
      <c r="H26" s="129"/>
      <c r="I26" s="129"/>
      <c r="J26" s="130">
        <f t="shared" ref="J26:AO26" si="28">$E$112*J9</f>
        <v>7.0469252661478202E-2</v>
      </c>
      <c r="K26" s="130">
        <f t="shared" si="28"/>
        <v>7.0469252661478202E-2</v>
      </c>
      <c r="L26" s="130">
        <f t="shared" si="28"/>
        <v>7.0469252661478202E-2</v>
      </c>
      <c r="M26" s="130">
        <f t="shared" si="28"/>
        <v>7.0469252661478202E-2</v>
      </c>
      <c r="N26" s="130">
        <f t="shared" si="28"/>
        <v>7.0469252661478202E-2</v>
      </c>
      <c r="O26" s="130">
        <f t="shared" si="28"/>
        <v>7.0469252661478202E-2</v>
      </c>
      <c r="P26" s="130">
        <f t="shared" si="28"/>
        <v>7.0469252661478202E-2</v>
      </c>
      <c r="Q26" s="130">
        <f t="shared" si="28"/>
        <v>7.0469252661478202E-2</v>
      </c>
      <c r="R26" s="130">
        <f t="shared" si="28"/>
        <v>7.0469252661478202E-2</v>
      </c>
      <c r="S26" s="130">
        <f t="shared" si="28"/>
        <v>7.0469252661478202E-2</v>
      </c>
      <c r="T26" s="130">
        <f t="shared" si="28"/>
        <v>7.0469252661478202E-2</v>
      </c>
      <c r="U26" s="130">
        <f t="shared" si="28"/>
        <v>7.0469252661478202E-2</v>
      </c>
      <c r="V26" s="130">
        <f t="shared" si="28"/>
        <v>7.0469252661478202E-2</v>
      </c>
      <c r="W26" s="130">
        <f t="shared" si="28"/>
        <v>7.0469252661478202E-2</v>
      </c>
      <c r="X26" s="130">
        <f t="shared" si="28"/>
        <v>7.0469252661478202E-2</v>
      </c>
      <c r="Y26" s="130">
        <f t="shared" si="28"/>
        <v>7.0469252661478202E-2</v>
      </c>
      <c r="Z26" s="130">
        <f t="shared" si="28"/>
        <v>0</v>
      </c>
      <c r="AA26" s="130">
        <f t="shared" si="28"/>
        <v>0</v>
      </c>
      <c r="AB26" s="130">
        <f t="shared" si="28"/>
        <v>0</v>
      </c>
      <c r="AC26" s="130">
        <f t="shared" si="28"/>
        <v>0</v>
      </c>
      <c r="AD26" s="130">
        <f t="shared" si="28"/>
        <v>0</v>
      </c>
      <c r="AE26" s="130">
        <f t="shared" si="28"/>
        <v>0</v>
      </c>
      <c r="AF26" s="130">
        <f t="shared" si="28"/>
        <v>0</v>
      </c>
      <c r="AG26" s="130">
        <f t="shared" si="28"/>
        <v>0</v>
      </c>
      <c r="AH26" s="130">
        <f t="shared" si="28"/>
        <v>0</v>
      </c>
      <c r="AI26" s="130">
        <f t="shared" si="28"/>
        <v>0</v>
      </c>
      <c r="AJ26" s="130">
        <f t="shared" si="28"/>
        <v>0</v>
      </c>
      <c r="AK26" s="130">
        <f t="shared" si="28"/>
        <v>0</v>
      </c>
      <c r="AL26" s="130">
        <f t="shared" si="28"/>
        <v>0</v>
      </c>
      <c r="AM26" s="130">
        <f t="shared" si="28"/>
        <v>0</v>
      </c>
      <c r="AN26" s="130">
        <f t="shared" si="28"/>
        <v>0</v>
      </c>
      <c r="AO26" s="130">
        <f t="shared" si="28"/>
        <v>0</v>
      </c>
      <c r="AP26" s="130">
        <f t="shared" ref="AP26:BU26" si="29">$E$112*AP9</f>
        <v>0</v>
      </c>
      <c r="AQ26" s="130">
        <f t="shared" si="29"/>
        <v>0</v>
      </c>
      <c r="AR26" s="130">
        <f t="shared" si="29"/>
        <v>0</v>
      </c>
      <c r="AS26" s="130">
        <f t="shared" si="29"/>
        <v>0</v>
      </c>
      <c r="AT26" s="130">
        <f t="shared" si="29"/>
        <v>0</v>
      </c>
      <c r="AU26" s="130">
        <f t="shared" si="29"/>
        <v>0</v>
      </c>
      <c r="AV26" s="130">
        <f t="shared" si="29"/>
        <v>0</v>
      </c>
      <c r="AW26" s="130">
        <f t="shared" si="29"/>
        <v>0</v>
      </c>
      <c r="AX26" s="130">
        <f t="shared" si="29"/>
        <v>0</v>
      </c>
      <c r="AY26" s="130">
        <f t="shared" si="29"/>
        <v>0</v>
      </c>
      <c r="AZ26" s="130">
        <f t="shared" si="29"/>
        <v>0</v>
      </c>
      <c r="BA26" s="130">
        <f t="shared" si="29"/>
        <v>0</v>
      </c>
      <c r="BB26" s="130">
        <f t="shared" si="29"/>
        <v>0</v>
      </c>
      <c r="BC26" s="130">
        <f t="shared" si="29"/>
        <v>0</v>
      </c>
      <c r="BD26" s="130">
        <f t="shared" si="29"/>
        <v>0</v>
      </c>
      <c r="BE26" s="130">
        <f t="shared" si="29"/>
        <v>0</v>
      </c>
      <c r="BF26" s="130">
        <f t="shared" si="29"/>
        <v>0</v>
      </c>
      <c r="BG26" s="130">
        <f t="shared" si="29"/>
        <v>0</v>
      </c>
      <c r="BH26" s="130">
        <f t="shared" si="29"/>
        <v>0</v>
      </c>
      <c r="BI26" s="130">
        <f t="shared" si="29"/>
        <v>0</v>
      </c>
      <c r="BJ26" s="130">
        <f t="shared" si="29"/>
        <v>0</v>
      </c>
      <c r="BK26" s="130">
        <f t="shared" si="29"/>
        <v>0</v>
      </c>
      <c r="BL26" s="130">
        <f t="shared" si="29"/>
        <v>0</v>
      </c>
      <c r="BM26" s="130">
        <f t="shared" si="29"/>
        <v>0</v>
      </c>
      <c r="BN26" s="130">
        <f t="shared" si="29"/>
        <v>0</v>
      </c>
      <c r="BO26" s="130">
        <f t="shared" si="29"/>
        <v>0</v>
      </c>
      <c r="BP26" s="130">
        <f t="shared" si="29"/>
        <v>0</v>
      </c>
      <c r="BQ26" s="130">
        <f t="shared" si="29"/>
        <v>0</v>
      </c>
      <c r="BR26" s="130">
        <f t="shared" si="29"/>
        <v>0</v>
      </c>
      <c r="BS26" s="130">
        <f t="shared" si="29"/>
        <v>0</v>
      </c>
      <c r="BT26" s="130">
        <f t="shared" si="29"/>
        <v>0</v>
      </c>
      <c r="BU26" s="130">
        <f t="shared" si="29"/>
        <v>0</v>
      </c>
      <c r="BV26" s="130">
        <f t="shared" ref="BV26:DE26" si="30">$E$112*BV9</f>
        <v>0</v>
      </c>
      <c r="BW26" s="130">
        <f t="shared" si="30"/>
        <v>0</v>
      </c>
      <c r="BX26" s="130">
        <f t="shared" si="30"/>
        <v>0</v>
      </c>
      <c r="BY26" s="130">
        <f t="shared" si="30"/>
        <v>0</v>
      </c>
      <c r="BZ26" s="130">
        <f t="shared" si="30"/>
        <v>0</v>
      </c>
      <c r="CA26" s="130">
        <f t="shared" si="30"/>
        <v>0</v>
      </c>
      <c r="CB26" s="130">
        <f t="shared" si="30"/>
        <v>0</v>
      </c>
      <c r="CC26" s="130">
        <f t="shared" si="30"/>
        <v>0</v>
      </c>
      <c r="CD26" s="130">
        <f t="shared" si="30"/>
        <v>0</v>
      </c>
      <c r="CE26" s="130">
        <f t="shared" si="30"/>
        <v>0</v>
      </c>
      <c r="CF26" s="130">
        <f t="shared" si="30"/>
        <v>0</v>
      </c>
      <c r="CG26" s="130">
        <f t="shared" si="30"/>
        <v>0</v>
      </c>
      <c r="CH26" s="130">
        <f t="shared" si="30"/>
        <v>0</v>
      </c>
      <c r="CI26" s="130">
        <f t="shared" si="30"/>
        <v>0</v>
      </c>
      <c r="CJ26" s="130">
        <f t="shared" si="30"/>
        <v>0</v>
      </c>
      <c r="CK26" s="130">
        <f t="shared" si="30"/>
        <v>0</v>
      </c>
      <c r="CL26" s="130">
        <f t="shared" si="30"/>
        <v>0</v>
      </c>
      <c r="CM26" s="130">
        <f t="shared" si="30"/>
        <v>0</v>
      </c>
      <c r="CN26" s="130">
        <f t="shared" si="30"/>
        <v>0</v>
      </c>
      <c r="CO26" s="130">
        <f t="shared" si="30"/>
        <v>0</v>
      </c>
      <c r="CP26" s="130">
        <f t="shared" si="30"/>
        <v>0</v>
      </c>
      <c r="CQ26" s="130">
        <f t="shared" si="30"/>
        <v>0</v>
      </c>
      <c r="CR26" s="130">
        <f t="shared" si="30"/>
        <v>0</v>
      </c>
      <c r="CS26" s="130">
        <f t="shared" si="30"/>
        <v>0</v>
      </c>
      <c r="CT26" s="130">
        <f t="shared" si="30"/>
        <v>0</v>
      </c>
      <c r="CU26" s="130">
        <f t="shared" si="30"/>
        <v>0</v>
      </c>
      <c r="CV26" s="130">
        <f t="shared" si="30"/>
        <v>0</v>
      </c>
      <c r="CW26" s="130">
        <f t="shared" si="30"/>
        <v>0</v>
      </c>
      <c r="CX26" s="130">
        <f t="shared" si="30"/>
        <v>0</v>
      </c>
      <c r="CY26" s="130">
        <f t="shared" si="30"/>
        <v>0</v>
      </c>
      <c r="CZ26" s="130">
        <f t="shared" si="30"/>
        <v>0</v>
      </c>
      <c r="DA26" s="130">
        <f t="shared" si="30"/>
        <v>0</v>
      </c>
      <c r="DB26" s="130">
        <f t="shared" si="30"/>
        <v>0</v>
      </c>
      <c r="DC26" s="130">
        <f t="shared" si="30"/>
        <v>0</v>
      </c>
      <c r="DD26" s="130">
        <f t="shared" si="30"/>
        <v>0</v>
      </c>
      <c r="DE26" s="130">
        <f t="shared" si="30"/>
        <v>0</v>
      </c>
    </row>
    <row r="27" spans="1:109">
      <c r="A27" s="167" t="s">
        <v>194</v>
      </c>
      <c r="B27" s="169">
        <f>B24-B26</f>
        <v>18560</v>
      </c>
      <c r="F27" s="210" t="s">
        <v>208</v>
      </c>
      <c r="G27" s="127" t="s">
        <v>209</v>
      </c>
      <c r="H27" s="127"/>
      <c r="I27" s="127"/>
      <c r="J27" s="131">
        <f t="shared" ref="J27:AO27" si="31">J24*$E$112</f>
        <v>1638.6210091665307</v>
      </c>
      <c r="K27" s="131">
        <f t="shared" si="31"/>
        <v>1454.8240107895015</v>
      </c>
      <c r="L27" s="131">
        <f t="shared" si="31"/>
        <v>1272.5736353718041</v>
      </c>
      <c r="M27" s="131">
        <f t="shared" si="31"/>
        <v>1129.9168077130105</v>
      </c>
      <c r="N27" s="131">
        <f t="shared" si="31"/>
        <v>1002.1075604638058</v>
      </c>
      <c r="O27" s="131">
        <f t="shared" si="31"/>
        <v>885.43399852179289</v>
      </c>
      <c r="P27" s="131">
        <f t="shared" si="31"/>
        <v>791.03180719416287</v>
      </c>
      <c r="Q27" s="131">
        <f t="shared" si="31"/>
        <v>707.76530117372465</v>
      </c>
      <c r="R27" s="131">
        <f t="shared" si="31"/>
        <v>624.49879515328621</v>
      </c>
      <c r="S27" s="131">
        <f t="shared" si="31"/>
        <v>541.23228913284822</v>
      </c>
      <c r="T27" s="37">
        <f t="shared" si="31"/>
        <v>457.96578311240984</v>
      </c>
      <c r="U27" s="37">
        <f t="shared" si="31"/>
        <v>374.69927709197174</v>
      </c>
      <c r="V27" s="37">
        <f t="shared" si="31"/>
        <v>291.43277107153358</v>
      </c>
      <c r="W27" s="37">
        <f t="shared" si="31"/>
        <v>208.16626505109551</v>
      </c>
      <c r="X27" s="37">
        <f t="shared" si="31"/>
        <v>124.89975903065736</v>
      </c>
      <c r="Y27" s="37">
        <f t="shared" si="31"/>
        <v>41.633253010219256</v>
      </c>
      <c r="Z27" s="37">
        <f t="shared" si="31"/>
        <v>7.2102838425201276E-14</v>
      </c>
      <c r="AA27" s="37">
        <f t="shared" si="31"/>
        <v>-5.6079985441823217E-14</v>
      </c>
      <c r="AB27" s="37">
        <f t="shared" si="31"/>
        <v>-5.6079985441823217E-14</v>
      </c>
      <c r="AC27" s="37">
        <f t="shared" si="31"/>
        <v>-5.6079985441823217E-14</v>
      </c>
      <c r="AD27" s="37">
        <f t="shared" si="31"/>
        <v>-5.6079985441823217E-14</v>
      </c>
      <c r="AE27" s="37">
        <f t="shared" si="31"/>
        <v>-5.6079985441823217E-14</v>
      </c>
      <c r="AF27" s="37">
        <f t="shared" si="31"/>
        <v>-5.6079985441823217E-14</v>
      </c>
      <c r="AG27" s="37">
        <f t="shared" si="31"/>
        <v>-5.6079985441823217E-14</v>
      </c>
      <c r="AH27" s="37">
        <f t="shared" si="31"/>
        <v>-5.6079985441823217E-14</v>
      </c>
      <c r="AI27" s="37">
        <f t="shared" si="31"/>
        <v>-5.6079985441823217E-14</v>
      </c>
      <c r="AJ27" s="37">
        <f t="shared" si="31"/>
        <v>-5.6079985441823217E-14</v>
      </c>
      <c r="AK27" s="37">
        <f t="shared" si="31"/>
        <v>-5.6079985441823217E-14</v>
      </c>
      <c r="AL27" s="37">
        <f t="shared" si="31"/>
        <v>-5.6079985441823217E-14</v>
      </c>
      <c r="AM27" s="37">
        <f t="shared" si="31"/>
        <v>-5.6079985441823217E-14</v>
      </c>
      <c r="AN27" s="37">
        <f t="shared" si="31"/>
        <v>-5.6079985441823217E-14</v>
      </c>
      <c r="AO27" s="37">
        <f t="shared" si="31"/>
        <v>-5.6079985441823217E-14</v>
      </c>
      <c r="AP27" s="37">
        <f t="shared" ref="AP27:BU27" si="32">AP24*$E$112</f>
        <v>-5.6079985441823217E-14</v>
      </c>
      <c r="AQ27" s="37">
        <f t="shared" si="32"/>
        <v>-5.6079985441823217E-14</v>
      </c>
      <c r="AR27" s="37">
        <f t="shared" si="32"/>
        <v>-5.6079985441823217E-14</v>
      </c>
      <c r="AS27" s="37">
        <f t="shared" si="32"/>
        <v>-5.6079985441823217E-14</v>
      </c>
      <c r="AT27" s="37">
        <f t="shared" si="32"/>
        <v>-5.6079985441823217E-14</v>
      </c>
      <c r="AU27" s="37">
        <f t="shared" si="32"/>
        <v>-5.6079985441823217E-14</v>
      </c>
      <c r="AV27" s="37">
        <f t="shared" si="32"/>
        <v>-5.6079985441823217E-14</v>
      </c>
      <c r="AW27" s="37">
        <f t="shared" si="32"/>
        <v>-5.6079985441823217E-14</v>
      </c>
      <c r="AX27" s="37">
        <f t="shared" si="32"/>
        <v>-5.6079985441823217E-14</v>
      </c>
      <c r="AY27" s="37">
        <f t="shared" si="32"/>
        <v>-5.6079985441823217E-14</v>
      </c>
      <c r="AZ27" s="37">
        <f t="shared" si="32"/>
        <v>-5.6079985441823217E-14</v>
      </c>
      <c r="BA27" s="37">
        <f t="shared" si="32"/>
        <v>-5.6079985441823217E-14</v>
      </c>
      <c r="BB27" s="37">
        <f t="shared" si="32"/>
        <v>-5.6079985441823217E-14</v>
      </c>
      <c r="BC27" s="37">
        <f t="shared" si="32"/>
        <v>-5.6079985441823217E-14</v>
      </c>
      <c r="BD27" s="37">
        <f t="shared" si="32"/>
        <v>-5.6079985441823217E-14</v>
      </c>
      <c r="BE27" s="37">
        <f t="shared" si="32"/>
        <v>-5.6079985441823217E-14</v>
      </c>
      <c r="BF27" s="37">
        <f t="shared" si="32"/>
        <v>-5.6079985441823217E-14</v>
      </c>
      <c r="BG27" s="37">
        <f t="shared" si="32"/>
        <v>-5.6079985441823217E-14</v>
      </c>
      <c r="BH27" s="37">
        <f t="shared" si="32"/>
        <v>-5.6079985441823217E-14</v>
      </c>
      <c r="BI27" s="37">
        <f t="shared" si="32"/>
        <v>-5.6079985441823217E-14</v>
      </c>
      <c r="BJ27" s="37">
        <f t="shared" si="32"/>
        <v>-5.6079985441823217E-14</v>
      </c>
      <c r="BK27" s="37">
        <f t="shared" si="32"/>
        <v>-5.6079985441823217E-14</v>
      </c>
      <c r="BL27" s="37">
        <f t="shared" si="32"/>
        <v>-5.6079985441823217E-14</v>
      </c>
      <c r="BM27" s="37">
        <f t="shared" si="32"/>
        <v>-5.6079985441823217E-14</v>
      </c>
      <c r="BN27" s="37">
        <f t="shared" si="32"/>
        <v>-5.6079985441823217E-14</v>
      </c>
      <c r="BO27" s="37">
        <f t="shared" si="32"/>
        <v>-5.6079985441823217E-14</v>
      </c>
      <c r="BP27" s="37">
        <f t="shared" si="32"/>
        <v>-5.6079985441823217E-14</v>
      </c>
      <c r="BQ27" s="37">
        <f t="shared" si="32"/>
        <v>-5.6079985441823217E-14</v>
      </c>
      <c r="BR27" s="37">
        <f t="shared" si="32"/>
        <v>-5.6079985441823217E-14</v>
      </c>
      <c r="BS27" s="37">
        <f t="shared" si="32"/>
        <v>-5.6079985441823217E-14</v>
      </c>
      <c r="BT27" s="37">
        <f t="shared" si="32"/>
        <v>-5.6079985441823217E-14</v>
      </c>
      <c r="BU27" s="37">
        <f t="shared" si="32"/>
        <v>-5.6079985441823217E-14</v>
      </c>
      <c r="BV27" s="37">
        <f t="shared" ref="BV27:DE27" si="33">BV24*$E$112</f>
        <v>-5.6079985441823217E-14</v>
      </c>
      <c r="BW27" s="37">
        <f t="shared" si="33"/>
        <v>-5.6079985441823217E-14</v>
      </c>
      <c r="BX27" s="37">
        <f t="shared" si="33"/>
        <v>-5.6079985441823217E-14</v>
      </c>
      <c r="BY27" s="37">
        <f t="shared" si="33"/>
        <v>-5.6079985441823217E-14</v>
      </c>
      <c r="BZ27" s="37">
        <f t="shared" si="33"/>
        <v>-5.6079985441823217E-14</v>
      </c>
      <c r="CA27" s="37">
        <f t="shared" si="33"/>
        <v>-5.6079985441823217E-14</v>
      </c>
      <c r="CB27" s="37">
        <f t="shared" si="33"/>
        <v>-5.6079985441823217E-14</v>
      </c>
      <c r="CC27" s="37">
        <f t="shared" si="33"/>
        <v>-5.6079985441823217E-14</v>
      </c>
      <c r="CD27" s="37">
        <f t="shared" si="33"/>
        <v>-5.6079985441823217E-14</v>
      </c>
      <c r="CE27" s="37">
        <f t="shared" si="33"/>
        <v>-5.6079985441823217E-14</v>
      </c>
      <c r="CF27" s="37">
        <f t="shared" si="33"/>
        <v>-5.6079985441823217E-14</v>
      </c>
      <c r="CG27" s="37">
        <f t="shared" si="33"/>
        <v>-5.6079985441823217E-14</v>
      </c>
      <c r="CH27" s="37">
        <f t="shared" si="33"/>
        <v>-5.6079985441823217E-14</v>
      </c>
      <c r="CI27" s="37">
        <f t="shared" si="33"/>
        <v>-5.6079985441823217E-14</v>
      </c>
      <c r="CJ27" s="37">
        <f t="shared" si="33"/>
        <v>-5.6079985441823217E-14</v>
      </c>
      <c r="CK27" s="37">
        <f t="shared" si="33"/>
        <v>-5.6079985441823217E-14</v>
      </c>
      <c r="CL27" s="37">
        <f t="shared" si="33"/>
        <v>-5.6079985441823217E-14</v>
      </c>
      <c r="CM27" s="37">
        <f t="shared" si="33"/>
        <v>-5.6079985441823217E-14</v>
      </c>
      <c r="CN27" s="37">
        <f t="shared" si="33"/>
        <v>-5.6079985441823217E-14</v>
      </c>
      <c r="CO27" s="37">
        <f t="shared" si="33"/>
        <v>-5.6079985441823217E-14</v>
      </c>
      <c r="CP27" s="37">
        <f t="shared" si="33"/>
        <v>-5.6079985441823217E-14</v>
      </c>
      <c r="CQ27" s="37">
        <f t="shared" si="33"/>
        <v>-5.6079985441823217E-14</v>
      </c>
      <c r="CR27" s="37">
        <f t="shared" si="33"/>
        <v>-5.6079985441823217E-14</v>
      </c>
      <c r="CS27" s="37">
        <f t="shared" si="33"/>
        <v>-5.6079985441823217E-14</v>
      </c>
      <c r="CT27" s="37">
        <f t="shared" si="33"/>
        <v>-5.6079985441823217E-14</v>
      </c>
      <c r="CU27" s="37">
        <f t="shared" si="33"/>
        <v>-5.6079985441823217E-14</v>
      </c>
      <c r="CV27" s="37">
        <f t="shared" si="33"/>
        <v>-5.6079985441823217E-14</v>
      </c>
      <c r="CW27" s="37">
        <f t="shared" si="33"/>
        <v>-5.6079985441823217E-14</v>
      </c>
      <c r="CX27" s="37">
        <f t="shared" si="33"/>
        <v>-5.6079985441823217E-14</v>
      </c>
      <c r="CY27" s="37">
        <f t="shared" si="33"/>
        <v>-5.6079985441823217E-14</v>
      </c>
      <c r="CZ27" s="37">
        <f t="shared" si="33"/>
        <v>-5.6079985441823217E-14</v>
      </c>
      <c r="DA27" s="37">
        <f t="shared" si="33"/>
        <v>-5.6079985441823217E-14</v>
      </c>
      <c r="DB27" s="37">
        <f t="shared" si="33"/>
        <v>-5.6079985441823217E-14</v>
      </c>
      <c r="DC27" s="37">
        <f t="shared" si="33"/>
        <v>-5.6079985441823217E-14</v>
      </c>
      <c r="DD27" s="37">
        <f t="shared" si="33"/>
        <v>-5.6079985441823217E-14</v>
      </c>
      <c r="DE27" s="37">
        <f t="shared" si="33"/>
        <v>-5.6079985441823217E-14</v>
      </c>
    </row>
    <row r="28" spans="1:109" ht="16" outlineLevel="1" thickBot="1">
      <c r="A28" s="170" t="s">
        <v>210</v>
      </c>
      <c r="B28" s="171">
        <f>C6</f>
        <v>20</v>
      </c>
      <c r="G28" s="132" t="s">
        <v>211</v>
      </c>
      <c r="H28" s="132"/>
      <c r="I28" s="132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</row>
    <row r="29" spans="1:109" ht="15.5" outlineLevel="1">
      <c r="F29" s="129"/>
      <c r="G29" s="132" t="s">
        <v>212</v>
      </c>
      <c r="H29" s="132"/>
      <c r="I29" s="132"/>
      <c r="J29" s="133">
        <f t="shared" ref="J29:BU29" si="34">ROUND((J27-J33+J40+J49+J50+J51+J52+J53+J54+J63+J64+J65+J66)*0.21/0.79+J49+J50+J51+J52+J53+J54,0)</f>
        <v>-344</v>
      </c>
      <c r="K29" s="133">
        <f t="shared" si="34"/>
        <v>-378</v>
      </c>
      <c r="L29" s="133">
        <f t="shared" si="34"/>
        <v>-412</v>
      </c>
      <c r="M29" s="133">
        <f t="shared" si="34"/>
        <v>-439</v>
      </c>
      <c r="N29" s="133">
        <f t="shared" si="34"/>
        <v>-463</v>
      </c>
      <c r="O29" s="133">
        <f t="shared" si="34"/>
        <v>-485</v>
      </c>
      <c r="P29" s="133">
        <f t="shared" si="34"/>
        <v>-503</v>
      </c>
      <c r="Q29" s="133">
        <f t="shared" si="34"/>
        <v>-518</v>
      </c>
      <c r="R29" s="133">
        <f t="shared" si="34"/>
        <v>-534</v>
      </c>
      <c r="S29" s="133">
        <f t="shared" si="34"/>
        <v>-549</v>
      </c>
      <c r="T29" s="134">
        <f t="shared" si="34"/>
        <v>-565</v>
      </c>
      <c r="U29" s="134">
        <f t="shared" si="34"/>
        <v>-581</v>
      </c>
      <c r="V29" s="134">
        <f t="shared" si="34"/>
        <v>-596</v>
      </c>
      <c r="W29" s="134">
        <f t="shared" si="34"/>
        <v>-612</v>
      </c>
      <c r="X29" s="134">
        <f t="shared" si="34"/>
        <v>-627</v>
      </c>
      <c r="Y29" s="134">
        <f t="shared" si="34"/>
        <v>-643</v>
      </c>
      <c r="Z29" s="134">
        <f t="shared" si="34"/>
        <v>0</v>
      </c>
      <c r="AA29" s="134">
        <f t="shared" si="34"/>
        <v>0</v>
      </c>
      <c r="AB29" s="134">
        <f t="shared" si="34"/>
        <v>0</v>
      </c>
      <c r="AC29" s="134">
        <f t="shared" si="34"/>
        <v>0</v>
      </c>
      <c r="AD29" s="134">
        <f t="shared" si="34"/>
        <v>0</v>
      </c>
      <c r="AE29" s="134">
        <f t="shared" si="34"/>
        <v>0</v>
      </c>
      <c r="AF29" s="134">
        <f t="shared" si="34"/>
        <v>0</v>
      </c>
      <c r="AG29" s="134">
        <f t="shared" si="34"/>
        <v>0</v>
      </c>
      <c r="AH29" s="134">
        <f t="shared" si="34"/>
        <v>0</v>
      </c>
      <c r="AI29" s="134">
        <f t="shared" si="34"/>
        <v>0</v>
      </c>
      <c r="AJ29" s="134">
        <f t="shared" si="34"/>
        <v>0</v>
      </c>
      <c r="AK29" s="134">
        <f t="shared" si="34"/>
        <v>0</v>
      </c>
      <c r="AL29" s="134">
        <f t="shared" si="34"/>
        <v>0</v>
      </c>
      <c r="AM29" s="134">
        <f t="shared" si="34"/>
        <v>0</v>
      </c>
      <c r="AN29" s="134">
        <f t="shared" si="34"/>
        <v>0</v>
      </c>
      <c r="AO29" s="134">
        <f t="shared" si="34"/>
        <v>0</v>
      </c>
      <c r="AP29" s="134">
        <f t="shared" si="34"/>
        <v>0</v>
      </c>
      <c r="AQ29" s="134">
        <f t="shared" si="34"/>
        <v>0</v>
      </c>
      <c r="AR29" s="134">
        <f t="shared" si="34"/>
        <v>0</v>
      </c>
      <c r="AS29" s="134">
        <f t="shared" si="34"/>
        <v>0</v>
      </c>
      <c r="AT29" s="134">
        <f t="shared" si="34"/>
        <v>0</v>
      </c>
      <c r="AU29" s="134">
        <f t="shared" si="34"/>
        <v>0</v>
      </c>
      <c r="AV29" s="134">
        <f t="shared" si="34"/>
        <v>0</v>
      </c>
      <c r="AW29" s="134">
        <f t="shared" si="34"/>
        <v>0</v>
      </c>
      <c r="AX29" s="134">
        <f t="shared" si="34"/>
        <v>0</v>
      </c>
      <c r="AY29" s="134">
        <f t="shared" si="34"/>
        <v>0</v>
      </c>
      <c r="AZ29" s="134">
        <f t="shared" si="34"/>
        <v>0</v>
      </c>
      <c r="BA29" s="134">
        <f t="shared" si="34"/>
        <v>0</v>
      </c>
      <c r="BB29" s="134">
        <f t="shared" si="34"/>
        <v>0</v>
      </c>
      <c r="BC29" s="134">
        <f t="shared" si="34"/>
        <v>0</v>
      </c>
      <c r="BD29" s="134">
        <f t="shared" si="34"/>
        <v>0</v>
      </c>
      <c r="BE29" s="134">
        <f t="shared" si="34"/>
        <v>0</v>
      </c>
      <c r="BF29" s="134">
        <f t="shared" si="34"/>
        <v>0</v>
      </c>
      <c r="BG29" s="134">
        <f t="shared" si="34"/>
        <v>0</v>
      </c>
      <c r="BH29" s="134">
        <f t="shared" si="34"/>
        <v>0</v>
      </c>
      <c r="BI29" s="134">
        <f t="shared" si="34"/>
        <v>0</v>
      </c>
      <c r="BJ29" s="134">
        <f t="shared" si="34"/>
        <v>0</v>
      </c>
      <c r="BK29" s="134">
        <f t="shared" si="34"/>
        <v>0</v>
      </c>
      <c r="BL29" s="134">
        <f t="shared" si="34"/>
        <v>0</v>
      </c>
      <c r="BM29" s="134">
        <f t="shared" si="34"/>
        <v>0</v>
      </c>
      <c r="BN29" s="134">
        <f t="shared" si="34"/>
        <v>0</v>
      </c>
      <c r="BO29" s="134">
        <f t="shared" si="34"/>
        <v>0</v>
      </c>
      <c r="BP29" s="134">
        <f t="shared" si="34"/>
        <v>0</v>
      </c>
      <c r="BQ29" s="134">
        <f t="shared" si="34"/>
        <v>0</v>
      </c>
      <c r="BR29" s="134">
        <f t="shared" si="34"/>
        <v>0</v>
      </c>
      <c r="BS29" s="134">
        <f t="shared" si="34"/>
        <v>0</v>
      </c>
      <c r="BT29" s="134">
        <f t="shared" si="34"/>
        <v>0</v>
      </c>
      <c r="BU29" s="134">
        <f t="shared" si="34"/>
        <v>0</v>
      </c>
      <c r="BV29" s="134">
        <f t="shared" ref="BV29:DE29" si="35">ROUND((BV27-BV33+BV40+BV49+BV50+BV51+BV52+BV53+BV54+BV63+BV64+BV65+BV66)*0.21/0.79+BV49+BV50+BV51+BV52+BV53+BV54,0)</f>
        <v>0</v>
      </c>
      <c r="BW29" s="134">
        <f t="shared" si="35"/>
        <v>0</v>
      </c>
      <c r="BX29" s="134">
        <f t="shared" si="35"/>
        <v>0</v>
      </c>
      <c r="BY29" s="134">
        <f t="shared" si="35"/>
        <v>0</v>
      </c>
      <c r="BZ29" s="134">
        <f t="shared" si="35"/>
        <v>0</v>
      </c>
      <c r="CA29" s="134">
        <f t="shared" si="35"/>
        <v>0</v>
      </c>
      <c r="CB29" s="134">
        <f t="shared" si="35"/>
        <v>0</v>
      </c>
      <c r="CC29" s="134">
        <f t="shared" si="35"/>
        <v>0</v>
      </c>
      <c r="CD29" s="134">
        <f t="shared" si="35"/>
        <v>0</v>
      </c>
      <c r="CE29" s="134">
        <f t="shared" si="35"/>
        <v>0</v>
      </c>
      <c r="CF29" s="134">
        <f t="shared" si="35"/>
        <v>0</v>
      </c>
      <c r="CG29" s="134">
        <f t="shared" si="35"/>
        <v>0</v>
      </c>
      <c r="CH29" s="134">
        <f t="shared" si="35"/>
        <v>0</v>
      </c>
      <c r="CI29" s="134">
        <f t="shared" si="35"/>
        <v>0</v>
      </c>
      <c r="CJ29" s="134">
        <f t="shared" si="35"/>
        <v>0</v>
      </c>
      <c r="CK29" s="134">
        <f t="shared" si="35"/>
        <v>0</v>
      </c>
      <c r="CL29" s="134">
        <f t="shared" si="35"/>
        <v>0</v>
      </c>
      <c r="CM29" s="134">
        <f t="shared" si="35"/>
        <v>0</v>
      </c>
      <c r="CN29" s="134">
        <f t="shared" si="35"/>
        <v>0</v>
      </c>
      <c r="CO29" s="134">
        <f t="shared" si="35"/>
        <v>0</v>
      </c>
      <c r="CP29" s="134">
        <f t="shared" si="35"/>
        <v>0</v>
      </c>
      <c r="CQ29" s="134">
        <f t="shared" si="35"/>
        <v>0</v>
      </c>
      <c r="CR29" s="134">
        <f t="shared" si="35"/>
        <v>0</v>
      </c>
      <c r="CS29" s="134">
        <f t="shared" si="35"/>
        <v>0</v>
      </c>
      <c r="CT29" s="134">
        <f t="shared" si="35"/>
        <v>0</v>
      </c>
      <c r="CU29" s="134">
        <f t="shared" si="35"/>
        <v>0</v>
      </c>
      <c r="CV29" s="134">
        <f t="shared" si="35"/>
        <v>0</v>
      </c>
      <c r="CW29" s="134">
        <f t="shared" si="35"/>
        <v>0</v>
      </c>
      <c r="CX29" s="134">
        <f t="shared" si="35"/>
        <v>0</v>
      </c>
      <c r="CY29" s="134">
        <f t="shared" si="35"/>
        <v>0</v>
      </c>
      <c r="CZ29" s="134">
        <f t="shared" si="35"/>
        <v>0</v>
      </c>
      <c r="DA29" s="134">
        <f t="shared" si="35"/>
        <v>0</v>
      </c>
      <c r="DB29" s="134">
        <f t="shared" si="35"/>
        <v>0</v>
      </c>
      <c r="DC29" s="134">
        <f t="shared" si="35"/>
        <v>0</v>
      </c>
      <c r="DD29" s="134">
        <f t="shared" si="35"/>
        <v>0</v>
      </c>
      <c r="DE29" s="134">
        <f t="shared" si="35"/>
        <v>0</v>
      </c>
    </row>
    <row r="30" spans="1:109" s="129" customFormat="1" ht="15.5" outlineLevel="1">
      <c r="G30" s="132" t="s">
        <v>213</v>
      </c>
      <c r="H30" s="132"/>
      <c r="I30" s="132"/>
      <c r="J30" s="133">
        <f t="shared" ref="J30:BU30" si="36">ROUND((J27+J29-J33+J40+J63+J64+J65+J66)/(1-0.085)-(J27+J29-J33+J40),0)</f>
        <v>102</v>
      </c>
      <c r="K30" s="133">
        <f t="shared" si="36"/>
        <v>87</v>
      </c>
      <c r="L30" s="133">
        <f t="shared" si="36"/>
        <v>72</v>
      </c>
      <c r="M30" s="133">
        <f t="shared" si="36"/>
        <v>60</v>
      </c>
      <c r="N30" s="133">
        <f t="shared" si="36"/>
        <v>49</v>
      </c>
      <c r="O30" s="133">
        <f t="shared" si="36"/>
        <v>40</v>
      </c>
      <c r="P30" s="133">
        <f t="shared" si="36"/>
        <v>32</v>
      </c>
      <c r="Q30" s="133">
        <f t="shared" si="36"/>
        <v>25</v>
      </c>
      <c r="R30" s="133">
        <f t="shared" si="36"/>
        <v>18</v>
      </c>
      <c r="S30" s="133">
        <f t="shared" si="36"/>
        <v>11</v>
      </c>
      <c r="T30" s="134">
        <f t="shared" si="36"/>
        <v>4</v>
      </c>
      <c r="U30" s="134">
        <f t="shared" si="36"/>
        <v>-3</v>
      </c>
      <c r="V30" s="134">
        <f t="shared" si="36"/>
        <v>-10</v>
      </c>
      <c r="W30" s="134">
        <f t="shared" si="36"/>
        <v>-17</v>
      </c>
      <c r="X30" s="134">
        <f t="shared" si="36"/>
        <v>-23</v>
      </c>
      <c r="Y30" s="134">
        <f t="shared" si="36"/>
        <v>-30</v>
      </c>
      <c r="Z30" s="134">
        <f t="shared" si="36"/>
        <v>0</v>
      </c>
      <c r="AA30" s="134">
        <f t="shared" si="36"/>
        <v>0</v>
      </c>
      <c r="AB30" s="134">
        <f t="shared" si="36"/>
        <v>0</v>
      </c>
      <c r="AC30" s="134">
        <f t="shared" si="36"/>
        <v>0</v>
      </c>
      <c r="AD30" s="134">
        <f t="shared" si="36"/>
        <v>0</v>
      </c>
      <c r="AE30" s="134">
        <f t="shared" si="36"/>
        <v>0</v>
      </c>
      <c r="AF30" s="134">
        <f t="shared" si="36"/>
        <v>0</v>
      </c>
      <c r="AG30" s="134">
        <f t="shared" si="36"/>
        <v>0</v>
      </c>
      <c r="AH30" s="134">
        <f t="shared" si="36"/>
        <v>0</v>
      </c>
      <c r="AI30" s="134">
        <f t="shared" si="36"/>
        <v>0</v>
      </c>
      <c r="AJ30" s="134">
        <f t="shared" si="36"/>
        <v>0</v>
      </c>
      <c r="AK30" s="134">
        <f t="shared" si="36"/>
        <v>0</v>
      </c>
      <c r="AL30" s="134">
        <f t="shared" si="36"/>
        <v>0</v>
      </c>
      <c r="AM30" s="134">
        <f t="shared" si="36"/>
        <v>0</v>
      </c>
      <c r="AN30" s="134">
        <f t="shared" si="36"/>
        <v>0</v>
      </c>
      <c r="AO30" s="134">
        <f t="shared" si="36"/>
        <v>0</v>
      </c>
      <c r="AP30" s="134">
        <f t="shared" si="36"/>
        <v>0</v>
      </c>
      <c r="AQ30" s="134">
        <f t="shared" si="36"/>
        <v>0</v>
      </c>
      <c r="AR30" s="134">
        <f t="shared" si="36"/>
        <v>0</v>
      </c>
      <c r="AS30" s="134">
        <f t="shared" si="36"/>
        <v>0</v>
      </c>
      <c r="AT30" s="134">
        <f t="shared" si="36"/>
        <v>0</v>
      </c>
      <c r="AU30" s="134">
        <f t="shared" si="36"/>
        <v>0</v>
      </c>
      <c r="AV30" s="134">
        <f t="shared" si="36"/>
        <v>0</v>
      </c>
      <c r="AW30" s="134">
        <f t="shared" si="36"/>
        <v>0</v>
      </c>
      <c r="AX30" s="134">
        <f t="shared" si="36"/>
        <v>0</v>
      </c>
      <c r="AY30" s="134">
        <f t="shared" si="36"/>
        <v>0</v>
      </c>
      <c r="AZ30" s="134">
        <f t="shared" si="36"/>
        <v>0</v>
      </c>
      <c r="BA30" s="134">
        <f t="shared" si="36"/>
        <v>0</v>
      </c>
      <c r="BB30" s="134">
        <f t="shared" si="36"/>
        <v>0</v>
      </c>
      <c r="BC30" s="134">
        <f t="shared" si="36"/>
        <v>0</v>
      </c>
      <c r="BD30" s="134">
        <f t="shared" si="36"/>
        <v>0</v>
      </c>
      <c r="BE30" s="134">
        <f t="shared" si="36"/>
        <v>0</v>
      </c>
      <c r="BF30" s="134">
        <f t="shared" si="36"/>
        <v>0</v>
      </c>
      <c r="BG30" s="134">
        <f t="shared" si="36"/>
        <v>0</v>
      </c>
      <c r="BH30" s="134">
        <f t="shared" si="36"/>
        <v>0</v>
      </c>
      <c r="BI30" s="134">
        <f t="shared" si="36"/>
        <v>0</v>
      </c>
      <c r="BJ30" s="134">
        <f t="shared" si="36"/>
        <v>0</v>
      </c>
      <c r="BK30" s="134">
        <f t="shared" si="36"/>
        <v>0</v>
      </c>
      <c r="BL30" s="134">
        <f t="shared" si="36"/>
        <v>0</v>
      </c>
      <c r="BM30" s="134">
        <f t="shared" si="36"/>
        <v>0</v>
      </c>
      <c r="BN30" s="134">
        <f t="shared" si="36"/>
        <v>0</v>
      </c>
      <c r="BO30" s="134">
        <f t="shared" si="36"/>
        <v>0</v>
      </c>
      <c r="BP30" s="134">
        <f t="shared" si="36"/>
        <v>0</v>
      </c>
      <c r="BQ30" s="134">
        <f t="shared" si="36"/>
        <v>0</v>
      </c>
      <c r="BR30" s="134">
        <f t="shared" si="36"/>
        <v>0</v>
      </c>
      <c r="BS30" s="134">
        <f t="shared" si="36"/>
        <v>0</v>
      </c>
      <c r="BT30" s="134">
        <f t="shared" si="36"/>
        <v>0</v>
      </c>
      <c r="BU30" s="134">
        <f t="shared" si="36"/>
        <v>0</v>
      </c>
      <c r="BV30" s="134">
        <f t="shared" ref="BV30:DE30" si="37">ROUND((BV27+BV29-BV33+BV40+BV63+BV64+BV65+BV66)/(1-0.085)-(BV27+BV29-BV33+BV40),0)</f>
        <v>0</v>
      </c>
      <c r="BW30" s="134">
        <f t="shared" si="37"/>
        <v>0</v>
      </c>
      <c r="BX30" s="134">
        <f t="shared" si="37"/>
        <v>0</v>
      </c>
      <c r="BY30" s="134">
        <f t="shared" si="37"/>
        <v>0</v>
      </c>
      <c r="BZ30" s="134">
        <f t="shared" si="37"/>
        <v>0</v>
      </c>
      <c r="CA30" s="134">
        <f t="shared" si="37"/>
        <v>0</v>
      </c>
      <c r="CB30" s="134">
        <f t="shared" si="37"/>
        <v>0</v>
      </c>
      <c r="CC30" s="134">
        <f t="shared" si="37"/>
        <v>0</v>
      </c>
      <c r="CD30" s="134">
        <f t="shared" si="37"/>
        <v>0</v>
      </c>
      <c r="CE30" s="134">
        <f t="shared" si="37"/>
        <v>0</v>
      </c>
      <c r="CF30" s="134">
        <f t="shared" si="37"/>
        <v>0</v>
      </c>
      <c r="CG30" s="134">
        <f t="shared" si="37"/>
        <v>0</v>
      </c>
      <c r="CH30" s="134">
        <f t="shared" si="37"/>
        <v>0</v>
      </c>
      <c r="CI30" s="134">
        <f t="shared" si="37"/>
        <v>0</v>
      </c>
      <c r="CJ30" s="134">
        <f t="shared" si="37"/>
        <v>0</v>
      </c>
      <c r="CK30" s="134">
        <f t="shared" si="37"/>
        <v>0</v>
      </c>
      <c r="CL30" s="134">
        <f t="shared" si="37"/>
        <v>0</v>
      </c>
      <c r="CM30" s="134">
        <f t="shared" si="37"/>
        <v>0</v>
      </c>
      <c r="CN30" s="134">
        <f t="shared" si="37"/>
        <v>0</v>
      </c>
      <c r="CO30" s="134">
        <f t="shared" si="37"/>
        <v>0</v>
      </c>
      <c r="CP30" s="134">
        <f t="shared" si="37"/>
        <v>0</v>
      </c>
      <c r="CQ30" s="134">
        <f t="shared" si="37"/>
        <v>0</v>
      </c>
      <c r="CR30" s="134">
        <f t="shared" si="37"/>
        <v>0</v>
      </c>
      <c r="CS30" s="134">
        <f t="shared" si="37"/>
        <v>0</v>
      </c>
      <c r="CT30" s="134">
        <f t="shared" si="37"/>
        <v>0</v>
      </c>
      <c r="CU30" s="134">
        <f t="shared" si="37"/>
        <v>0</v>
      </c>
      <c r="CV30" s="134">
        <f t="shared" si="37"/>
        <v>0</v>
      </c>
      <c r="CW30" s="134">
        <f t="shared" si="37"/>
        <v>0</v>
      </c>
      <c r="CX30" s="134">
        <f t="shared" si="37"/>
        <v>0</v>
      </c>
      <c r="CY30" s="134">
        <f t="shared" si="37"/>
        <v>0</v>
      </c>
      <c r="CZ30" s="134">
        <f t="shared" si="37"/>
        <v>0</v>
      </c>
      <c r="DA30" s="134">
        <f t="shared" si="37"/>
        <v>0</v>
      </c>
      <c r="DB30" s="134">
        <f t="shared" si="37"/>
        <v>0</v>
      </c>
      <c r="DC30" s="134">
        <f t="shared" si="37"/>
        <v>0</v>
      </c>
      <c r="DD30" s="134">
        <f t="shared" si="37"/>
        <v>0</v>
      </c>
      <c r="DE30" s="134">
        <f t="shared" si="37"/>
        <v>0</v>
      </c>
    </row>
    <row r="31" spans="1:109" s="129" customFormat="1" ht="15.5" outlineLevel="1">
      <c r="C31" s="135"/>
      <c r="G31" s="132"/>
      <c r="H31" s="132"/>
      <c r="I31" s="132"/>
      <c r="J31" s="136" t="s">
        <v>214</v>
      </c>
      <c r="K31" s="136" t="s">
        <v>214</v>
      </c>
      <c r="L31" s="136" t="s">
        <v>214</v>
      </c>
      <c r="M31" s="136" t="s">
        <v>214</v>
      </c>
      <c r="N31" s="136" t="s">
        <v>214</v>
      </c>
      <c r="O31" s="136" t="s">
        <v>214</v>
      </c>
      <c r="P31" s="136" t="s">
        <v>214</v>
      </c>
      <c r="Q31" s="136" t="s">
        <v>214</v>
      </c>
      <c r="R31" s="136" t="s">
        <v>214</v>
      </c>
      <c r="S31" s="136" t="s">
        <v>214</v>
      </c>
      <c r="T31" s="137" t="s">
        <v>214</v>
      </c>
      <c r="U31" s="137" t="s">
        <v>214</v>
      </c>
      <c r="V31" s="137" t="s">
        <v>214</v>
      </c>
      <c r="W31" s="137" t="s">
        <v>214</v>
      </c>
      <c r="X31" s="137" t="s">
        <v>214</v>
      </c>
      <c r="Y31" s="137" t="s">
        <v>214</v>
      </c>
      <c r="Z31" s="137" t="s">
        <v>214</v>
      </c>
      <c r="AA31" s="137" t="s">
        <v>214</v>
      </c>
      <c r="AB31" s="137" t="s">
        <v>214</v>
      </c>
      <c r="AC31" s="137" t="s">
        <v>214</v>
      </c>
      <c r="AD31" s="137" t="s">
        <v>214</v>
      </c>
      <c r="AE31" s="137" t="s">
        <v>214</v>
      </c>
      <c r="AF31" s="137" t="s">
        <v>214</v>
      </c>
      <c r="AG31" s="137" t="s">
        <v>214</v>
      </c>
      <c r="AH31" s="137" t="s">
        <v>214</v>
      </c>
      <c r="AI31" s="137" t="s">
        <v>214</v>
      </c>
      <c r="AJ31" s="137" t="s">
        <v>214</v>
      </c>
      <c r="AK31" s="137" t="s">
        <v>214</v>
      </c>
      <c r="AL31" s="137" t="s">
        <v>214</v>
      </c>
      <c r="AM31" s="137" t="s">
        <v>214</v>
      </c>
      <c r="AN31" s="137" t="s">
        <v>214</v>
      </c>
      <c r="AO31" s="137" t="s">
        <v>214</v>
      </c>
      <c r="AP31" s="137" t="s">
        <v>214</v>
      </c>
      <c r="AQ31" s="137" t="s">
        <v>214</v>
      </c>
      <c r="AR31" s="137" t="s">
        <v>214</v>
      </c>
      <c r="AS31" s="137" t="s">
        <v>214</v>
      </c>
      <c r="AT31" s="137" t="s">
        <v>214</v>
      </c>
      <c r="AU31" s="137" t="s">
        <v>214</v>
      </c>
      <c r="AV31" s="137" t="s">
        <v>214</v>
      </c>
      <c r="AW31" s="137" t="s">
        <v>214</v>
      </c>
      <c r="AX31" s="137" t="s">
        <v>214</v>
      </c>
      <c r="AY31" s="137" t="s">
        <v>214</v>
      </c>
      <c r="AZ31" s="137" t="s">
        <v>214</v>
      </c>
      <c r="BA31" s="137" t="s">
        <v>214</v>
      </c>
      <c r="BB31" s="137" t="s">
        <v>214</v>
      </c>
      <c r="BC31" s="137" t="s">
        <v>214</v>
      </c>
      <c r="BD31" s="137" t="s">
        <v>214</v>
      </c>
      <c r="BE31" s="137" t="s">
        <v>214</v>
      </c>
      <c r="BF31" s="137" t="s">
        <v>214</v>
      </c>
      <c r="BG31" s="137" t="s">
        <v>214</v>
      </c>
      <c r="BH31" s="137" t="s">
        <v>214</v>
      </c>
      <c r="BI31" s="137" t="s">
        <v>214</v>
      </c>
      <c r="BJ31" s="137" t="s">
        <v>214</v>
      </c>
      <c r="BK31" s="137" t="s">
        <v>214</v>
      </c>
      <c r="BL31" s="137" t="s">
        <v>214</v>
      </c>
      <c r="BM31" s="137" t="s">
        <v>214</v>
      </c>
      <c r="BN31" s="137" t="s">
        <v>214</v>
      </c>
      <c r="BO31" s="137" t="s">
        <v>214</v>
      </c>
      <c r="BP31" s="137" t="s">
        <v>214</v>
      </c>
      <c r="BQ31" s="137" t="s">
        <v>214</v>
      </c>
      <c r="BR31" s="137" t="s">
        <v>214</v>
      </c>
      <c r="BS31" s="137" t="s">
        <v>214</v>
      </c>
      <c r="BT31" s="137" t="s">
        <v>214</v>
      </c>
      <c r="BU31" s="137" t="s">
        <v>214</v>
      </c>
      <c r="BV31" s="137" t="s">
        <v>214</v>
      </c>
      <c r="BW31" s="137" t="s">
        <v>214</v>
      </c>
      <c r="BX31" s="137" t="s">
        <v>214</v>
      </c>
      <c r="BY31" s="137" t="s">
        <v>214</v>
      </c>
      <c r="BZ31" s="137" t="s">
        <v>214</v>
      </c>
      <c r="CA31" s="137" t="s">
        <v>214</v>
      </c>
      <c r="CB31" s="137" t="s">
        <v>214</v>
      </c>
      <c r="CC31" s="137" t="s">
        <v>214</v>
      </c>
      <c r="CD31" s="137" t="s">
        <v>214</v>
      </c>
      <c r="CE31" s="137" t="s">
        <v>214</v>
      </c>
      <c r="CF31" s="137" t="s">
        <v>214</v>
      </c>
      <c r="CG31" s="137" t="s">
        <v>214</v>
      </c>
      <c r="CH31" s="137" t="s">
        <v>214</v>
      </c>
      <c r="CI31" s="137" t="s">
        <v>214</v>
      </c>
      <c r="CJ31" s="137" t="s">
        <v>214</v>
      </c>
      <c r="CK31" s="137" t="s">
        <v>214</v>
      </c>
      <c r="CL31" s="137" t="s">
        <v>214</v>
      </c>
      <c r="CM31" s="137" t="s">
        <v>214</v>
      </c>
      <c r="CN31" s="137" t="s">
        <v>214</v>
      </c>
      <c r="CO31" s="137" t="s">
        <v>214</v>
      </c>
      <c r="CP31" s="137" t="s">
        <v>214</v>
      </c>
      <c r="CQ31" s="137" t="s">
        <v>214</v>
      </c>
      <c r="CR31" s="137" t="s">
        <v>214</v>
      </c>
      <c r="CS31" s="137" t="s">
        <v>214</v>
      </c>
      <c r="CT31" s="137" t="s">
        <v>214</v>
      </c>
      <c r="CU31" s="137" t="s">
        <v>214</v>
      </c>
      <c r="CV31" s="137" t="s">
        <v>214</v>
      </c>
      <c r="CW31" s="137" t="s">
        <v>214</v>
      </c>
      <c r="CX31" s="137" t="s">
        <v>214</v>
      </c>
      <c r="CY31" s="137" t="s">
        <v>214</v>
      </c>
      <c r="CZ31" s="137" t="s">
        <v>214</v>
      </c>
      <c r="DA31" s="137" t="s">
        <v>214</v>
      </c>
      <c r="DB31" s="137" t="s">
        <v>214</v>
      </c>
      <c r="DC31" s="137" t="s">
        <v>214</v>
      </c>
      <c r="DD31" s="137" t="s">
        <v>214</v>
      </c>
      <c r="DE31" s="137" t="s">
        <v>214</v>
      </c>
    </row>
    <row r="32" spans="1:109" s="129" customFormat="1" ht="15.5" outlineLevel="1">
      <c r="C32" s="135"/>
      <c r="G32" s="132" t="s">
        <v>215</v>
      </c>
      <c r="H32" s="132"/>
      <c r="I32" s="132"/>
      <c r="J32" s="133">
        <f t="shared" ref="J32:BU32" si="38">J27+J29+J30</f>
        <v>1396.6210091665307</v>
      </c>
      <c r="K32" s="133">
        <f t="shared" si="38"/>
        <v>1163.8240107895015</v>
      </c>
      <c r="L32" s="133">
        <f t="shared" si="38"/>
        <v>932.57363537180413</v>
      </c>
      <c r="M32" s="133">
        <f t="shared" si="38"/>
        <v>750.91680771301048</v>
      </c>
      <c r="N32" s="133">
        <f t="shared" si="38"/>
        <v>588.10756046380584</v>
      </c>
      <c r="O32" s="133">
        <f t="shared" si="38"/>
        <v>440.43399852179289</v>
      </c>
      <c r="P32" s="133">
        <f t="shared" si="38"/>
        <v>320.03180719416287</v>
      </c>
      <c r="Q32" s="133">
        <f t="shared" si="38"/>
        <v>214.76530117372465</v>
      </c>
      <c r="R32" s="133">
        <f t="shared" si="38"/>
        <v>108.49879515328621</v>
      </c>
      <c r="S32" s="133">
        <f t="shared" si="38"/>
        <v>3.2322891328482228</v>
      </c>
      <c r="T32" s="134">
        <f t="shared" si="38"/>
        <v>-103.03421688759016</v>
      </c>
      <c r="U32" s="134">
        <f t="shared" si="38"/>
        <v>-209.30072290802826</v>
      </c>
      <c r="V32" s="134">
        <f t="shared" si="38"/>
        <v>-314.56722892846642</v>
      </c>
      <c r="W32" s="134">
        <f t="shared" si="38"/>
        <v>-420.83373494890452</v>
      </c>
      <c r="X32" s="134">
        <f t="shared" si="38"/>
        <v>-525.10024096934262</v>
      </c>
      <c r="Y32" s="134">
        <f t="shared" si="38"/>
        <v>-631.36674698978072</v>
      </c>
      <c r="Z32" s="134">
        <f t="shared" si="38"/>
        <v>7.2102838425201276E-14</v>
      </c>
      <c r="AA32" s="134">
        <f t="shared" si="38"/>
        <v>-5.6079985441823217E-14</v>
      </c>
      <c r="AB32" s="134">
        <f t="shared" si="38"/>
        <v>-5.6079985441823217E-14</v>
      </c>
      <c r="AC32" s="134">
        <f t="shared" si="38"/>
        <v>-5.6079985441823217E-14</v>
      </c>
      <c r="AD32" s="134">
        <f t="shared" si="38"/>
        <v>-5.6079985441823217E-14</v>
      </c>
      <c r="AE32" s="134">
        <f t="shared" si="38"/>
        <v>-5.6079985441823217E-14</v>
      </c>
      <c r="AF32" s="134">
        <f t="shared" si="38"/>
        <v>-5.6079985441823217E-14</v>
      </c>
      <c r="AG32" s="134">
        <f t="shared" si="38"/>
        <v>-5.6079985441823217E-14</v>
      </c>
      <c r="AH32" s="134">
        <f t="shared" si="38"/>
        <v>-5.6079985441823217E-14</v>
      </c>
      <c r="AI32" s="134">
        <f t="shared" si="38"/>
        <v>-5.6079985441823217E-14</v>
      </c>
      <c r="AJ32" s="134">
        <f t="shared" si="38"/>
        <v>-5.6079985441823217E-14</v>
      </c>
      <c r="AK32" s="134">
        <f t="shared" si="38"/>
        <v>-5.6079985441823217E-14</v>
      </c>
      <c r="AL32" s="134">
        <f t="shared" si="38"/>
        <v>-5.6079985441823217E-14</v>
      </c>
      <c r="AM32" s="134">
        <f t="shared" si="38"/>
        <v>-5.6079985441823217E-14</v>
      </c>
      <c r="AN32" s="134">
        <f t="shared" si="38"/>
        <v>-5.6079985441823217E-14</v>
      </c>
      <c r="AO32" s="134">
        <f t="shared" si="38"/>
        <v>-5.6079985441823217E-14</v>
      </c>
      <c r="AP32" s="134">
        <f t="shared" si="38"/>
        <v>-5.6079985441823217E-14</v>
      </c>
      <c r="AQ32" s="134">
        <f t="shared" si="38"/>
        <v>-5.6079985441823217E-14</v>
      </c>
      <c r="AR32" s="134">
        <f t="shared" si="38"/>
        <v>-5.6079985441823217E-14</v>
      </c>
      <c r="AS32" s="134">
        <f t="shared" si="38"/>
        <v>-5.6079985441823217E-14</v>
      </c>
      <c r="AT32" s="134">
        <f t="shared" si="38"/>
        <v>-5.6079985441823217E-14</v>
      </c>
      <c r="AU32" s="134">
        <f t="shared" si="38"/>
        <v>-5.6079985441823217E-14</v>
      </c>
      <c r="AV32" s="134">
        <f t="shared" si="38"/>
        <v>-5.6079985441823217E-14</v>
      </c>
      <c r="AW32" s="134">
        <f t="shared" si="38"/>
        <v>-5.6079985441823217E-14</v>
      </c>
      <c r="AX32" s="134">
        <f t="shared" si="38"/>
        <v>-5.6079985441823217E-14</v>
      </c>
      <c r="AY32" s="134">
        <f t="shared" si="38"/>
        <v>-5.6079985441823217E-14</v>
      </c>
      <c r="AZ32" s="134">
        <f t="shared" si="38"/>
        <v>-5.6079985441823217E-14</v>
      </c>
      <c r="BA32" s="134">
        <f t="shared" si="38"/>
        <v>-5.6079985441823217E-14</v>
      </c>
      <c r="BB32" s="134">
        <f t="shared" si="38"/>
        <v>-5.6079985441823217E-14</v>
      </c>
      <c r="BC32" s="134">
        <f t="shared" si="38"/>
        <v>-5.6079985441823217E-14</v>
      </c>
      <c r="BD32" s="134">
        <f t="shared" si="38"/>
        <v>-5.6079985441823217E-14</v>
      </c>
      <c r="BE32" s="134">
        <f t="shared" si="38"/>
        <v>-5.6079985441823217E-14</v>
      </c>
      <c r="BF32" s="134">
        <f t="shared" si="38"/>
        <v>-5.6079985441823217E-14</v>
      </c>
      <c r="BG32" s="134">
        <f t="shared" si="38"/>
        <v>-5.6079985441823217E-14</v>
      </c>
      <c r="BH32" s="134">
        <f t="shared" si="38"/>
        <v>-5.6079985441823217E-14</v>
      </c>
      <c r="BI32" s="134">
        <f t="shared" si="38"/>
        <v>-5.6079985441823217E-14</v>
      </c>
      <c r="BJ32" s="134">
        <f t="shared" si="38"/>
        <v>-5.6079985441823217E-14</v>
      </c>
      <c r="BK32" s="134">
        <f t="shared" si="38"/>
        <v>-5.6079985441823217E-14</v>
      </c>
      <c r="BL32" s="134">
        <f t="shared" si="38"/>
        <v>-5.6079985441823217E-14</v>
      </c>
      <c r="BM32" s="134">
        <f t="shared" si="38"/>
        <v>-5.6079985441823217E-14</v>
      </c>
      <c r="BN32" s="134">
        <f t="shared" si="38"/>
        <v>-5.6079985441823217E-14</v>
      </c>
      <c r="BO32" s="134">
        <f t="shared" si="38"/>
        <v>-5.6079985441823217E-14</v>
      </c>
      <c r="BP32" s="134">
        <f t="shared" si="38"/>
        <v>-5.6079985441823217E-14</v>
      </c>
      <c r="BQ32" s="134">
        <f t="shared" si="38"/>
        <v>-5.6079985441823217E-14</v>
      </c>
      <c r="BR32" s="134">
        <f t="shared" si="38"/>
        <v>-5.6079985441823217E-14</v>
      </c>
      <c r="BS32" s="134">
        <f t="shared" si="38"/>
        <v>-5.6079985441823217E-14</v>
      </c>
      <c r="BT32" s="134">
        <f t="shared" si="38"/>
        <v>-5.6079985441823217E-14</v>
      </c>
      <c r="BU32" s="134">
        <f t="shared" si="38"/>
        <v>-5.6079985441823217E-14</v>
      </c>
      <c r="BV32" s="134">
        <f t="shared" ref="BV32:DE32" si="39">BV27+BV29+BV30</f>
        <v>-5.6079985441823217E-14</v>
      </c>
      <c r="BW32" s="134">
        <f t="shared" si="39"/>
        <v>-5.6079985441823217E-14</v>
      </c>
      <c r="BX32" s="134">
        <f t="shared" si="39"/>
        <v>-5.6079985441823217E-14</v>
      </c>
      <c r="BY32" s="134">
        <f t="shared" si="39"/>
        <v>-5.6079985441823217E-14</v>
      </c>
      <c r="BZ32" s="134">
        <f t="shared" si="39"/>
        <v>-5.6079985441823217E-14</v>
      </c>
      <c r="CA32" s="134">
        <f t="shared" si="39"/>
        <v>-5.6079985441823217E-14</v>
      </c>
      <c r="CB32" s="134">
        <f t="shared" si="39"/>
        <v>-5.6079985441823217E-14</v>
      </c>
      <c r="CC32" s="134">
        <f t="shared" si="39"/>
        <v>-5.6079985441823217E-14</v>
      </c>
      <c r="CD32" s="134">
        <f t="shared" si="39"/>
        <v>-5.6079985441823217E-14</v>
      </c>
      <c r="CE32" s="134">
        <f t="shared" si="39"/>
        <v>-5.6079985441823217E-14</v>
      </c>
      <c r="CF32" s="134">
        <f t="shared" si="39"/>
        <v>-5.6079985441823217E-14</v>
      </c>
      <c r="CG32" s="134">
        <f t="shared" si="39"/>
        <v>-5.6079985441823217E-14</v>
      </c>
      <c r="CH32" s="134">
        <f t="shared" si="39"/>
        <v>-5.6079985441823217E-14</v>
      </c>
      <c r="CI32" s="134">
        <f t="shared" si="39"/>
        <v>-5.6079985441823217E-14</v>
      </c>
      <c r="CJ32" s="134">
        <f t="shared" si="39"/>
        <v>-5.6079985441823217E-14</v>
      </c>
      <c r="CK32" s="134">
        <f t="shared" si="39"/>
        <v>-5.6079985441823217E-14</v>
      </c>
      <c r="CL32" s="134">
        <f t="shared" si="39"/>
        <v>-5.6079985441823217E-14</v>
      </c>
      <c r="CM32" s="134">
        <f t="shared" si="39"/>
        <v>-5.6079985441823217E-14</v>
      </c>
      <c r="CN32" s="134">
        <f t="shared" si="39"/>
        <v>-5.6079985441823217E-14</v>
      </c>
      <c r="CO32" s="134">
        <f t="shared" si="39"/>
        <v>-5.6079985441823217E-14</v>
      </c>
      <c r="CP32" s="134">
        <f t="shared" si="39"/>
        <v>-5.6079985441823217E-14</v>
      </c>
      <c r="CQ32" s="134">
        <f t="shared" si="39"/>
        <v>-5.6079985441823217E-14</v>
      </c>
      <c r="CR32" s="134">
        <f t="shared" si="39"/>
        <v>-5.6079985441823217E-14</v>
      </c>
      <c r="CS32" s="134">
        <f t="shared" si="39"/>
        <v>-5.6079985441823217E-14</v>
      </c>
      <c r="CT32" s="134">
        <f t="shared" si="39"/>
        <v>-5.6079985441823217E-14</v>
      </c>
      <c r="CU32" s="134">
        <f t="shared" si="39"/>
        <v>-5.6079985441823217E-14</v>
      </c>
      <c r="CV32" s="134">
        <f t="shared" si="39"/>
        <v>-5.6079985441823217E-14</v>
      </c>
      <c r="CW32" s="134">
        <f t="shared" si="39"/>
        <v>-5.6079985441823217E-14</v>
      </c>
      <c r="CX32" s="134">
        <f t="shared" si="39"/>
        <v>-5.6079985441823217E-14</v>
      </c>
      <c r="CY32" s="134">
        <f t="shared" si="39"/>
        <v>-5.6079985441823217E-14</v>
      </c>
      <c r="CZ32" s="134">
        <f t="shared" si="39"/>
        <v>-5.6079985441823217E-14</v>
      </c>
      <c r="DA32" s="134">
        <f t="shared" si="39"/>
        <v>-5.6079985441823217E-14</v>
      </c>
      <c r="DB32" s="134">
        <f t="shared" si="39"/>
        <v>-5.6079985441823217E-14</v>
      </c>
      <c r="DC32" s="134">
        <f t="shared" si="39"/>
        <v>-5.6079985441823217E-14</v>
      </c>
      <c r="DD32" s="134">
        <f t="shared" si="39"/>
        <v>-5.6079985441823217E-14</v>
      </c>
      <c r="DE32" s="134">
        <f t="shared" si="39"/>
        <v>-5.6079985441823217E-14</v>
      </c>
    </row>
    <row r="33" spans="1:109" s="129" customFormat="1" ht="15.5" outlineLevel="1">
      <c r="C33" s="135"/>
      <c r="G33" s="132" t="s">
        <v>216</v>
      </c>
      <c r="H33" s="132"/>
      <c r="I33" s="132"/>
      <c r="J33" s="133">
        <f t="shared" ref="J33:AO33" si="40">J24*$E$111</f>
        <v>483.64563767675543</v>
      </c>
      <c r="K33" s="133">
        <f t="shared" si="40"/>
        <v>429.39720806071733</v>
      </c>
      <c r="L33" s="133">
        <f t="shared" si="40"/>
        <v>375.60527048477093</v>
      </c>
      <c r="M33" s="133">
        <f t="shared" si="40"/>
        <v>333.49952913517473</v>
      </c>
      <c r="N33" s="133">
        <f t="shared" si="40"/>
        <v>295.77611137045989</v>
      </c>
      <c r="O33" s="133">
        <f t="shared" si="40"/>
        <v>261.33943629440603</v>
      </c>
      <c r="P33" s="133">
        <f t="shared" si="40"/>
        <v>233.47624659567401</v>
      </c>
      <c r="Q33" s="133">
        <f t="shared" si="40"/>
        <v>208.89979958560306</v>
      </c>
      <c r="R33" s="133">
        <f t="shared" si="40"/>
        <v>184.32335257553206</v>
      </c>
      <c r="S33" s="133">
        <f t="shared" si="40"/>
        <v>159.74690556546116</v>
      </c>
      <c r="T33" s="134">
        <f t="shared" si="40"/>
        <v>135.17045855539016</v>
      </c>
      <c r="U33" s="134">
        <f t="shared" si="40"/>
        <v>110.59401154531923</v>
      </c>
      <c r="V33" s="134">
        <f t="shared" si="40"/>
        <v>86.017564535248297</v>
      </c>
      <c r="W33" s="134">
        <f t="shared" si="40"/>
        <v>61.441117525177383</v>
      </c>
      <c r="X33" s="134">
        <f t="shared" si="40"/>
        <v>36.864670515106447</v>
      </c>
      <c r="Y33" s="134">
        <f t="shared" si="40"/>
        <v>12.288223505035523</v>
      </c>
      <c r="Z33" s="134">
        <f t="shared" si="40"/>
        <v>2.1281445235587431E-14</v>
      </c>
      <c r="AA33" s="134">
        <f t="shared" si="40"/>
        <v>-1.6552235183234672E-14</v>
      </c>
      <c r="AB33" s="134">
        <f t="shared" si="40"/>
        <v>-1.6552235183234672E-14</v>
      </c>
      <c r="AC33" s="134">
        <f t="shared" si="40"/>
        <v>-1.6552235183234672E-14</v>
      </c>
      <c r="AD33" s="134">
        <f t="shared" si="40"/>
        <v>-1.6552235183234672E-14</v>
      </c>
      <c r="AE33" s="134">
        <f t="shared" si="40"/>
        <v>-1.6552235183234672E-14</v>
      </c>
      <c r="AF33" s="134">
        <f t="shared" si="40"/>
        <v>-1.6552235183234672E-14</v>
      </c>
      <c r="AG33" s="134">
        <f t="shared" si="40"/>
        <v>-1.6552235183234672E-14</v>
      </c>
      <c r="AH33" s="134">
        <f t="shared" si="40"/>
        <v>-1.6552235183234672E-14</v>
      </c>
      <c r="AI33" s="134">
        <f t="shared" si="40"/>
        <v>-1.6552235183234672E-14</v>
      </c>
      <c r="AJ33" s="134">
        <f t="shared" si="40"/>
        <v>-1.6552235183234672E-14</v>
      </c>
      <c r="AK33" s="134">
        <f t="shared" si="40"/>
        <v>-1.6552235183234672E-14</v>
      </c>
      <c r="AL33" s="134">
        <f t="shared" si="40"/>
        <v>-1.6552235183234672E-14</v>
      </c>
      <c r="AM33" s="134">
        <f t="shared" si="40"/>
        <v>-1.6552235183234672E-14</v>
      </c>
      <c r="AN33" s="134">
        <f t="shared" si="40"/>
        <v>-1.6552235183234672E-14</v>
      </c>
      <c r="AO33" s="134">
        <f t="shared" si="40"/>
        <v>-1.6552235183234672E-14</v>
      </c>
      <c r="AP33" s="134">
        <f t="shared" ref="AP33:BU33" si="41">AP24*$E$111</f>
        <v>-1.6552235183234672E-14</v>
      </c>
      <c r="AQ33" s="134">
        <f t="shared" si="41"/>
        <v>-1.6552235183234672E-14</v>
      </c>
      <c r="AR33" s="134">
        <f t="shared" si="41"/>
        <v>-1.6552235183234672E-14</v>
      </c>
      <c r="AS33" s="134">
        <f t="shared" si="41"/>
        <v>-1.6552235183234672E-14</v>
      </c>
      <c r="AT33" s="134">
        <f t="shared" si="41"/>
        <v>-1.6552235183234672E-14</v>
      </c>
      <c r="AU33" s="134">
        <f t="shared" si="41"/>
        <v>-1.6552235183234672E-14</v>
      </c>
      <c r="AV33" s="134">
        <f t="shared" si="41"/>
        <v>-1.6552235183234672E-14</v>
      </c>
      <c r="AW33" s="134">
        <f t="shared" si="41"/>
        <v>-1.6552235183234672E-14</v>
      </c>
      <c r="AX33" s="134">
        <f t="shared" si="41"/>
        <v>-1.6552235183234672E-14</v>
      </c>
      <c r="AY33" s="134">
        <f t="shared" si="41"/>
        <v>-1.6552235183234672E-14</v>
      </c>
      <c r="AZ33" s="134">
        <f t="shared" si="41"/>
        <v>-1.6552235183234672E-14</v>
      </c>
      <c r="BA33" s="134">
        <f t="shared" si="41"/>
        <v>-1.6552235183234672E-14</v>
      </c>
      <c r="BB33" s="134">
        <f t="shared" si="41"/>
        <v>-1.6552235183234672E-14</v>
      </c>
      <c r="BC33" s="134">
        <f t="shared" si="41"/>
        <v>-1.6552235183234672E-14</v>
      </c>
      <c r="BD33" s="134">
        <f t="shared" si="41"/>
        <v>-1.6552235183234672E-14</v>
      </c>
      <c r="BE33" s="134">
        <f t="shared" si="41"/>
        <v>-1.6552235183234672E-14</v>
      </c>
      <c r="BF33" s="134">
        <f t="shared" si="41"/>
        <v>-1.6552235183234672E-14</v>
      </c>
      <c r="BG33" s="134">
        <f t="shared" si="41"/>
        <v>-1.6552235183234672E-14</v>
      </c>
      <c r="BH33" s="134">
        <f t="shared" si="41"/>
        <v>-1.6552235183234672E-14</v>
      </c>
      <c r="BI33" s="134">
        <f t="shared" si="41"/>
        <v>-1.6552235183234672E-14</v>
      </c>
      <c r="BJ33" s="134">
        <f t="shared" si="41"/>
        <v>-1.6552235183234672E-14</v>
      </c>
      <c r="BK33" s="134">
        <f t="shared" si="41"/>
        <v>-1.6552235183234672E-14</v>
      </c>
      <c r="BL33" s="134">
        <f t="shared" si="41"/>
        <v>-1.6552235183234672E-14</v>
      </c>
      <c r="BM33" s="134">
        <f t="shared" si="41"/>
        <v>-1.6552235183234672E-14</v>
      </c>
      <c r="BN33" s="134">
        <f t="shared" si="41"/>
        <v>-1.6552235183234672E-14</v>
      </c>
      <c r="BO33" s="134">
        <f t="shared" si="41"/>
        <v>-1.6552235183234672E-14</v>
      </c>
      <c r="BP33" s="134">
        <f t="shared" si="41"/>
        <v>-1.6552235183234672E-14</v>
      </c>
      <c r="BQ33" s="134">
        <f t="shared" si="41"/>
        <v>-1.6552235183234672E-14</v>
      </c>
      <c r="BR33" s="134">
        <f t="shared" si="41"/>
        <v>-1.6552235183234672E-14</v>
      </c>
      <c r="BS33" s="134">
        <f t="shared" si="41"/>
        <v>-1.6552235183234672E-14</v>
      </c>
      <c r="BT33" s="134">
        <f t="shared" si="41"/>
        <v>-1.6552235183234672E-14</v>
      </c>
      <c r="BU33" s="134">
        <f t="shared" si="41"/>
        <v>-1.6552235183234672E-14</v>
      </c>
      <c r="BV33" s="134">
        <f t="shared" ref="BV33:DE33" si="42">BV24*$E$111</f>
        <v>-1.6552235183234672E-14</v>
      </c>
      <c r="BW33" s="134">
        <f t="shared" si="42"/>
        <v>-1.6552235183234672E-14</v>
      </c>
      <c r="BX33" s="134">
        <f t="shared" si="42"/>
        <v>-1.6552235183234672E-14</v>
      </c>
      <c r="BY33" s="134">
        <f t="shared" si="42"/>
        <v>-1.6552235183234672E-14</v>
      </c>
      <c r="BZ33" s="134">
        <f t="shared" si="42"/>
        <v>-1.6552235183234672E-14</v>
      </c>
      <c r="CA33" s="134">
        <f t="shared" si="42"/>
        <v>-1.6552235183234672E-14</v>
      </c>
      <c r="CB33" s="134">
        <f t="shared" si="42"/>
        <v>-1.6552235183234672E-14</v>
      </c>
      <c r="CC33" s="134">
        <f t="shared" si="42"/>
        <v>-1.6552235183234672E-14</v>
      </c>
      <c r="CD33" s="134">
        <f t="shared" si="42"/>
        <v>-1.6552235183234672E-14</v>
      </c>
      <c r="CE33" s="134">
        <f t="shared" si="42"/>
        <v>-1.6552235183234672E-14</v>
      </c>
      <c r="CF33" s="134">
        <f t="shared" si="42"/>
        <v>-1.6552235183234672E-14</v>
      </c>
      <c r="CG33" s="134">
        <f t="shared" si="42"/>
        <v>-1.6552235183234672E-14</v>
      </c>
      <c r="CH33" s="134">
        <f t="shared" si="42"/>
        <v>-1.6552235183234672E-14</v>
      </c>
      <c r="CI33" s="134">
        <f t="shared" si="42"/>
        <v>-1.6552235183234672E-14</v>
      </c>
      <c r="CJ33" s="134">
        <f t="shared" si="42"/>
        <v>-1.6552235183234672E-14</v>
      </c>
      <c r="CK33" s="134">
        <f t="shared" si="42"/>
        <v>-1.6552235183234672E-14</v>
      </c>
      <c r="CL33" s="134">
        <f t="shared" si="42"/>
        <v>-1.6552235183234672E-14</v>
      </c>
      <c r="CM33" s="134">
        <f t="shared" si="42"/>
        <v>-1.6552235183234672E-14</v>
      </c>
      <c r="CN33" s="134">
        <f t="shared" si="42"/>
        <v>-1.6552235183234672E-14</v>
      </c>
      <c r="CO33" s="134">
        <f t="shared" si="42"/>
        <v>-1.6552235183234672E-14</v>
      </c>
      <c r="CP33" s="134">
        <f t="shared" si="42"/>
        <v>-1.6552235183234672E-14</v>
      </c>
      <c r="CQ33" s="134">
        <f t="shared" si="42"/>
        <v>-1.6552235183234672E-14</v>
      </c>
      <c r="CR33" s="134">
        <f t="shared" si="42"/>
        <v>-1.6552235183234672E-14</v>
      </c>
      <c r="CS33" s="134">
        <f t="shared" si="42"/>
        <v>-1.6552235183234672E-14</v>
      </c>
      <c r="CT33" s="134">
        <f t="shared" si="42"/>
        <v>-1.6552235183234672E-14</v>
      </c>
      <c r="CU33" s="134">
        <f t="shared" si="42"/>
        <v>-1.6552235183234672E-14</v>
      </c>
      <c r="CV33" s="134">
        <f t="shared" si="42"/>
        <v>-1.6552235183234672E-14</v>
      </c>
      <c r="CW33" s="134">
        <f t="shared" si="42"/>
        <v>-1.6552235183234672E-14</v>
      </c>
      <c r="CX33" s="134">
        <f t="shared" si="42"/>
        <v>-1.6552235183234672E-14</v>
      </c>
      <c r="CY33" s="134">
        <f t="shared" si="42"/>
        <v>-1.6552235183234672E-14</v>
      </c>
      <c r="CZ33" s="134">
        <f t="shared" si="42"/>
        <v>-1.6552235183234672E-14</v>
      </c>
      <c r="DA33" s="134">
        <f t="shared" si="42"/>
        <v>-1.6552235183234672E-14</v>
      </c>
      <c r="DB33" s="134">
        <f t="shared" si="42"/>
        <v>-1.6552235183234672E-14</v>
      </c>
      <c r="DC33" s="134">
        <f t="shared" si="42"/>
        <v>-1.6552235183234672E-14</v>
      </c>
      <c r="DD33" s="134">
        <f t="shared" si="42"/>
        <v>-1.6552235183234672E-14</v>
      </c>
      <c r="DE33" s="134">
        <f t="shared" si="42"/>
        <v>-1.6552235183234672E-14</v>
      </c>
    </row>
    <row r="34" spans="1:109" s="129" customFormat="1" ht="15.5" outlineLevel="1">
      <c r="G34" s="132"/>
      <c r="H34" s="132"/>
      <c r="I34" s="132"/>
      <c r="J34" s="136" t="s">
        <v>214</v>
      </c>
      <c r="K34" s="136" t="s">
        <v>214</v>
      </c>
      <c r="L34" s="136" t="s">
        <v>214</v>
      </c>
      <c r="M34" s="136" t="s">
        <v>214</v>
      </c>
      <c r="N34" s="136" t="s">
        <v>214</v>
      </c>
      <c r="O34" s="136" t="s">
        <v>214</v>
      </c>
      <c r="P34" s="136" t="s">
        <v>214</v>
      </c>
      <c r="Q34" s="136" t="s">
        <v>214</v>
      </c>
      <c r="R34" s="136" t="s">
        <v>214</v>
      </c>
      <c r="S34" s="136" t="s">
        <v>214</v>
      </c>
      <c r="T34" s="137" t="s">
        <v>214</v>
      </c>
      <c r="U34" s="137" t="s">
        <v>214</v>
      </c>
      <c r="V34" s="137" t="s">
        <v>214</v>
      </c>
      <c r="W34" s="137" t="s">
        <v>214</v>
      </c>
      <c r="X34" s="137" t="s">
        <v>214</v>
      </c>
      <c r="Y34" s="137" t="s">
        <v>214</v>
      </c>
      <c r="Z34" s="137" t="s">
        <v>214</v>
      </c>
      <c r="AA34" s="137" t="s">
        <v>214</v>
      </c>
      <c r="AB34" s="137" t="s">
        <v>214</v>
      </c>
      <c r="AC34" s="137" t="s">
        <v>214</v>
      </c>
      <c r="AD34" s="137" t="s">
        <v>214</v>
      </c>
      <c r="AE34" s="137" t="s">
        <v>214</v>
      </c>
      <c r="AF34" s="137" t="s">
        <v>214</v>
      </c>
      <c r="AG34" s="137" t="s">
        <v>214</v>
      </c>
      <c r="AH34" s="137" t="s">
        <v>214</v>
      </c>
      <c r="AI34" s="137" t="s">
        <v>214</v>
      </c>
      <c r="AJ34" s="137" t="s">
        <v>214</v>
      </c>
      <c r="AK34" s="137" t="s">
        <v>214</v>
      </c>
      <c r="AL34" s="137" t="s">
        <v>214</v>
      </c>
      <c r="AM34" s="137" t="s">
        <v>214</v>
      </c>
      <c r="AN34" s="137" t="s">
        <v>214</v>
      </c>
      <c r="AO34" s="137" t="s">
        <v>214</v>
      </c>
      <c r="AP34" s="137" t="s">
        <v>214</v>
      </c>
      <c r="AQ34" s="137" t="s">
        <v>214</v>
      </c>
      <c r="AR34" s="137" t="s">
        <v>214</v>
      </c>
      <c r="AS34" s="137" t="s">
        <v>214</v>
      </c>
      <c r="AT34" s="137" t="s">
        <v>214</v>
      </c>
      <c r="AU34" s="137" t="s">
        <v>214</v>
      </c>
      <c r="AV34" s="137" t="s">
        <v>214</v>
      </c>
      <c r="AW34" s="137" t="s">
        <v>214</v>
      </c>
      <c r="AX34" s="137" t="s">
        <v>214</v>
      </c>
      <c r="AY34" s="137" t="s">
        <v>214</v>
      </c>
      <c r="AZ34" s="137" t="s">
        <v>214</v>
      </c>
      <c r="BA34" s="137" t="s">
        <v>214</v>
      </c>
      <c r="BB34" s="137" t="s">
        <v>214</v>
      </c>
      <c r="BC34" s="137" t="s">
        <v>214</v>
      </c>
      <c r="BD34" s="137" t="s">
        <v>214</v>
      </c>
      <c r="BE34" s="137" t="s">
        <v>214</v>
      </c>
      <c r="BF34" s="137" t="s">
        <v>214</v>
      </c>
      <c r="BG34" s="137" t="s">
        <v>214</v>
      </c>
      <c r="BH34" s="137" t="s">
        <v>214</v>
      </c>
      <c r="BI34" s="137" t="s">
        <v>214</v>
      </c>
      <c r="BJ34" s="137" t="s">
        <v>214</v>
      </c>
      <c r="BK34" s="137" t="s">
        <v>214</v>
      </c>
      <c r="BL34" s="137" t="s">
        <v>214</v>
      </c>
      <c r="BM34" s="137" t="s">
        <v>214</v>
      </c>
      <c r="BN34" s="137" t="s">
        <v>214</v>
      </c>
      <c r="BO34" s="137" t="s">
        <v>214</v>
      </c>
      <c r="BP34" s="137" t="s">
        <v>214</v>
      </c>
      <c r="BQ34" s="137" t="s">
        <v>214</v>
      </c>
      <c r="BR34" s="137" t="s">
        <v>214</v>
      </c>
      <c r="BS34" s="137" t="s">
        <v>214</v>
      </c>
      <c r="BT34" s="137" t="s">
        <v>214</v>
      </c>
      <c r="BU34" s="137" t="s">
        <v>214</v>
      </c>
      <c r="BV34" s="137" t="s">
        <v>214</v>
      </c>
      <c r="BW34" s="137" t="s">
        <v>214</v>
      </c>
      <c r="BX34" s="137" t="s">
        <v>214</v>
      </c>
      <c r="BY34" s="137" t="s">
        <v>214</v>
      </c>
      <c r="BZ34" s="137" t="s">
        <v>214</v>
      </c>
      <c r="CA34" s="137" t="s">
        <v>214</v>
      </c>
      <c r="CB34" s="137" t="s">
        <v>214</v>
      </c>
      <c r="CC34" s="137" t="s">
        <v>214</v>
      </c>
      <c r="CD34" s="137" t="s">
        <v>214</v>
      </c>
      <c r="CE34" s="137" t="s">
        <v>214</v>
      </c>
      <c r="CF34" s="137" t="s">
        <v>214</v>
      </c>
      <c r="CG34" s="137" t="s">
        <v>214</v>
      </c>
      <c r="CH34" s="137" t="s">
        <v>214</v>
      </c>
      <c r="CI34" s="137" t="s">
        <v>214</v>
      </c>
      <c r="CJ34" s="137" t="s">
        <v>214</v>
      </c>
      <c r="CK34" s="137" t="s">
        <v>214</v>
      </c>
      <c r="CL34" s="137" t="s">
        <v>214</v>
      </c>
      <c r="CM34" s="137" t="s">
        <v>214</v>
      </c>
      <c r="CN34" s="137" t="s">
        <v>214</v>
      </c>
      <c r="CO34" s="137" t="s">
        <v>214</v>
      </c>
      <c r="CP34" s="137" t="s">
        <v>214</v>
      </c>
      <c r="CQ34" s="137" t="s">
        <v>214</v>
      </c>
      <c r="CR34" s="137" t="s">
        <v>214</v>
      </c>
      <c r="CS34" s="137" t="s">
        <v>214</v>
      </c>
      <c r="CT34" s="137" t="s">
        <v>214</v>
      </c>
      <c r="CU34" s="137" t="s">
        <v>214</v>
      </c>
      <c r="CV34" s="137" t="s">
        <v>214</v>
      </c>
      <c r="CW34" s="137" t="s">
        <v>214</v>
      </c>
      <c r="CX34" s="137" t="s">
        <v>214</v>
      </c>
      <c r="CY34" s="137" t="s">
        <v>214</v>
      </c>
      <c r="CZ34" s="137" t="s">
        <v>214</v>
      </c>
      <c r="DA34" s="137" t="s">
        <v>214</v>
      </c>
      <c r="DB34" s="137" t="s">
        <v>214</v>
      </c>
      <c r="DC34" s="137" t="s">
        <v>214</v>
      </c>
      <c r="DD34" s="137" t="s">
        <v>214</v>
      </c>
      <c r="DE34" s="137" t="s">
        <v>214</v>
      </c>
    </row>
    <row r="35" spans="1:109" s="129" customFormat="1" ht="15.5" outlineLevel="1">
      <c r="G35" s="132" t="s">
        <v>217</v>
      </c>
      <c r="H35" s="132"/>
      <c r="I35" s="132"/>
      <c r="J35" s="133">
        <f>J32-J33</f>
        <v>912.97537148977528</v>
      </c>
      <c r="K35" s="133">
        <f t="shared" ref="K35:BV35" si="43">K32-K33</f>
        <v>734.4268027287842</v>
      </c>
      <c r="L35" s="133">
        <f t="shared" si="43"/>
        <v>556.9683648870332</v>
      </c>
      <c r="M35" s="133">
        <f t="shared" si="43"/>
        <v>417.41727857783576</v>
      </c>
      <c r="N35" s="133">
        <f t="shared" si="43"/>
        <v>292.33144909334595</v>
      </c>
      <c r="O35" s="133">
        <f t="shared" si="43"/>
        <v>179.09456222738686</v>
      </c>
      <c r="P35" s="133">
        <f t="shared" si="43"/>
        <v>86.555560598488853</v>
      </c>
      <c r="Q35" s="133">
        <f t="shared" si="43"/>
        <v>5.8655015881215888</v>
      </c>
      <c r="R35" s="133">
        <f t="shared" si="43"/>
        <v>-75.824557422245846</v>
      </c>
      <c r="S35" s="133">
        <f t="shared" si="43"/>
        <v>-156.51461643261294</v>
      </c>
      <c r="T35" s="134">
        <f t="shared" si="43"/>
        <v>-238.20467544298032</v>
      </c>
      <c r="U35" s="134">
        <f t="shared" si="43"/>
        <v>-319.8947344533475</v>
      </c>
      <c r="V35" s="134">
        <f t="shared" si="43"/>
        <v>-400.58479346371473</v>
      </c>
      <c r="W35" s="134">
        <f t="shared" si="43"/>
        <v>-482.27485247408191</v>
      </c>
      <c r="X35" s="134">
        <f t="shared" si="43"/>
        <v>-561.96491148444909</v>
      </c>
      <c r="Y35" s="134">
        <f t="shared" si="43"/>
        <v>-643.65497049481621</v>
      </c>
      <c r="Z35" s="134">
        <f t="shared" si="43"/>
        <v>5.0821393189613845E-14</v>
      </c>
      <c r="AA35" s="134">
        <f t="shared" si="43"/>
        <v>-3.9527750258588546E-14</v>
      </c>
      <c r="AB35" s="134">
        <f t="shared" si="43"/>
        <v>-3.9527750258588546E-14</v>
      </c>
      <c r="AC35" s="134">
        <f t="shared" si="43"/>
        <v>-3.9527750258588546E-14</v>
      </c>
      <c r="AD35" s="134">
        <f t="shared" si="43"/>
        <v>-3.9527750258588546E-14</v>
      </c>
      <c r="AE35" s="134">
        <f t="shared" si="43"/>
        <v>-3.9527750258588546E-14</v>
      </c>
      <c r="AF35" s="134">
        <f t="shared" si="43"/>
        <v>-3.9527750258588546E-14</v>
      </c>
      <c r="AG35" s="134">
        <f t="shared" si="43"/>
        <v>-3.9527750258588546E-14</v>
      </c>
      <c r="AH35" s="134">
        <f t="shared" si="43"/>
        <v>-3.9527750258588546E-14</v>
      </c>
      <c r="AI35" s="134">
        <f t="shared" si="43"/>
        <v>-3.9527750258588546E-14</v>
      </c>
      <c r="AJ35" s="134">
        <f t="shared" si="43"/>
        <v>-3.9527750258588546E-14</v>
      </c>
      <c r="AK35" s="134">
        <f t="shared" si="43"/>
        <v>-3.9527750258588546E-14</v>
      </c>
      <c r="AL35" s="134">
        <f t="shared" si="43"/>
        <v>-3.9527750258588546E-14</v>
      </c>
      <c r="AM35" s="134">
        <f t="shared" si="43"/>
        <v>-3.9527750258588546E-14</v>
      </c>
      <c r="AN35" s="134">
        <f t="shared" si="43"/>
        <v>-3.9527750258588546E-14</v>
      </c>
      <c r="AO35" s="134">
        <f t="shared" si="43"/>
        <v>-3.9527750258588546E-14</v>
      </c>
      <c r="AP35" s="134">
        <f t="shared" si="43"/>
        <v>-3.9527750258588546E-14</v>
      </c>
      <c r="AQ35" s="134">
        <f t="shared" si="43"/>
        <v>-3.9527750258588546E-14</v>
      </c>
      <c r="AR35" s="134">
        <f t="shared" si="43"/>
        <v>-3.9527750258588546E-14</v>
      </c>
      <c r="AS35" s="134">
        <f t="shared" si="43"/>
        <v>-3.9527750258588546E-14</v>
      </c>
      <c r="AT35" s="134">
        <f t="shared" si="43"/>
        <v>-3.9527750258588546E-14</v>
      </c>
      <c r="AU35" s="134">
        <f t="shared" si="43"/>
        <v>-3.9527750258588546E-14</v>
      </c>
      <c r="AV35" s="134">
        <f t="shared" si="43"/>
        <v>-3.9527750258588546E-14</v>
      </c>
      <c r="AW35" s="134">
        <f t="shared" si="43"/>
        <v>-3.9527750258588546E-14</v>
      </c>
      <c r="AX35" s="134">
        <f t="shared" si="43"/>
        <v>-3.9527750258588546E-14</v>
      </c>
      <c r="AY35" s="134">
        <f t="shared" si="43"/>
        <v>-3.9527750258588546E-14</v>
      </c>
      <c r="AZ35" s="134">
        <f t="shared" si="43"/>
        <v>-3.9527750258588546E-14</v>
      </c>
      <c r="BA35" s="134">
        <f t="shared" si="43"/>
        <v>-3.9527750258588546E-14</v>
      </c>
      <c r="BB35" s="134">
        <f t="shared" si="43"/>
        <v>-3.9527750258588546E-14</v>
      </c>
      <c r="BC35" s="134">
        <f t="shared" si="43"/>
        <v>-3.9527750258588546E-14</v>
      </c>
      <c r="BD35" s="134">
        <f t="shared" si="43"/>
        <v>-3.9527750258588546E-14</v>
      </c>
      <c r="BE35" s="134">
        <f t="shared" si="43"/>
        <v>-3.9527750258588546E-14</v>
      </c>
      <c r="BF35" s="134">
        <f t="shared" si="43"/>
        <v>-3.9527750258588546E-14</v>
      </c>
      <c r="BG35" s="134">
        <f t="shared" si="43"/>
        <v>-3.9527750258588546E-14</v>
      </c>
      <c r="BH35" s="134">
        <f t="shared" si="43"/>
        <v>-3.9527750258588546E-14</v>
      </c>
      <c r="BI35" s="134">
        <f t="shared" si="43"/>
        <v>-3.9527750258588546E-14</v>
      </c>
      <c r="BJ35" s="134">
        <f t="shared" si="43"/>
        <v>-3.9527750258588546E-14</v>
      </c>
      <c r="BK35" s="134">
        <f t="shared" si="43"/>
        <v>-3.9527750258588546E-14</v>
      </c>
      <c r="BL35" s="134">
        <f t="shared" si="43"/>
        <v>-3.9527750258588546E-14</v>
      </c>
      <c r="BM35" s="134">
        <f t="shared" si="43"/>
        <v>-3.9527750258588546E-14</v>
      </c>
      <c r="BN35" s="134">
        <f t="shared" si="43"/>
        <v>-3.9527750258588546E-14</v>
      </c>
      <c r="BO35" s="134">
        <f t="shared" si="43"/>
        <v>-3.9527750258588546E-14</v>
      </c>
      <c r="BP35" s="134">
        <f t="shared" si="43"/>
        <v>-3.9527750258588546E-14</v>
      </c>
      <c r="BQ35" s="134">
        <f t="shared" si="43"/>
        <v>-3.9527750258588546E-14</v>
      </c>
      <c r="BR35" s="134">
        <f t="shared" si="43"/>
        <v>-3.9527750258588546E-14</v>
      </c>
      <c r="BS35" s="134">
        <f t="shared" si="43"/>
        <v>-3.9527750258588546E-14</v>
      </c>
      <c r="BT35" s="134">
        <f t="shared" si="43"/>
        <v>-3.9527750258588546E-14</v>
      </c>
      <c r="BU35" s="134">
        <f t="shared" si="43"/>
        <v>-3.9527750258588546E-14</v>
      </c>
      <c r="BV35" s="134">
        <f t="shared" si="43"/>
        <v>-3.9527750258588546E-14</v>
      </c>
      <c r="BW35" s="134">
        <f t="shared" ref="BW35:DE35" si="44">BW32-BW33</f>
        <v>-3.9527750258588546E-14</v>
      </c>
      <c r="BX35" s="134">
        <f t="shared" si="44"/>
        <v>-3.9527750258588546E-14</v>
      </c>
      <c r="BY35" s="134">
        <f t="shared" si="44"/>
        <v>-3.9527750258588546E-14</v>
      </c>
      <c r="BZ35" s="134">
        <f t="shared" si="44"/>
        <v>-3.9527750258588546E-14</v>
      </c>
      <c r="CA35" s="134">
        <f t="shared" si="44"/>
        <v>-3.9527750258588546E-14</v>
      </c>
      <c r="CB35" s="134">
        <f t="shared" si="44"/>
        <v>-3.9527750258588546E-14</v>
      </c>
      <c r="CC35" s="134">
        <f t="shared" si="44"/>
        <v>-3.9527750258588546E-14</v>
      </c>
      <c r="CD35" s="134">
        <f t="shared" si="44"/>
        <v>-3.9527750258588546E-14</v>
      </c>
      <c r="CE35" s="134">
        <f t="shared" si="44"/>
        <v>-3.9527750258588546E-14</v>
      </c>
      <c r="CF35" s="134">
        <f t="shared" si="44"/>
        <v>-3.9527750258588546E-14</v>
      </c>
      <c r="CG35" s="134">
        <f t="shared" si="44"/>
        <v>-3.9527750258588546E-14</v>
      </c>
      <c r="CH35" s="134">
        <f t="shared" si="44"/>
        <v>-3.9527750258588546E-14</v>
      </c>
      <c r="CI35" s="134">
        <f t="shared" si="44"/>
        <v>-3.9527750258588546E-14</v>
      </c>
      <c r="CJ35" s="134">
        <f t="shared" si="44"/>
        <v>-3.9527750258588546E-14</v>
      </c>
      <c r="CK35" s="134">
        <f t="shared" si="44"/>
        <v>-3.9527750258588546E-14</v>
      </c>
      <c r="CL35" s="134">
        <f t="shared" si="44"/>
        <v>-3.9527750258588546E-14</v>
      </c>
      <c r="CM35" s="134">
        <f t="shared" si="44"/>
        <v>-3.9527750258588546E-14</v>
      </c>
      <c r="CN35" s="134">
        <f t="shared" si="44"/>
        <v>-3.9527750258588546E-14</v>
      </c>
      <c r="CO35" s="134">
        <f t="shared" si="44"/>
        <v>-3.9527750258588546E-14</v>
      </c>
      <c r="CP35" s="134">
        <f t="shared" si="44"/>
        <v>-3.9527750258588546E-14</v>
      </c>
      <c r="CQ35" s="134">
        <f t="shared" si="44"/>
        <v>-3.9527750258588546E-14</v>
      </c>
      <c r="CR35" s="134">
        <f t="shared" si="44"/>
        <v>-3.9527750258588546E-14</v>
      </c>
      <c r="CS35" s="134">
        <f t="shared" si="44"/>
        <v>-3.9527750258588546E-14</v>
      </c>
      <c r="CT35" s="134">
        <f t="shared" si="44"/>
        <v>-3.9527750258588546E-14</v>
      </c>
      <c r="CU35" s="134">
        <f t="shared" si="44"/>
        <v>-3.9527750258588546E-14</v>
      </c>
      <c r="CV35" s="134">
        <f t="shared" si="44"/>
        <v>-3.9527750258588546E-14</v>
      </c>
      <c r="CW35" s="134">
        <f t="shared" si="44"/>
        <v>-3.9527750258588546E-14</v>
      </c>
      <c r="CX35" s="134">
        <f t="shared" si="44"/>
        <v>-3.9527750258588546E-14</v>
      </c>
      <c r="CY35" s="134">
        <f t="shared" si="44"/>
        <v>-3.9527750258588546E-14</v>
      </c>
      <c r="CZ35" s="134">
        <f t="shared" si="44"/>
        <v>-3.9527750258588546E-14</v>
      </c>
      <c r="DA35" s="134">
        <f t="shared" si="44"/>
        <v>-3.9527750258588546E-14</v>
      </c>
      <c r="DB35" s="134">
        <f t="shared" si="44"/>
        <v>-3.9527750258588546E-14</v>
      </c>
      <c r="DC35" s="134">
        <f t="shared" si="44"/>
        <v>-3.9527750258588546E-14</v>
      </c>
      <c r="DD35" s="134">
        <f t="shared" si="44"/>
        <v>-3.9527750258588546E-14</v>
      </c>
      <c r="DE35" s="134">
        <f t="shared" si="44"/>
        <v>-3.9527750258588546E-14</v>
      </c>
    </row>
    <row r="36" spans="1:109" s="129" customFormat="1" ht="15.5" outlineLevel="1">
      <c r="G36" s="132" t="s">
        <v>218</v>
      </c>
      <c r="H36" s="132"/>
      <c r="I36" s="132"/>
      <c r="J36" s="138"/>
      <c r="K36" s="139"/>
      <c r="L36" s="139"/>
      <c r="M36" s="139"/>
      <c r="N36" s="139"/>
      <c r="O36" s="139"/>
      <c r="P36" s="139"/>
      <c r="Q36" s="139"/>
      <c r="R36" s="139"/>
      <c r="S36" s="139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0"/>
      <c r="BR36" s="140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0"/>
      <c r="CH36" s="140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0"/>
      <c r="CX36" s="140"/>
      <c r="CY36" s="140"/>
      <c r="CZ36" s="140"/>
      <c r="DA36" s="140"/>
      <c r="DB36" s="140"/>
      <c r="DC36" s="140"/>
      <c r="DD36" s="140"/>
      <c r="DE36" s="140"/>
    </row>
    <row r="37" spans="1:109" s="129" customFormat="1" ht="15.5" outlineLevel="1">
      <c r="G37" s="132" t="s">
        <v>219</v>
      </c>
      <c r="H37" s="132"/>
      <c r="I37" s="132"/>
      <c r="J37" s="138">
        <f t="shared" ref="J37:AO37" si="45">$C$20/$C$7*J9</f>
        <v>287.1875</v>
      </c>
      <c r="K37" s="138">
        <f t="shared" si="45"/>
        <v>287.1875</v>
      </c>
      <c r="L37" s="138">
        <f t="shared" si="45"/>
        <v>287.1875</v>
      </c>
      <c r="M37" s="138">
        <f t="shared" si="45"/>
        <v>287.1875</v>
      </c>
      <c r="N37" s="138">
        <f t="shared" si="45"/>
        <v>287.1875</v>
      </c>
      <c r="O37" s="138">
        <f t="shared" si="45"/>
        <v>287.1875</v>
      </c>
      <c r="P37" s="138">
        <f t="shared" si="45"/>
        <v>287.1875</v>
      </c>
      <c r="Q37" s="138">
        <f t="shared" si="45"/>
        <v>287.1875</v>
      </c>
      <c r="R37" s="138">
        <f t="shared" si="45"/>
        <v>287.1875</v>
      </c>
      <c r="S37" s="138">
        <f t="shared" si="45"/>
        <v>287.1875</v>
      </c>
      <c r="T37" s="141">
        <f t="shared" si="45"/>
        <v>287.1875</v>
      </c>
      <c r="U37" s="141">
        <f t="shared" si="45"/>
        <v>287.1875</v>
      </c>
      <c r="V37" s="141">
        <f t="shared" si="45"/>
        <v>287.1875</v>
      </c>
      <c r="W37" s="141">
        <f t="shared" si="45"/>
        <v>287.1875</v>
      </c>
      <c r="X37" s="141">
        <f t="shared" si="45"/>
        <v>287.1875</v>
      </c>
      <c r="Y37" s="141">
        <f t="shared" si="45"/>
        <v>287.1875</v>
      </c>
      <c r="Z37" s="141">
        <f t="shared" si="45"/>
        <v>0</v>
      </c>
      <c r="AA37" s="141">
        <f t="shared" si="45"/>
        <v>0</v>
      </c>
      <c r="AB37" s="141">
        <f t="shared" si="45"/>
        <v>0</v>
      </c>
      <c r="AC37" s="141">
        <f t="shared" si="45"/>
        <v>0</v>
      </c>
      <c r="AD37" s="141">
        <f t="shared" si="45"/>
        <v>0</v>
      </c>
      <c r="AE37" s="141">
        <f t="shared" si="45"/>
        <v>0</v>
      </c>
      <c r="AF37" s="141">
        <f t="shared" si="45"/>
        <v>0</v>
      </c>
      <c r="AG37" s="141">
        <f t="shared" si="45"/>
        <v>0</v>
      </c>
      <c r="AH37" s="141">
        <f t="shared" si="45"/>
        <v>0</v>
      </c>
      <c r="AI37" s="141">
        <f t="shared" si="45"/>
        <v>0</v>
      </c>
      <c r="AJ37" s="141">
        <f t="shared" si="45"/>
        <v>0</v>
      </c>
      <c r="AK37" s="141">
        <f t="shared" si="45"/>
        <v>0</v>
      </c>
      <c r="AL37" s="141">
        <f t="shared" si="45"/>
        <v>0</v>
      </c>
      <c r="AM37" s="141">
        <f t="shared" si="45"/>
        <v>0</v>
      </c>
      <c r="AN37" s="141">
        <f t="shared" si="45"/>
        <v>0</v>
      </c>
      <c r="AO37" s="141">
        <f t="shared" si="45"/>
        <v>0</v>
      </c>
      <c r="AP37" s="141">
        <f t="shared" ref="AP37:BU37" si="46">$C$20/$C$7*AP9</f>
        <v>0</v>
      </c>
      <c r="AQ37" s="141">
        <f t="shared" si="46"/>
        <v>0</v>
      </c>
      <c r="AR37" s="141">
        <f t="shared" si="46"/>
        <v>0</v>
      </c>
      <c r="AS37" s="141">
        <f t="shared" si="46"/>
        <v>0</v>
      </c>
      <c r="AT37" s="141">
        <f t="shared" si="46"/>
        <v>0</v>
      </c>
      <c r="AU37" s="141">
        <f t="shared" si="46"/>
        <v>0</v>
      </c>
      <c r="AV37" s="141">
        <f t="shared" si="46"/>
        <v>0</v>
      </c>
      <c r="AW37" s="141">
        <f t="shared" si="46"/>
        <v>0</v>
      </c>
      <c r="AX37" s="141">
        <f t="shared" si="46"/>
        <v>0</v>
      </c>
      <c r="AY37" s="141">
        <f t="shared" si="46"/>
        <v>0</v>
      </c>
      <c r="AZ37" s="141">
        <f t="shared" si="46"/>
        <v>0</v>
      </c>
      <c r="BA37" s="141">
        <f t="shared" si="46"/>
        <v>0</v>
      </c>
      <c r="BB37" s="141">
        <f t="shared" si="46"/>
        <v>0</v>
      </c>
      <c r="BC37" s="141">
        <f t="shared" si="46"/>
        <v>0</v>
      </c>
      <c r="BD37" s="141">
        <f t="shared" si="46"/>
        <v>0</v>
      </c>
      <c r="BE37" s="141">
        <f t="shared" si="46"/>
        <v>0</v>
      </c>
      <c r="BF37" s="141">
        <f t="shared" si="46"/>
        <v>0</v>
      </c>
      <c r="BG37" s="141">
        <f t="shared" si="46"/>
        <v>0</v>
      </c>
      <c r="BH37" s="141">
        <f t="shared" si="46"/>
        <v>0</v>
      </c>
      <c r="BI37" s="141">
        <f t="shared" si="46"/>
        <v>0</v>
      </c>
      <c r="BJ37" s="141">
        <f t="shared" si="46"/>
        <v>0</v>
      </c>
      <c r="BK37" s="141">
        <f t="shared" si="46"/>
        <v>0</v>
      </c>
      <c r="BL37" s="141">
        <f t="shared" si="46"/>
        <v>0</v>
      </c>
      <c r="BM37" s="141">
        <f t="shared" si="46"/>
        <v>0</v>
      </c>
      <c r="BN37" s="141">
        <f t="shared" si="46"/>
        <v>0</v>
      </c>
      <c r="BO37" s="141">
        <f t="shared" si="46"/>
        <v>0</v>
      </c>
      <c r="BP37" s="141">
        <f t="shared" si="46"/>
        <v>0</v>
      </c>
      <c r="BQ37" s="141">
        <f t="shared" si="46"/>
        <v>0</v>
      </c>
      <c r="BR37" s="141">
        <f t="shared" si="46"/>
        <v>0</v>
      </c>
      <c r="BS37" s="141">
        <f t="shared" si="46"/>
        <v>0</v>
      </c>
      <c r="BT37" s="141">
        <f t="shared" si="46"/>
        <v>0</v>
      </c>
      <c r="BU37" s="141">
        <f t="shared" si="46"/>
        <v>0</v>
      </c>
      <c r="BV37" s="141">
        <f t="shared" ref="BV37:DE37" si="47">$C$20/$C$7*BV9</f>
        <v>0</v>
      </c>
      <c r="BW37" s="141">
        <f t="shared" si="47"/>
        <v>0</v>
      </c>
      <c r="BX37" s="141">
        <f t="shared" si="47"/>
        <v>0</v>
      </c>
      <c r="BY37" s="141">
        <f t="shared" si="47"/>
        <v>0</v>
      </c>
      <c r="BZ37" s="141">
        <f t="shared" si="47"/>
        <v>0</v>
      </c>
      <c r="CA37" s="141">
        <f t="shared" si="47"/>
        <v>0</v>
      </c>
      <c r="CB37" s="141">
        <f t="shared" si="47"/>
        <v>0</v>
      </c>
      <c r="CC37" s="141">
        <f t="shared" si="47"/>
        <v>0</v>
      </c>
      <c r="CD37" s="141">
        <f t="shared" si="47"/>
        <v>0</v>
      </c>
      <c r="CE37" s="141">
        <f t="shared" si="47"/>
        <v>0</v>
      </c>
      <c r="CF37" s="141">
        <f t="shared" si="47"/>
        <v>0</v>
      </c>
      <c r="CG37" s="141">
        <f t="shared" si="47"/>
        <v>0</v>
      </c>
      <c r="CH37" s="141">
        <f t="shared" si="47"/>
        <v>0</v>
      </c>
      <c r="CI37" s="141">
        <f t="shared" si="47"/>
        <v>0</v>
      </c>
      <c r="CJ37" s="141">
        <f t="shared" si="47"/>
        <v>0</v>
      </c>
      <c r="CK37" s="141">
        <f t="shared" si="47"/>
        <v>0</v>
      </c>
      <c r="CL37" s="141">
        <f t="shared" si="47"/>
        <v>0</v>
      </c>
      <c r="CM37" s="141">
        <f t="shared" si="47"/>
        <v>0</v>
      </c>
      <c r="CN37" s="141">
        <f t="shared" si="47"/>
        <v>0</v>
      </c>
      <c r="CO37" s="141">
        <f t="shared" si="47"/>
        <v>0</v>
      </c>
      <c r="CP37" s="141">
        <f t="shared" si="47"/>
        <v>0</v>
      </c>
      <c r="CQ37" s="141">
        <f t="shared" si="47"/>
        <v>0</v>
      </c>
      <c r="CR37" s="141">
        <f t="shared" si="47"/>
        <v>0</v>
      </c>
      <c r="CS37" s="141">
        <f t="shared" si="47"/>
        <v>0</v>
      </c>
      <c r="CT37" s="141">
        <f t="shared" si="47"/>
        <v>0</v>
      </c>
      <c r="CU37" s="141">
        <f t="shared" si="47"/>
        <v>0</v>
      </c>
      <c r="CV37" s="141">
        <f t="shared" si="47"/>
        <v>0</v>
      </c>
      <c r="CW37" s="141">
        <f t="shared" si="47"/>
        <v>0</v>
      </c>
      <c r="CX37" s="141">
        <f t="shared" si="47"/>
        <v>0</v>
      </c>
      <c r="CY37" s="141">
        <f t="shared" si="47"/>
        <v>0</v>
      </c>
      <c r="CZ37" s="141">
        <f t="shared" si="47"/>
        <v>0</v>
      </c>
      <c r="DA37" s="141">
        <f t="shared" si="47"/>
        <v>0</v>
      </c>
      <c r="DB37" s="141">
        <f t="shared" si="47"/>
        <v>0</v>
      </c>
      <c r="DC37" s="141">
        <f t="shared" si="47"/>
        <v>0</v>
      </c>
      <c r="DD37" s="141">
        <f t="shared" si="47"/>
        <v>0</v>
      </c>
      <c r="DE37" s="141">
        <f t="shared" si="47"/>
        <v>0</v>
      </c>
    </row>
    <row r="38" spans="1:109" s="129" customFormat="1" ht="15.5" outlineLevel="1">
      <c r="A38" s="135"/>
      <c r="G38" s="132" t="s">
        <v>220</v>
      </c>
      <c r="H38" s="132"/>
      <c r="I38" s="132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0"/>
      <c r="BR38" s="140"/>
      <c r="BS38" s="140"/>
      <c r="BT38" s="140"/>
      <c r="BU38" s="140"/>
      <c r="BV38" s="140"/>
      <c r="BW38" s="140"/>
      <c r="BX38" s="140"/>
      <c r="BY38" s="140"/>
      <c r="BZ38" s="140"/>
      <c r="CA38" s="140"/>
      <c r="CB38" s="140"/>
      <c r="CC38" s="140"/>
      <c r="CD38" s="140"/>
      <c r="CE38" s="140"/>
      <c r="CF38" s="140"/>
      <c r="CG38" s="140"/>
      <c r="CH38" s="140"/>
      <c r="CI38" s="140"/>
      <c r="CJ38" s="140"/>
      <c r="CK38" s="140"/>
      <c r="CL38" s="140"/>
      <c r="CM38" s="140"/>
      <c r="CN38" s="140"/>
      <c r="CO38" s="140"/>
      <c r="CP38" s="140"/>
      <c r="CQ38" s="140"/>
      <c r="CR38" s="140"/>
      <c r="CS38" s="140"/>
      <c r="CT38" s="140"/>
      <c r="CU38" s="140"/>
      <c r="CV38" s="140"/>
      <c r="CW38" s="140"/>
      <c r="CX38" s="140"/>
      <c r="CY38" s="140"/>
      <c r="CZ38" s="140"/>
      <c r="DA38" s="140"/>
      <c r="DB38" s="140"/>
      <c r="DC38" s="140"/>
      <c r="DD38" s="140"/>
      <c r="DE38" s="140"/>
    </row>
    <row r="39" spans="1:109" s="129" customFormat="1" ht="15.5" outlineLevel="1">
      <c r="C39" s="135"/>
      <c r="G39" s="132"/>
      <c r="H39" s="132"/>
      <c r="I39" s="132"/>
      <c r="J39" s="136" t="s">
        <v>214</v>
      </c>
      <c r="K39" s="136" t="s">
        <v>214</v>
      </c>
      <c r="L39" s="136" t="s">
        <v>214</v>
      </c>
      <c r="M39" s="136" t="s">
        <v>214</v>
      </c>
      <c r="N39" s="136" t="s">
        <v>214</v>
      </c>
      <c r="O39" s="136" t="s">
        <v>214</v>
      </c>
      <c r="P39" s="136" t="s">
        <v>214</v>
      </c>
      <c r="Q39" s="136" t="s">
        <v>214</v>
      </c>
      <c r="R39" s="136" t="s">
        <v>214</v>
      </c>
      <c r="S39" s="136" t="s">
        <v>214</v>
      </c>
      <c r="T39" s="137" t="s">
        <v>214</v>
      </c>
      <c r="U39" s="137" t="s">
        <v>214</v>
      </c>
      <c r="V39" s="137" t="s">
        <v>214</v>
      </c>
      <c r="W39" s="137" t="s">
        <v>214</v>
      </c>
      <c r="X39" s="137" t="s">
        <v>214</v>
      </c>
      <c r="Y39" s="137" t="s">
        <v>214</v>
      </c>
      <c r="Z39" s="137" t="s">
        <v>214</v>
      </c>
      <c r="AA39" s="137" t="s">
        <v>214</v>
      </c>
      <c r="AB39" s="137" t="s">
        <v>214</v>
      </c>
      <c r="AC39" s="137" t="s">
        <v>214</v>
      </c>
      <c r="AD39" s="137" t="s">
        <v>214</v>
      </c>
      <c r="AE39" s="137" t="s">
        <v>214</v>
      </c>
      <c r="AF39" s="137" t="s">
        <v>214</v>
      </c>
      <c r="AG39" s="137" t="s">
        <v>214</v>
      </c>
      <c r="AH39" s="137" t="s">
        <v>214</v>
      </c>
      <c r="AI39" s="137" t="s">
        <v>214</v>
      </c>
      <c r="AJ39" s="137" t="s">
        <v>214</v>
      </c>
      <c r="AK39" s="137" t="s">
        <v>214</v>
      </c>
      <c r="AL39" s="137" t="s">
        <v>214</v>
      </c>
      <c r="AM39" s="137" t="s">
        <v>214</v>
      </c>
      <c r="AN39" s="137" t="s">
        <v>214</v>
      </c>
      <c r="AO39" s="137" t="s">
        <v>214</v>
      </c>
      <c r="AP39" s="137" t="s">
        <v>214</v>
      </c>
      <c r="AQ39" s="137" t="s">
        <v>214</v>
      </c>
      <c r="AR39" s="137" t="s">
        <v>214</v>
      </c>
      <c r="AS39" s="137" t="s">
        <v>214</v>
      </c>
      <c r="AT39" s="137" t="s">
        <v>214</v>
      </c>
      <c r="AU39" s="137" t="s">
        <v>214</v>
      </c>
      <c r="AV39" s="137" t="s">
        <v>214</v>
      </c>
      <c r="AW39" s="137" t="s">
        <v>214</v>
      </c>
      <c r="AX39" s="137" t="s">
        <v>214</v>
      </c>
      <c r="AY39" s="137" t="s">
        <v>214</v>
      </c>
      <c r="AZ39" s="137" t="s">
        <v>214</v>
      </c>
      <c r="BA39" s="137" t="s">
        <v>214</v>
      </c>
      <c r="BB39" s="137" t="s">
        <v>214</v>
      </c>
      <c r="BC39" s="137" t="s">
        <v>214</v>
      </c>
      <c r="BD39" s="137" t="s">
        <v>214</v>
      </c>
      <c r="BE39" s="137" t="s">
        <v>214</v>
      </c>
      <c r="BF39" s="137" t="s">
        <v>214</v>
      </c>
      <c r="BG39" s="137" t="s">
        <v>214</v>
      </c>
      <c r="BH39" s="137" t="s">
        <v>214</v>
      </c>
      <c r="BI39" s="137" t="s">
        <v>214</v>
      </c>
      <c r="BJ39" s="137" t="s">
        <v>214</v>
      </c>
      <c r="BK39" s="137" t="s">
        <v>214</v>
      </c>
      <c r="BL39" s="137" t="s">
        <v>214</v>
      </c>
      <c r="BM39" s="137" t="s">
        <v>214</v>
      </c>
      <c r="BN39" s="137" t="s">
        <v>214</v>
      </c>
      <c r="BO39" s="137" t="s">
        <v>214</v>
      </c>
      <c r="BP39" s="137" t="s">
        <v>214</v>
      </c>
      <c r="BQ39" s="137" t="s">
        <v>214</v>
      </c>
      <c r="BR39" s="137" t="s">
        <v>214</v>
      </c>
      <c r="BS39" s="137" t="s">
        <v>214</v>
      </c>
      <c r="BT39" s="137" t="s">
        <v>214</v>
      </c>
      <c r="BU39" s="137" t="s">
        <v>214</v>
      </c>
      <c r="BV39" s="137" t="s">
        <v>214</v>
      </c>
      <c r="BW39" s="137" t="s">
        <v>214</v>
      </c>
      <c r="BX39" s="137" t="s">
        <v>214</v>
      </c>
      <c r="BY39" s="137" t="s">
        <v>214</v>
      </c>
      <c r="BZ39" s="137" t="s">
        <v>214</v>
      </c>
      <c r="CA39" s="137" t="s">
        <v>214</v>
      </c>
      <c r="CB39" s="137" t="s">
        <v>214</v>
      </c>
      <c r="CC39" s="137" t="s">
        <v>214</v>
      </c>
      <c r="CD39" s="137" t="s">
        <v>214</v>
      </c>
      <c r="CE39" s="137" t="s">
        <v>214</v>
      </c>
      <c r="CF39" s="137" t="s">
        <v>214</v>
      </c>
      <c r="CG39" s="137" t="s">
        <v>214</v>
      </c>
      <c r="CH39" s="137" t="s">
        <v>214</v>
      </c>
      <c r="CI39" s="137" t="s">
        <v>214</v>
      </c>
      <c r="CJ39" s="137" t="s">
        <v>214</v>
      </c>
      <c r="CK39" s="137" t="s">
        <v>214</v>
      </c>
      <c r="CL39" s="137" t="s">
        <v>214</v>
      </c>
      <c r="CM39" s="137" t="s">
        <v>214</v>
      </c>
      <c r="CN39" s="137" t="s">
        <v>214</v>
      </c>
      <c r="CO39" s="137" t="s">
        <v>214</v>
      </c>
      <c r="CP39" s="137" t="s">
        <v>214</v>
      </c>
      <c r="CQ39" s="137" t="s">
        <v>214</v>
      </c>
      <c r="CR39" s="137" t="s">
        <v>214</v>
      </c>
      <c r="CS39" s="137" t="s">
        <v>214</v>
      </c>
      <c r="CT39" s="137" t="s">
        <v>214</v>
      </c>
      <c r="CU39" s="137" t="s">
        <v>214</v>
      </c>
      <c r="CV39" s="137" t="s">
        <v>214</v>
      </c>
      <c r="CW39" s="137" t="s">
        <v>214</v>
      </c>
      <c r="CX39" s="137" t="s">
        <v>214</v>
      </c>
      <c r="CY39" s="137" t="s">
        <v>214</v>
      </c>
      <c r="CZ39" s="137" t="s">
        <v>214</v>
      </c>
      <c r="DA39" s="137" t="s">
        <v>214</v>
      </c>
      <c r="DB39" s="137" t="s">
        <v>214</v>
      </c>
      <c r="DC39" s="137" t="s">
        <v>214</v>
      </c>
      <c r="DD39" s="137" t="s">
        <v>214</v>
      </c>
      <c r="DE39" s="137" t="s">
        <v>214</v>
      </c>
    </row>
    <row r="40" spans="1:109" s="129" customFormat="1" ht="15.5" outlineLevel="1">
      <c r="G40" s="132" t="s">
        <v>221</v>
      </c>
      <c r="H40" s="132"/>
      <c r="I40" s="132"/>
      <c r="J40" s="133">
        <f t="shared" ref="J40:T40" si="48">SUM(J36:J38)</f>
        <v>287.1875</v>
      </c>
      <c r="K40" s="133">
        <f t="shared" si="48"/>
        <v>287.1875</v>
      </c>
      <c r="L40" s="133">
        <f t="shared" si="48"/>
        <v>287.1875</v>
      </c>
      <c r="M40" s="133">
        <f t="shared" si="48"/>
        <v>287.1875</v>
      </c>
      <c r="N40" s="133">
        <f t="shared" si="48"/>
        <v>287.1875</v>
      </c>
      <c r="O40" s="133">
        <f t="shared" si="48"/>
        <v>287.1875</v>
      </c>
      <c r="P40" s="133">
        <f t="shared" si="48"/>
        <v>287.1875</v>
      </c>
      <c r="Q40" s="133">
        <f t="shared" si="48"/>
        <v>287.1875</v>
      </c>
      <c r="R40" s="133">
        <f t="shared" si="48"/>
        <v>287.1875</v>
      </c>
      <c r="S40" s="133">
        <f t="shared" si="48"/>
        <v>287.1875</v>
      </c>
      <c r="T40" s="134">
        <f t="shared" si="48"/>
        <v>287.1875</v>
      </c>
      <c r="U40" s="134">
        <f t="shared" ref="U40:CF40" si="49">SUM(U36:U38)</f>
        <v>287.1875</v>
      </c>
      <c r="V40" s="134">
        <f t="shared" si="49"/>
        <v>287.1875</v>
      </c>
      <c r="W40" s="134">
        <f t="shared" si="49"/>
        <v>287.1875</v>
      </c>
      <c r="X40" s="134">
        <f t="shared" si="49"/>
        <v>287.1875</v>
      </c>
      <c r="Y40" s="134">
        <f t="shared" si="49"/>
        <v>287.1875</v>
      </c>
      <c r="Z40" s="134">
        <f t="shared" si="49"/>
        <v>0</v>
      </c>
      <c r="AA40" s="134">
        <f t="shared" si="49"/>
        <v>0</v>
      </c>
      <c r="AB40" s="134">
        <f t="shared" si="49"/>
        <v>0</v>
      </c>
      <c r="AC40" s="134">
        <f t="shared" si="49"/>
        <v>0</v>
      </c>
      <c r="AD40" s="134">
        <f t="shared" si="49"/>
        <v>0</v>
      </c>
      <c r="AE40" s="134">
        <f t="shared" si="49"/>
        <v>0</v>
      </c>
      <c r="AF40" s="134">
        <f t="shared" si="49"/>
        <v>0</v>
      </c>
      <c r="AG40" s="134">
        <f t="shared" si="49"/>
        <v>0</v>
      </c>
      <c r="AH40" s="134">
        <f t="shared" si="49"/>
        <v>0</v>
      </c>
      <c r="AI40" s="134">
        <f t="shared" si="49"/>
        <v>0</v>
      </c>
      <c r="AJ40" s="134">
        <f t="shared" si="49"/>
        <v>0</v>
      </c>
      <c r="AK40" s="134">
        <f t="shared" si="49"/>
        <v>0</v>
      </c>
      <c r="AL40" s="134">
        <f t="shared" si="49"/>
        <v>0</v>
      </c>
      <c r="AM40" s="134">
        <f t="shared" si="49"/>
        <v>0</v>
      </c>
      <c r="AN40" s="134">
        <f t="shared" si="49"/>
        <v>0</v>
      </c>
      <c r="AO40" s="134">
        <f t="shared" si="49"/>
        <v>0</v>
      </c>
      <c r="AP40" s="134">
        <f t="shared" si="49"/>
        <v>0</v>
      </c>
      <c r="AQ40" s="134">
        <f t="shared" si="49"/>
        <v>0</v>
      </c>
      <c r="AR40" s="134">
        <f t="shared" si="49"/>
        <v>0</v>
      </c>
      <c r="AS40" s="134">
        <f t="shared" si="49"/>
        <v>0</v>
      </c>
      <c r="AT40" s="134">
        <f t="shared" si="49"/>
        <v>0</v>
      </c>
      <c r="AU40" s="134">
        <f t="shared" si="49"/>
        <v>0</v>
      </c>
      <c r="AV40" s="134">
        <f t="shared" si="49"/>
        <v>0</v>
      </c>
      <c r="AW40" s="134">
        <f t="shared" si="49"/>
        <v>0</v>
      </c>
      <c r="AX40" s="134">
        <f t="shared" si="49"/>
        <v>0</v>
      </c>
      <c r="AY40" s="134">
        <f t="shared" si="49"/>
        <v>0</v>
      </c>
      <c r="AZ40" s="134">
        <f t="shared" si="49"/>
        <v>0</v>
      </c>
      <c r="BA40" s="134">
        <f t="shared" si="49"/>
        <v>0</v>
      </c>
      <c r="BB40" s="134">
        <f t="shared" si="49"/>
        <v>0</v>
      </c>
      <c r="BC40" s="134">
        <f t="shared" si="49"/>
        <v>0</v>
      </c>
      <c r="BD40" s="134">
        <f t="shared" si="49"/>
        <v>0</v>
      </c>
      <c r="BE40" s="134">
        <f t="shared" si="49"/>
        <v>0</v>
      </c>
      <c r="BF40" s="134">
        <f t="shared" si="49"/>
        <v>0</v>
      </c>
      <c r="BG40" s="134">
        <f t="shared" si="49"/>
        <v>0</v>
      </c>
      <c r="BH40" s="134">
        <f t="shared" si="49"/>
        <v>0</v>
      </c>
      <c r="BI40" s="134">
        <f t="shared" si="49"/>
        <v>0</v>
      </c>
      <c r="BJ40" s="134">
        <f t="shared" si="49"/>
        <v>0</v>
      </c>
      <c r="BK40" s="134">
        <f t="shared" si="49"/>
        <v>0</v>
      </c>
      <c r="BL40" s="134">
        <f t="shared" si="49"/>
        <v>0</v>
      </c>
      <c r="BM40" s="134">
        <f t="shared" si="49"/>
        <v>0</v>
      </c>
      <c r="BN40" s="134">
        <f t="shared" si="49"/>
        <v>0</v>
      </c>
      <c r="BO40" s="134">
        <f t="shared" si="49"/>
        <v>0</v>
      </c>
      <c r="BP40" s="134">
        <f t="shared" si="49"/>
        <v>0</v>
      </c>
      <c r="BQ40" s="134">
        <f t="shared" si="49"/>
        <v>0</v>
      </c>
      <c r="BR40" s="134">
        <f t="shared" si="49"/>
        <v>0</v>
      </c>
      <c r="BS40" s="134">
        <f t="shared" si="49"/>
        <v>0</v>
      </c>
      <c r="BT40" s="134">
        <f t="shared" si="49"/>
        <v>0</v>
      </c>
      <c r="BU40" s="134">
        <f t="shared" si="49"/>
        <v>0</v>
      </c>
      <c r="BV40" s="134">
        <f t="shared" si="49"/>
        <v>0</v>
      </c>
      <c r="BW40" s="134">
        <f t="shared" si="49"/>
        <v>0</v>
      </c>
      <c r="BX40" s="134">
        <f t="shared" si="49"/>
        <v>0</v>
      </c>
      <c r="BY40" s="134">
        <f t="shared" si="49"/>
        <v>0</v>
      </c>
      <c r="BZ40" s="134">
        <f t="shared" si="49"/>
        <v>0</v>
      </c>
      <c r="CA40" s="134">
        <f t="shared" si="49"/>
        <v>0</v>
      </c>
      <c r="CB40" s="134">
        <f t="shared" si="49"/>
        <v>0</v>
      </c>
      <c r="CC40" s="134">
        <f t="shared" si="49"/>
        <v>0</v>
      </c>
      <c r="CD40" s="134">
        <f t="shared" si="49"/>
        <v>0</v>
      </c>
      <c r="CE40" s="134">
        <f t="shared" si="49"/>
        <v>0</v>
      </c>
      <c r="CF40" s="134">
        <f t="shared" si="49"/>
        <v>0</v>
      </c>
      <c r="CG40" s="134">
        <f t="shared" ref="CG40:DE40" si="50">SUM(CG36:CG38)</f>
        <v>0</v>
      </c>
      <c r="CH40" s="134">
        <f t="shared" si="50"/>
        <v>0</v>
      </c>
      <c r="CI40" s="134">
        <f t="shared" si="50"/>
        <v>0</v>
      </c>
      <c r="CJ40" s="134">
        <f t="shared" si="50"/>
        <v>0</v>
      </c>
      <c r="CK40" s="134">
        <f t="shared" si="50"/>
        <v>0</v>
      </c>
      <c r="CL40" s="134">
        <f t="shared" si="50"/>
        <v>0</v>
      </c>
      <c r="CM40" s="134">
        <f t="shared" si="50"/>
        <v>0</v>
      </c>
      <c r="CN40" s="134">
        <f t="shared" si="50"/>
        <v>0</v>
      </c>
      <c r="CO40" s="134">
        <f t="shared" si="50"/>
        <v>0</v>
      </c>
      <c r="CP40" s="134">
        <f t="shared" si="50"/>
        <v>0</v>
      </c>
      <c r="CQ40" s="134">
        <f t="shared" si="50"/>
        <v>0</v>
      </c>
      <c r="CR40" s="134">
        <f t="shared" si="50"/>
        <v>0</v>
      </c>
      <c r="CS40" s="134">
        <f t="shared" si="50"/>
        <v>0</v>
      </c>
      <c r="CT40" s="134">
        <f t="shared" si="50"/>
        <v>0</v>
      </c>
      <c r="CU40" s="134">
        <f t="shared" si="50"/>
        <v>0</v>
      </c>
      <c r="CV40" s="134">
        <f t="shared" si="50"/>
        <v>0</v>
      </c>
      <c r="CW40" s="134">
        <f t="shared" si="50"/>
        <v>0</v>
      </c>
      <c r="CX40" s="134">
        <f t="shared" si="50"/>
        <v>0</v>
      </c>
      <c r="CY40" s="134">
        <f t="shared" si="50"/>
        <v>0</v>
      </c>
      <c r="CZ40" s="134">
        <f t="shared" si="50"/>
        <v>0</v>
      </c>
      <c r="DA40" s="134">
        <f t="shared" si="50"/>
        <v>0</v>
      </c>
      <c r="DB40" s="134">
        <f t="shared" si="50"/>
        <v>0</v>
      </c>
      <c r="DC40" s="134">
        <f t="shared" si="50"/>
        <v>0</v>
      </c>
      <c r="DD40" s="134">
        <f t="shared" si="50"/>
        <v>0</v>
      </c>
      <c r="DE40" s="134">
        <f t="shared" si="50"/>
        <v>0</v>
      </c>
    </row>
    <row r="41" spans="1:109" s="129" customFormat="1" ht="15.5" outlineLevel="1">
      <c r="G41" s="132"/>
      <c r="H41" s="132"/>
      <c r="I41" s="132"/>
      <c r="J41" s="136" t="s">
        <v>214</v>
      </c>
      <c r="K41" s="136" t="s">
        <v>214</v>
      </c>
      <c r="L41" s="136" t="s">
        <v>214</v>
      </c>
      <c r="M41" s="136" t="s">
        <v>214</v>
      </c>
      <c r="N41" s="136" t="s">
        <v>214</v>
      </c>
      <c r="O41" s="136" t="s">
        <v>214</v>
      </c>
      <c r="P41" s="136" t="s">
        <v>214</v>
      </c>
      <c r="Q41" s="136" t="s">
        <v>214</v>
      </c>
      <c r="R41" s="136" t="s">
        <v>214</v>
      </c>
      <c r="S41" s="136" t="s">
        <v>214</v>
      </c>
      <c r="T41" s="137" t="s">
        <v>214</v>
      </c>
      <c r="U41" s="137" t="s">
        <v>214</v>
      </c>
      <c r="V41" s="137" t="s">
        <v>214</v>
      </c>
      <c r="W41" s="137" t="s">
        <v>214</v>
      </c>
      <c r="X41" s="137" t="s">
        <v>214</v>
      </c>
      <c r="Y41" s="137" t="s">
        <v>214</v>
      </c>
      <c r="Z41" s="137" t="s">
        <v>214</v>
      </c>
      <c r="AA41" s="137" t="s">
        <v>214</v>
      </c>
      <c r="AB41" s="137" t="s">
        <v>214</v>
      </c>
      <c r="AC41" s="137" t="s">
        <v>214</v>
      </c>
      <c r="AD41" s="137" t="s">
        <v>214</v>
      </c>
      <c r="AE41" s="137" t="s">
        <v>214</v>
      </c>
      <c r="AF41" s="137" t="s">
        <v>214</v>
      </c>
      <c r="AG41" s="137" t="s">
        <v>214</v>
      </c>
      <c r="AH41" s="137" t="s">
        <v>214</v>
      </c>
      <c r="AI41" s="137" t="s">
        <v>214</v>
      </c>
      <c r="AJ41" s="137" t="s">
        <v>214</v>
      </c>
      <c r="AK41" s="137" t="s">
        <v>214</v>
      </c>
      <c r="AL41" s="137" t="s">
        <v>214</v>
      </c>
      <c r="AM41" s="137" t="s">
        <v>214</v>
      </c>
      <c r="AN41" s="137" t="s">
        <v>214</v>
      </c>
      <c r="AO41" s="137" t="s">
        <v>214</v>
      </c>
      <c r="AP41" s="137" t="s">
        <v>214</v>
      </c>
      <c r="AQ41" s="137" t="s">
        <v>214</v>
      </c>
      <c r="AR41" s="137" t="s">
        <v>214</v>
      </c>
      <c r="AS41" s="137" t="s">
        <v>214</v>
      </c>
      <c r="AT41" s="137" t="s">
        <v>214</v>
      </c>
      <c r="AU41" s="137" t="s">
        <v>214</v>
      </c>
      <c r="AV41" s="137" t="s">
        <v>214</v>
      </c>
      <c r="AW41" s="137" t="s">
        <v>214</v>
      </c>
      <c r="AX41" s="137" t="s">
        <v>214</v>
      </c>
      <c r="AY41" s="137" t="s">
        <v>214</v>
      </c>
      <c r="AZ41" s="137" t="s">
        <v>214</v>
      </c>
      <c r="BA41" s="137" t="s">
        <v>214</v>
      </c>
      <c r="BB41" s="137" t="s">
        <v>214</v>
      </c>
      <c r="BC41" s="137" t="s">
        <v>214</v>
      </c>
      <c r="BD41" s="137" t="s">
        <v>214</v>
      </c>
      <c r="BE41" s="137" t="s">
        <v>214</v>
      </c>
      <c r="BF41" s="137" t="s">
        <v>214</v>
      </c>
      <c r="BG41" s="137" t="s">
        <v>214</v>
      </c>
      <c r="BH41" s="137" t="s">
        <v>214</v>
      </c>
      <c r="BI41" s="137" t="s">
        <v>214</v>
      </c>
      <c r="BJ41" s="137" t="s">
        <v>214</v>
      </c>
      <c r="BK41" s="137" t="s">
        <v>214</v>
      </c>
      <c r="BL41" s="137" t="s">
        <v>214</v>
      </c>
      <c r="BM41" s="137" t="s">
        <v>214</v>
      </c>
      <c r="BN41" s="137" t="s">
        <v>214</v>
      </c>
      <c r="BO41" s="137" t="s">
        <v>214</v>
      </c>
      <c r="BP41" s="137" t="s">
        <v>214</v>
      </c>
      <c r="BQ41" s="137" t="s">
        <v>214</v>
      </c>
      <c r="BR41" s="137" t="s">
        <v>214</v>
      </c>
      <c r="BS41" s="137" t="s">
        <v>214</v>
      </c>
      <c r="BT41" s="137" t="s">
        <v>214</v>
      </c>
      <c r="BU41" s="137" t="s">
        <v>214</v>
      </c>
      <c r="BV41" s="137" t="s">
        <v>214</v>
      </c>
      <c r="BW41" s="137" t="s">
        <v>214</v>
      </c>
      <c r="BX41" s="137" t="s">
        <v>214</v>
      </c>
      <c r="BY41" s="137" t="s">
        <v>214</v>
      </c>
      <c r="BZ41" s="137" t="s">
        <v>214</v>
      </c>
      <c r="CA41" s="137" t="s">
        <v>214</v>
      </c>
      <c r="CB41" s="137" t="s">
        <v>214</v>
      </c>
      <c r="CC41" s="137" t="s">
        <v>214</v>
      </c>
      <c r="CD41" s="137" t="s">
        <v>214</v>
      </c>
      <c r="CE41" s="137" t="s">
        <v>214</v>
      </c>
      <c r="CF41" s="137" t="s">
        <v>214</v>
      </c>
      <c r="CG41" s="137" t="s">
        <v>214</v>
      </c>
      <c r="CH41" s="137" t="s">
        <v>214</v>
      </c>
      <c r="CI41" s="137" t="s">
        <v>214</v>
      </c>
      <c r="CJ41" s="137" t="s">
        <v>214</v>
      </c>
      <c r="CK41" s="137" t="s">
        <v>214</v>
      </c>
      <c r="CL41" s="137" t="s">
        <v>214</v>
      </c>
      <c r="CM41" s="137" t="s">
        <v>214</v>
      </c>
      <c r="CN41" s="137" t="s">
        <v>214</v>
      </c>
      <c r="CO41" s="137" t="s">
        <v>214</v>
      </c>
      <c r="CP41" s="137" t="s">
        <v>214</v>
      </c>
      <c r="CQ41" s="137" t="s">
        <v>214</v>
      </c>
      <c r="CR41" s="137" t="s">
        <v>214</v>
      </c>
      <c r="CS41" s="137" t="s">
        <v>214</v>
      </c>
      <c r="CT41" s="137" t="s">
        <v>214</v>
      </c>
      <c r="CU41" s="137" t="s">
        <v>214</v>
      </c>
      <c r="CV41" s="137" t="s">
        <v>214</v>
      </c>
      <c r="CW41" s="137" t="s">
        <v>214</v>
      </c>
      <c r="CX41" s="137" t="s">
        <v>214</v>
      </c>
      <c r="CY41" s="137" t="s">
        <v>214</v>
      </c>
      <c r="CZ41" s="137" t="s">
        <v>214</v>
      </c>
      <c r="DA41" s="137" t="s">
        <v>214</v>
      </c>
      <c r="DB41" s="137" t="s">
        <v>214</v>
      </c>
      <c r="DC41" s="137" t="s">
        <v>214</v>
      </c>
      <c r="DD41" s="137" t="s">
        <v>214</v>
      </c>
      <c r="DE41" s="137" t="s">
        <v>214</v>
      </c>
    </row>
    <row r="42" spans="1:109" s="129" customFormat="1" ht="15.5" outlineLevel="1">
      <c r="G42" s="132" t="s">
        <v>222</v>
      </c>
      <c r="H42" s="132"/>
      <c r="I42" s="132"/>
      <c r="J42" s="133">
        <f t="shared" ref="J42:BU42" si="51">J35+J40</f>
        <v>1200.1628714897752</v>
      </c>
      <c r="K42" s="133">
        <f t="shared" si="51"/>
        <v>1021.6143027287842</v>
      </c>
      <c r="L42" s="133">
        <f t="shared" si="51"/>
        <v>844.1558648870332</v>
      </c>
      <c r="M42" s="133">
        <f t="shared" si="51"/>
        <v>704.60477857783576</v>
      </c>
      <c r="N42" s="133">
        <f t="shared" si="51"/>
        <v>579.51894909334601</v>
      </c>
      <c r="O42" s="133">
        <f t="shared" si="51"/>
        <v>466.28206222738686</v>
      </c>
      <c r="P42" s="133">
        <f t="shared" si="51"/>
        <v>373.74306059848885</v>
      </c>
      <c r="Q42" s="133">
        <f t="shared" si="51"/>
        <v>293.05300158812156</v>
      </c>
      <c r="R42" s="133">
        <f t="shared" si="51"/>
        <v>211.36294257775415</v>
      </c>
      <c r="S42" s="133">
        <f t="shared" si="51"/>
        <v>130.67288356738706</v>
      </c>
      <c r="T42" s="134">
        <f t="shared" si="51"/>
        <v>48.982824557019683</v>
      </c>
      <c r="U42" s="134">
        <f t="shared" si="51"/>
        <v>-32.707234453347496</v>
      </c>
      <c r="V42" s="134">
        <f t="shared" si="51"/>
        <v>-113.39729346371473</v>
      </c>
      <c r="W42" s="134">
        <f t="shared" si="51"/>
        <v>-195.08735247408191</v>
      </c>
      <c r="X42" s="134">
        <f t="shared" si="51"/>
        <v>-274.77741148444909</v>
      </c>
      <c r="Y42" s="134">
        <f t="shared" si="51"/>
        <v>-356.46747049481621</v>
      </c>
      <c r="Z42" s="134">
        <f t="shared" si="51"/>
        <v>5.0821393189613845E-14</v>
      </c>
      <c r="AA42" s="134">
        <f t="shared" si="51"/>
        <v>-3.9527750258588546E-14</v>
      </c>
      <c r="AB42" s="134">
        <f t="shared" si="51"/>
        <v>-3.9527750258588546E-14</v>
      </c>
      <c r="AC42" s="134">
        <f t="shared" si="51"/>
        <v>-3.9527750258588546E-14</v>
      </c>
      <c r="AD42" s="134">
        <f t="shared" si="51"/>
        <v>-3.9527750258588546E-14</v>
      </c>
      <c r="AE42" s="134">
        <f t="shared" si="51"/>
        <v>-3.9527750258588546E-14</v>
      </c>
      <c r="AF42" s="134">
        <f t="shared" si="51"/>
        <v>-3.9527750258588546E-14</v>
      </c>
      <c r="AG42" s="134">
        <f t="shared" si="51"/>
        <v>-3.9527750258588546E-14</v>
      </c>
      <c r="AH42" s="134">
        <f t="shared" si="51"/>
        <v>-3.9527750258588546E-14</v>
      </c>
      <c r="AI42" s="134">
        <f t="shared" si="51"/>
        <v>-3.9527750258588546E-14</v>
      </c>
      <c r="AJ42" s="134">
        <f t="shared" si="51"/>
        <v>-3.9527750258588546E-14</v>
      </c>
      <c r="AK42" s="134">
        <f t="shared" si="51"/>
        <v>-3.9527750258588546E-14</v>
      </c>
      <c r="AL42" s="134">
        <f t="shared" si="51"/>
        <v>-3.9527750258588546E-14</v>
      </c>
      <c r="AM42" s="134">
        <f t="shared" si="51"/>
        <v>-3.9527750258588546E-14</v>
      </c>
      <c r="AN42" s="134">
        <f t="shared" si="51"/>
        <v>-3.9527750258588546E-14</v>
      </c>
      <c r="AO42" s="134">
        <f t="shared" si="51"/>
        <v>-3.9527750258588546E-14</v>
      </c>
      <c r="AP42" s="134">
        <f t="shared" si="51"/>
        <v>-3.9527750258588546E-14</v>
      </c>
      <c r="AQ42" s="134">
        <f t="shared" si="51"/>
        <v>-3.9527750258588546E-14</v>
      </c>
      <c r="AR42" s="134">
        <f t="shared" si="51"/>
        <v>-3.9527750258588546E-14</v>
      </c>
      <c r="AS42" s="134">
        <f t="shared" si="51"/>
        <v>-3.9527750258588546E-14</v>
      </c>
      <c r="AT42" s="134">
        <f t="shared" si="51"/>
        <v>-3.9527750258588546E-14</v>
      </c>
      <c r="AU42" s="134">
        <f t="shared" si="51"/>
        <v>-3.9527750258588546E-14</v>
      </c>
      <c r="AV42" s="134">
        <f t="shared" si="51"/>
        <v>-3.9527750258588546E-14</v>
      </c>
      <c r="AW42" s="134">
        <f t="shared" si="51"/>
        <v>-3.9527750258588546E-14</v>
      </c>
      <c r="AX42" s="134">
        <f t="shared" si="51"/>
        <v>-3.9527750258588546E-14</v>
      </c>
      <c r="AY42" s="134">
        <f t="shared" si="51"/>
        <v>-3.9527750258588546E-14</v>
      </c>
      <c r="AZ42" s="134">
        <f t="shared" si="51"/>
        <v>-3.9527750258588546E-14</v>
      </c>
      <c r="BA42" s="134">
        <f t="shared" si="51"/>
        <v>-3.9527750258588546E-14</v>
      </c>
      <c r="BB42" s="134">
        <f t="shared" si="51"/>
        <v>-3.9527750258588546E-14</v>
      </c>
      <c r="BC42" s="134">
        <f t="shared" si="51"/>
        <v>-3.9527750258588546E-14</v>
      </c>
      <c r="BD42" s="134">
        <f t="shared" si="51"/>
        <v>-3.9527750258588546E-14</v>
      </c>
      <c r="BE42" s="134">
        <f t="shared" si="51"/>
        <v>-3.9527750258588546E-14</v>
      </c>
      <c r="BF42" s="134">
        <f t="shared" si="51"/>
        <v>-3.9527750258588546E-14</v>
      </c>
      <c r="BG42" s="134">
        <f t="shared" si="51"/>
        <v>-3.9527750258588546E-14</v>
      </c>
      <c r="BH42" s="134">
        <f t="shared" si="51"/>
        <v>-3.9527750258588546E-14</v>
      </c>
      <c r="BI42" s="134">
        <f t="shared" si="51"/>
        <v>-3.9527750258588546E-14</v>
      </c>
      <c r="BJ42" s="134">
        <f t="shared" si="51"/>
        <v>-3.9527750258588546E-14</v>
      </c>
      <c r="BK42" s="134">
        <f t="shared" si="51"/>
        <v>-3.9527750258588546E-14</v>
      </c>
      <c r="BL42" s="134">
        <f t="shared" si="51"/>
        <v>-3.9527750258588546E-14</v>
      </c>
      <c r="BM42" s="134">
        <f t="shared" si="51"/>
        <v>-3.9527750258588546E-14</v>
      </c>
      <c r="BN42" s="134">
        <f t="shared" si="51"/>
        <v>-3.9527750258588546E-14</v>
      </c>
      <c r="BO42" s="134">
        <f t="shared" si="51"/>
        <v>-3.9527750258588546E-14</v>
      </c>
      <c r="BP42" s="134">
        <f t="shared" si="51"/>
        <v>-3.9527750258588546E-14</v>
      </c>
      <c r="BQ42" s="134">
        <f t="shared" si="51"/>
        <v>-3.9527750258588546E-14</v>
      </c>
      <c r="BR42" s="134">
        <f t="shared" si="51"/>
        <v>-3.9527750258588546E-14</v>
      </c>
      <c r="BS42" s="134">
        <f t="shared" si="51"/>
        <v>-3.9527750258588546E-14</v>
      </c>
      <c r="BT42" s="134">
        <f t="shared" si="51"/>
        <v>-3.9527750258588546E-14</v>
      </c>
      <c r="BU42" s="134">
        <f t="shared" si="51"/>
        <v>-3.9527750258588546E-14</v>
      </c>
      <c r="BV42" s="134">
        <f t="shared" ref="BV42:DE42" si="52">BV35+BV40</f>
        <v>-3.9527750258588546E-14</v>
      </c>
      <c r="BW42" s="134">
        <f t="shared" si="52"/>
        <v>-3.9527750258588546E-14</v>
      </c>
      <c r="BX42" s="134">
        <f t="shared" si="52"/>
        <v>-3.9527750258588546E-14</v>
      </c>
      <c r="BY42" s="134">
        <f t="shared" si="52"/>
        <v>-3.9527750258588546E-14</v>
      </c>
      <c r="BZ42" s="134">
        <f t="shared" si="52"/>
        <v>-3.9527750258588546E-14</v>
      </c>
      <c r="CA42" s="134">
        <f t="shared" si="52"/>
        <v>-3.9527750258588546E-14</v>
      </c>
      <c r="CB42" s="134">
        <f t="shared" si="52"/>
        <v>-3.9527750258588546E-14</v>
      </c>
      <c r="CC42" s="134">
        <f t="shared" si="52"/>
        <v>-3.9527750258588546E-14</v>
      </c>
      <c r="CD42" s="134">
        <f t="shared" si="52"/>
        <v>-3.9527750258588546E-14</v>
      </c>
      <c r="CE42" s="134">
        <f t="shared" si="52"/>
        <v>-3.9527750258588546E-14</v>
      </c>
      <c r="CF42" s="134">
        <f t="shared" si="52"/>
        <v>-3.9527750258588546E-14</v>
      </c>
      <c r="CG42" s="134">
        <f t="shared" si="52"/>
        <v>-3.9527750258588546E-14</v>
      </c>
      <c r="CH42" s="134">
        <f t="shared" si="52"/>
        <v>-3.9527750258588546E-14</v>
      </c>
      <c r="CI42" s="134">
        <f t="shared" si="52"/>
        <v>-3.9527750258588546E-14</v>
      </c>
      <c r="CJ42" s="134">
        <f t="shared" si="52"/>
        <v>-3.9527750258588546E-14</v>
      </c>
      <c r="CK42" s="134">
        <f t="shared" si="52"/>
        <v>-3.9527750258588546E-14</v>
      </c>
      <c r="CL42" s="134">
        <f t="shared" si="52"/>
        <v>-3.9527750258588546E-14</v>
      </c>
      <c r="CM42" s="134">
        <f t="shared" si="52"/>
        <v>-3.9527750258588546E-14</v>
      </c>
      <c r="CN42" s="134">
        <f t="shared" si="52"/>
        <v>-3.9527750258588546E-14</v>
      </c>
      <c r="CO42" s="134">
        <f t="shared" si="52"/>
        <v>-3.9527750258588546E-14</v>
      </c>
      <c r="CP42" s="134">
        <f t="shared" si="52"/>
        <v>-3.9527750258588546E-14</v>
      </c>
      <c r="CQ42" s="134">
        <f t="shared" si="52"/>
        <v>-3.9527750258588546E-14</v>
      </c>
      <c r="CR42" s="134">
        <f t="shared" si="52"/>
        <v>-3.9527750258588546E-14</v>
      </c>
      <c r="CS42" s="134">
        <f t="shared" si="52"/>
        <v>-3.9527750258588546E-14</v>
      </c>
      <c r="CT42" s="134">
        <f t="shared" si="52"/>
        <v>-3.9527750258588546E-14</v>
      </c>
      <c r="CU42" s="134">
        <f t="shared" si="52"/>
        <v>-3.9527750258588546E-14</v>
      </c>
      <c r="CV42" s="134">
        <f t="shared" si="52"/>
        <v>-3.9527750258588546E-14</v>
      </c>
      <c r="CW42" s="134">
        <f t="shared" si="52"/>
        <v>-3.9527750258588546E-14</v>
      </c>
      <c r="CX42" s="134">
        <f t="shared" si="52"/>
        <v>-3.9527750258588546E-14</v>
      </c>
      <c r="CY42" s="134">
        <f t="shared" si="52"/>
        <v>-3.9527750258588546E-14</v>
      </c>
      <c r="CZ42" s="134">
        <f t="shared" si="52"/>
        <v>-3.9527750258588546E-14</v>
      </c>
      <c r="DA42" s="134">
        <f t="shared" si="52"/>
        <v>-3.9527750258588546E-14</v>
      </c>
      <c r="DB42" s="134">
        <f t="shared" si="52"/>
        <v>-3.9527750258588546E-14</v>
      </c>
      <c r="DC42" s="134">
        <f t="shared" si="52"/>
        <v>-3.9527750258588546E-14</v>
      </c>
      <c r="DD42" s="134">
        <f t="shared" si="52"/>
        <v>-3.9527750258588546E-14</v>
      </c>
      <c r="DE42" s="134">
        <f t="shared" si="52"/>
        <v>-3.9527750258588546E-14</v>
      </c>
    </row>
    <row r="43" spans="1:109" s="129" customFormat="1" ht="15.5" outlineLevel="1">
      <c r="G43" s="132" t="s">
        <v>223</v>
      </c>
      <c r="H43" s="132"/>
      <c r="I43" s="132"/>
      <c r="J43" s="133">
        <f t="shared" ref="J43:BU43" si="53">ROUND((J27+J29-J33+J40+J63+J64)/(1-0.085)-(J27+J29-J33+J40+J63+J64),0)</f>
        <v>102</v>
      </c>
      <c r="K43" s="133">
        <f t="shared" si="53"/>
        <v>87</v>
      </c>
      <c r="L43" s="133">
        <f t="shared" si="53"/>
        <v>72</v>
      </c>
      <c r="M43" s="133">
        <f t="shared" si="53"/>
        <v>60</v>
      </c>
      <c r="N43" s="133">
        <f t="shared" si="53"/>
        <v>49</v>
      </c>
      <c r="O43" s="133">
        <f t="shared" si="53"/>
        <v>40</v>
      </c>
      <c r="P43" s="133">
        <f t="shared" si="53"/>
        <v>32</v>
      </c>
      <c r="Q43" s="133">
        <f t="shared" si="53"/>
        <v>25</v>
      </c>
      <c r="R43" s="133">
        <f t="shared" si="53"/>
        <v>18</v>
      </c>
      <c r="S43" s="133">
        <f t="shared" si="53"/>
        <v>11</v>
      </c>
      <c r="T43" s="134">
        <f t="shared" si="53"/>
        <v>4</v>
      </c>
      <c r="U43" s="134">
        <f t="shared" si="53"/>
        <v>-3</v>
      </c>
      <c r="V43" s="134">
        <f t="shared" si="53"/>
        <v>-10</v>
      </c>
      <c r="W43" s="134">
        <f t="shared" si="53"/>
        <v>-17</v>
      </c>
      <c r="X43" s="134">
        <f t="shared" si="53"/>
        <v>-23</v>
      </c>
      <c r="Y43" s="134">
        <f t="shared" si="53"/>
        <v>-30</v>
      </c>
      <c r="Z43" s="134">
        <f t="shared" si="53"/>
        <v>0</v>
      </c>
      <c r="AA43" s="134">
        <f t="shared" si="53"/>
        <v>0</v>
      </c>
      <c r="AB43" s="134">
        <f t="shared" si="53"/>
        <v>0</v>
      </c>
      <c r="AC43" s="134">
        <f t="shared" si="53"/>
        <v>0</v>
      </c>
      <c r="AD43" s="134">
        <f t="shared" si="53"/>
        <v>0</v>
      </c>
      <c r="AE43" s="134">
        <f t="shared" si="53"/>
        <v>0</v>
      </c>
      <c r="AF43" s="134">
        <f t="shared" si="53"/>
        <v>0</v>
      </c>
      <c r="AG43" s="134">
        <f t="shared" si="53"/>
        <v>0</v>
      </c>
      <c r="AH43" s="134">
        <f t="shared" si="53"/>
        <v>0</v>
      </c>
      <c r="AI43" s="134">
        <f t="shared" si="53"/>
        <v>0</v>
      </c>
      <c r="AJ43" s="134">
        <f t="shared" si="53"/>
        <v>0</v>
      </c>
      <c r="AK43" s="134">
        <f t="shared" si="53"/>
        <v>0</v>
      </c>
      <c r="AL43" s="134">
        <f t="shared" si="53"/>
        <v>0</v>
      </c>
      <c r="AM43" s="134">
        <f t="shared" si="53"/>
        <v>0</v>
      </c>
      <c r="AN43" s="134">
        <f t="shared" si="53"/>
        <v>0</v>
      </c>
      <c r="AO43" s="134">
        <f t="shared" si="53"/>
        <v>0</v>
      </c>
      <c r="AP43" s="134">
        <f t="shared" si="53"/>
        <v>0</v>
      </c>
      <c r="AQ43" s="134">
        <f t="shared" si="53"/>
        <v>0</v>
      </c>
      <c r="AR43" s="134">
        <f t="shared" si="53"/>
        <v>0</v>
      </c>
      <c r="AS43" s="134">
        <f t="shared" si="53"/>
        <v>0</v>
      </c>
      <c r="AT43" s="134">
        <f t="shared" si="53"/>
        <v>0</v>
      </c>
      <c r="AU43" s="134">
        <f t="shared" si="53"/>
        <v>0</v>
      </c>
      <c r="AV43" s="134">
        <f t="shared" si="53"/>
        <v>0</v>
      </c>
      <c r="AW43" s="134">
        <f t="shared" si="53"/>
        <v>0</v>
      </c>
      <c r="AX43" s="134">
        <f t="shared" si="53"/>
        <v>0</v>
      </c>
      <c r="AY43" s="134">
        <f t="shared" si="53"/>
        <v>0</v>
      </c>
      <c r="AZ43" s="134">
        <f t="shared" si="53"/>
        <v>0</v>
      </c>
      <c r="BA43" s="134">
        <f t="shared" si="53"/>
        <v>0</v>
      </c>
      <c r="BB43" s="134">
        <f t="shared" si="53"/>
        <v>0</v>
      </c>
      <c r="BC43" s="134">
        <f t="shared" si="53"/>
        <v>0</v>
      </c>
      <c r="BD43" s="134">
        <f t="shared" si="53"/>
        <v>0</v>
      </c>
      <c r="BE43" s="134">
        <f t="shared" si="53"/>
        <v>0</v>
      </c>
      <c r="BF43" s="134">
        <f t="shared" si="53"/>
        <v>0</v>
      </c>
      <c r="BG43" s="134">
        <f t="shared" si="53"/>
        <v>0</v>
      </c>
      <c r="BH43" s="134">
        <f t="shared" si="53"/>
        <v>0</v>
      </c>
      <c r="BI43" s="134">
        <f t="shared" si="53"/>
        <v>0</v>
      </c>
      <c r="BJ43" s="134">
        <f t="shared" si="53"/>
        <v>0</v>
      </c>
      <c r="BK43" s="134">
        <f t="shared" si="53"/>
        <v>0</v>
      </c>
      <c r="BL43" s="134">
        <f t="shared" si="53"/>
        <v>0</v>
      </c>
      <c r="BM43" s="134">
        <f t="shared" si="53"/>
        <v>0</v>
      </c>
      <c r="BN43" s="134">
        <f t="shared" si="53"/>
        <v>0</v>
      </c>
      <c r="BO43" s="134">
        <f t="shared" si="53"/>
        <v>0</v>
      </c>
      <c r="BP43" s="134">
        <f t="shared" si="53"/>
        <v>0</v>
      </c>
      <c r="BQ43" s="134">
        <f t="shared" si="53"/>
        <v>0</v>
      </c>
      <c r="BR43" s="134">
        <f t="shared" si="53"/>
        <v>0</v>
      </c>
      <c r="BS43" s="134">
        <f t="shared" si="53"/>
        <v>0</v>
      </c>
      <c r="BT43" s="134">
        <f t="shared" si="53"/>
        <v>0</v>
      </c>
      <c r="BU43" s="134">
        <f t="shared" si="53"/>
        <v>0</v>
      </c>
      <c r="BV43" s="134">
        <f t="shared" ref="BV43:DE43" si="54">ROUND((BV27+BV29-BV33+BV40+BV63+BV64)/(1-0.085)-(BV27+BV29-BV33+BV40+BV63+BV64),0)</f>
        <v>0</v>
      </c>
      <c r="BW43" s="134">
        <f t="shared" si="54"/>
        <v>0</v>
      </c>
      <c r="BX43" s="134">
        <f t="shared" si="54"/>
        <v>0</v>
      </c>
      <c r="BY43" s="134">
        <f t="shared" si="54"/>
        <v>0</v>
      </c>
      <c r="BZ43" s="134">
        <f t="shared" si="54"/>
        <v>0</v>
      </c>
      <c r="CA43" s="134">
        <f t="shared" si="54"/>
        <v>0</v>
      </c>
      <c r="CB43" s="134">
        <f t="shared" si="54"/>
        <v>0</v>
      </c>
      <c r="CC43" s="134">
        <f t="shared" si="54"/>
        <v>0</v>
      </c>
      <c r="CD43" s="134">
        <f t="shared" si="54"/>
        <v>0</v>
      </c>
      <c r="CE43" s="134">
        <f t="shared" si="54"/>
        <v>0</v>
      </c>
      <c r="CF43" s="134">
        <f t="shared" si="54"/>
        <v>0</v>
      </c>
      <c r="CG43" s="134">
        <f t="shared" si="54"/>
        <v>0</v>
      </c>
      <c r="CH43" s="134">
        <f t="shared" si="54"/>
        <v>0</v>
      </c>
      <c r="CI43" s="134">
        <f t="shared" si="54"/>
        <v>0</v>
      </c>
      <c r="CJ43" s="134">
        <f t="shared" si="54"/>
        <v>0</v>
      </c>
      <c r="CK43" s="134">
        <f t="shared" si="54"/>
        <v>0</v>
      </c>
      <c r="CL43" s="134">
        <f t="shared" si="54"/>
        <v>0</v>
      </c>
      <c r="CM43" s="134">
        <f t="shared" si="54"/>
        <v>0</v>
      </c>
      <c r="CN43" s="134">
        <f t="shared" si="54"/>
        <v>0</v>
      </c>
      <c r="CO43" s="134">
        <f t="shared" si="54"/>
        <v>0</v>
      </c>
      <c r="CP43" s="134">
        <f t="shared" si="54"/>
        <v>0</v>
      </c>
      <c r="CQ43" s="134">
        <f t="shared" si="54"/>
        <v>0</v>
      </c>
      <c r="CR43" s="134">
        <f t="shared" si="54"/>
        <v>0</v>
      </c>
      <c r="CS43" s="134">
        <f t="shared" si="54"/>
        <v>0</v>
      </c>
      <c r="CT43" s="134">
        <f t="shared" si="54"/>
        <v>0</v>
      </c>
      <c r="CU43" s="134">
        <f t="shared" si="54"/>
        <v>0</v>
      </c>
      <c r="CV43" s="134">
        <f t="shared" si="54"/>
        <v>0</v>
      </c>
      <c r="CW43" s="134">
        <f t="shared" si="54"/>
        <v>0</v>
      </c>
      <c r="CX43" s="134">
        <f t="shared" si="54"/>
        <v>0</v>
      </c>
      <c r="CY43" s="134">
        <f t="shared" si="54"/>
        <v>0</v>
      </c>
      <c r="CZ43" s="134">
        <f t="shared" si="54"/>
        <v>0</v>
      </c>
      <c r="DA43" s="134">
        <f t="shared" si="54"/>
        <v>0</v>
      </c>
      <c r="DB43" s="134">
        <f t="shared" si="54"/>
        <v>0</v>
      </c>
      <c r="DC43" s="134">
        <f t="shared" si="54"/>
        <v>0</v>
      </c>
      <c r="DD43" s="134">
        <f t="shared" si="54"/>
        <v>0</v>
      </c>
      <c r="DE43" s="134">
        <f t="shared" si="54"/>
        <v>0</v>
      </c>
    </row>
    <row r="44" spans="1:109" s="129" customFormat="1" ht="15.5" outlineLevel="1">
      <c r="G44" s="132"/>
      <c r="H44" s="132"/>
      <c r="I44" s="132"/>
      <c r="J44" s="136" t="s">
        <v>214</v>
      </c>
      <c r="K44" s="136" t="s">
        <v>214</v>
      </c>
      <c r="L44" s="136" t="s">
        <v>214</v>
      </c>
      <c r="M44" s="136" t="s">
        <v>214</v>
      </c>
      <c r="N44" s="136" t="s">
        <v>214</v>
      </c>
      <c r="O44" s="136" t="s">
        <v>214</v>
      </c>
      <c r="P44" s="136" t="s">
        <v>214</v>
      </c>
      <c r="Q44" s="136" t="s">
        <v>214</v>
      </c>
      <c r="R44" s="136" t="s">
        <v>214</v>
      </c>
      <c r="S44" s="136" t="s">
        <v>214</v>
      </c>
      <c r="T44" s="137" t="s">
        <v>214</v>
      </c>
      <c r="U44" s="137" t="s">
        <v>214</v>
      </c>
      <c r="V44" s="137" t="s">
        <v>214</v>
      </c>
      <c r="W44" s="137" t="s">
        <v>214</v>
      </c>
      <c r="X44" s="137" t="s">
        <v>214</v>
      </c>
      <c r="Y44" s="137" t="s">
        <v>214</v>
      </c>
      <c r="Z44" s="137" t="s">
        <v>214</v>
      </c>
      <c r="AA44" s="137" t="s">
        <v>214</v>
      </c>
      <c r="AB44" s="137" t="s">
        <v>214</v>
      </c>
      <c r="AC44" s="137" t="s">
        <v>214</v>
      </c>
      <c r="AD44" s="137" t="s">
        <v>214</v>
      </c>
      <c r="AE44" s="137" t="s">
        <v>214</v>
      </c>
      <c r="AF44" s="137" t="s">
        <v>214</v>
      </c>
      <c r="AG44" s="137" t="s">
        <v>214</v>
      </c>
      <c r="AH44" s="137" t="s">
        <v>214</v>
      </c>
      <c r="AI44" s="137" t="s">
        <v>214</v>
      </c>
      <c r="AJ44" s="137" t="s">
        <v>214</v>
      </c>
      <c r="AK44" s="137" t="s">
        <v>214</v>
      </c>
      <c r="AL44" s="137" t="s">
        <v>214</v>
      </c>
      <c r="AM44" s="137" t="s">
        <v>214</v>
      </c>
      <c r="AN44" s="137" t="s">
        <v>214</v>
      </c>
      <c r="AO44" s="137" t="s">
        <v>214</v>
      </c>
      <c r="AP44" s="137" t="s">
        <v>214</v>
      </c>
      <c r="AQ44" s="137" t="s">
        <v>214</v>
      </c>
      <c r="AR44" s="137" t="s">
        <v>214</v>
      </c>
      <c r="AS44" s="137" t="s">
        <v>214</v>
      </c>
      <c r="AT44" s="137" t="s">
        <v>214</v>
      </c>
      <c r="AU44" s="137" t="s">
        <v>214</v>
      </c>
      <c r="AV44" s="137" t="s">
        <v>214</v>
      </c>
      <c r="AW44" s="137" t="s">
        <v>214</v>
      </c>
      <c r="AX44" s="137" t="s">
        <v>214</v>
      </c>
      <c r="AY44" s="137" t="s">
        <v>214</v>
      </c>
      <c r="AZ44" s="137" t="s">
        <v>214</v>
      </c>
      <c r="BA44" s="137" t="s">
        <v>214</v>
      </c>
      <c r="BB44" s="137" t="s">
        <v>214</v>
      </c>
      <c r="BC44" s="137" t="s">
        <v>214</v>
      </c>
      <c r="BD44" s="137" t="s">
        <v>214</v>
      </c>
      <c r="BE44" s="137" t="s">
        <v>214</v>
      </c>
      <c r="BF44" s="137" t="s">
        <v>214</v>
      </c>
      <c r="BG44" s="137" t="s">
        <v>214</v>
      </c>
      <c r="BH44" s="137" t="s">
        <v>214</v>
      </c>
      <c r="BI44" s="137" t="s">
        <v>214</v>
      </c>
      <c r="BJ44" s="137" t="s">
        <v>214</v>
      </c>
      <c r="BK44" s="137" t="s">
        <v>214</v>
      </c>
      <c r="BL44" s="137" t="s">
        <v>214</v>
      </c>
      <c r="BM44" s="137" t="s">
        <v>214</v>
      </c>
      <c r="BN44" s="137" t="s">
        <v>214</v>
      </c>
      <c r="BO44" s="137" t="s">
        <v>214</v>
      </c>
      <c r="BP44" s="137" t="s">
        <v>214</v>
      </c>
      <c r="BQ44" s="137" t="s">
        <v>214</v>
      </c>
      <c r="BR44" s="137" t="s">
        <v>214</v>
      </c>
      <c r="BS44" s="137" t="s">
        <v>214</v>
      </c>
      <c r="BT44" s="137" t="s">
        <v>214</v>
      </c>
      <c r="BU44" s="137" t="s">
        <v>214</v>
      </c>
      <c r="BV44" s="137" t="s">
        <v>214</v>
      </c>
      <c r="BW44" s="137" t="s">
        <v>214</v>
      </c>
      <c r="BX44" s="137" t="s">
        <v>214</v>
      </c>
      <c r="BY44" s="137" t="s">
        <v>214</v>
      </c>
      <c r="BZ44" s="137" t="s">
        <v>214</v>
      </c>
      <c r="CA44" s="137" t="s">
        <v>214</v>
      </c>
      <c r="CB44" s="137" t="s">
        <v>214</v>
      </c>
      <c r="CC44" s="137" t="s">
        <v>214</v>
      </c>
      <c r="CD44" s="137" t="s">
        <v>214</v>
      </c>
      <c r="CE44" s="137" t="s">
        <v>214</v>
      </c>
      <c r="CF44" s="137" t="s">
        <v>214</v>
      </c>
      <c r="CG44" s="137" t="s">
        <v>214</v>
      </c>
      <c r="CH44" s="137" t="s">
        <v>214</v>
      </c>
      <c r="CI44" s="137" t="s">
        <v>214</v>
      </c>
      <c r="CJ44" s="137" t="s">
        <v>214</v>
      </c>
      <c r="CK44" s="137" t="s">
        <v>214</v>
      </c>
      <c r="CL44" s="137" t="s">
        <v>214</v>
      </c>
      <c r="CM44" s="137" t="s">
        <v>214</v>
      </c>
      <c r="CN44" s="137" t="s">
        <v>214</v>
      </c>
      <c r="CO44" s="137" t="s">
        <v>214</v>
      </c>
      <c r="CP44" s="137" t="s">
        <v>214</v>
      </c>
      <c r="CQ44" s="137" t="s">
        <v>214</v>
      </c>
      <c r="CR44" s="137" t="s">
        <v>214</v>
      </c>
      <c r="CS44" s="137" t="s">
        <v>214</v>
      </c>
      <c r="CT44" s="137" t="s">
        <v>214</v>
      </c>
      <c r="CU44" s="137" t="s">
        <v>214</v>
      </c>
      <c r="CV44" s="137" t="s">
        <v>214</v>
      </c>
      <c r="CW44" s="137" t="s">
        <v>214</v>
      </c>
      <c r="CX44" s="137" t="s">
        <v>214</v>
      </c>
      <c r="CY44" s="137" t="s">
        <v>214</v>
      </c>
      <c r="CZ44" s="137" t="s">
        <v>214</v>
      </c>
      <c r="DA44" s="137" t="s">
        <v>214</v>
      </c>
      <c r="DB44" s="137" t="s">
        <v>214</v>
      </c>
      <c r="DC44" s="137" t="s">
        <v>214</v>
      </c>
      <c r="DD44" s="137" t="s">
        <v>214</v>
      </c>
      <c r="DE44" s="137" t="s">
        <v>214</v>
      </c>
    </row>
    <row r="45" spans="1:109" s="129" customFormat="1" ht="15.5" outlineLevel="1">
      <c r="G45" s="132" t="s">
        <v>224</v>
      </c>
      <c r="H45" s="132"/>
      <c r="I45" s="132"/>
      <c r="J45" s="133">
        <f>J42-J43</f>
        <v>1098.1628714897752</v>
      </c>
      <c r="K45" s="133">
        <f t="shared" ref="K45:BV45" si="55">K42-K43</f>
        <v>934.6143027287842</v>
      </c>
      <c r="L45" s="133">
        <f t="shared" si="55"/>
        <v>772.1558648870332</v>
      </c>
      <c r="M45" s="133">
        <f t="shared" si="55"/>
        <v>644.60477857783576</v>
      </c>
      <c r="N45" s="133">
        <f t="shared" si="55"/>
        <v>530.51894909334601</v>
      </c>
      <c r="O45" s="133">
        <f t="shared" si="55"/>
        <v>426.28206222738686</v>
      </c>
      <c r="P45" s="133">
        <f t="shared" si="55"/>
        <v>341.74306059848885</v>
      </c>
      <c r="Q45" s="133">
        <f t="shared" si="55"/>
        <v>268.05300158812156</v>
      </c>
      <c r="R45" s="133">
        <f t="shared" si="55"/>
        <v>193.36294257775415</v>
      </c>
      <c r="S45" s="133">
        <f t="shared" si="55"/>
        <v>119.67288356738706</v>
      </c>
      <c r="T45" s="134">
        <f t="shared" si="55"/>
        <v>44.982824557019683</v>
      </c>
      <c r="U45" s="134">
        <f t="shared" si="55"/>
        <v>-29.707234453347496</v>
      </c>
      <c r="V45" s="134">
        <f t="shared" si="55"/>
        <v>-103.39729346371473</v>
      </c>
      <c r="W45" s="134">
        <f t="shared" si="55"/>
        <v>-178.08735247408191</v>
      </c>
      <c r="X45" s="134">
        <f t="shared" si="55"/>
        <v>-251.77741148444909</v>
      </c>
      <c r="Y45" s="134">
        <f t="shared" si="55"/>
        <v>-326.46747049481621</v>
      </c>
      <c r="Z45" s="134">
        <f t="shared" si="55"/>
        <v>5.0821393189613845E-14</v>
      </c>
      <c r="AA45" s="134">
        <f t="shared" si="55"/>
        <v>-3.9527750258588546E-14</v>
      </c>
      <c r="AB45" s="134">
        <f t="shared" si="55"/>
        <v>-3.9527750258588546E-14</v>
      </c>
      <c r="AC45" s="134">
        <f t="shared" si="55"/>
        <v>-3.9527750258588546E-14</v>
      </c>
      <c r="AD45" s="134">
        <f t="shared" si="55"/>
        <v>-3.9527750258588546E-14</v>
      </c>
      <c r="AE45" s="134">
        <f t="shared" si="55"/>
        <v>-3.9527750258588546E-14</v>
      </c>
      <c r="AF45" s="134">
        <f t="shared" si="55"/>
        <v>-3.9527750258588546E-14</v>
      </c>
      <c r="AG45" s="134">
        <f t="shared" si="55"/>
        <v>-3.9527750258588546E-14</v>
      </c>
      <c r="AH45" s="134">
        <f t="shared" si="55"/>
        <v>-3.9527750258588546E-14</v>
      </c>
      <c r="AI45" s="134">
        <f t="shared" si="55"/>
        <v>-3.9527750258588546E-14</v>
      </c>
      <c r="AJ45" s="134">
        <f t="shared" si="55"/>
        <v>-3.9527750258588546E-14</v>
      </c>
      <c r="AK45" s="134">
        <f t="shared" si="55"/>
        <v>-3.9527750258588546E-14</v>
      </c>
      <c r="AL45" s="134">
        <f t="shared" si="55"/>
        <v>-3.9527750258588546E-14</v>
      </c>
      <c r="AM45" s="134">
        <f t="shared" si="55"/>
        <v>-3.9527750258588546E-14</v>
      </c>
      <c r="AN45" s="134">
        <f t="shared" si="55"/>
        <v>-3.9527750258588546E-14</v>
      </c>
      <c r="AO45" s="134">
        <f t="shared" si="55"/>
        <v>-3.9527750258588546E-14</v>
      </c>
      <c r="AP45" s="134">
        <f t="shared" si="55"/>
        <v>-3.9527750258588546E-14</v>
      </c>
      <c r="AQ45" s="134">
        <f t="shared" si="55"/>
        <v>-3.9527750258588546E-14</v>
      </c>
      <c r="AR45" s="134">
        <f t="shared" si="55"/>
        <v>-3.9527750258588546E-14</v>
      </c>
      <c r="AS45" s="134">
        <f t="shared" si="55"/>
        <v>-3.9527750258588546E-14</v>
      </c>
      <c r="AT45" s="134">
        <f t="shared" si="55"/>
        <v>-3.9527750258588546E-14</v>
      </c>
      <c r="AU45" s="134">
        <f t="shared" si="55"/>
        <v>-3.9527750258588546E-14</v>
      </c>
      <c r="AV45" s="134">
        <f t="shared" si="55"/>
        <v>-3.9527750258588546E-14</v>
      </c>
      <c r="AW45" s="134">
        <f t="shared" si="55"/>
        <v>-3.9527750258588546E-14</v>
      </c>
      <c r="AX45" s="134">
        <f t="shared" si="55"/>
        <v>-3.9527750258588546E-14</v>
      </c>
      <c r="AY45" s="134">
        <f t="shared" si="55"/>
        <v>-3.9527750258588546E-14</v>
      </c>
      <c r="AZ45" s="134">
        <f t="shared" si="55"/>
        <v>-3.9527750258588546E-14</v>
      </c>
      <c r="BA45" s="134">
        <f t="shared" si="55"/>
        <v>-3.9527750258588546E-14</v>
      </c>
      <c r="BB45" s="134">
        <f t="shared" si="55"/>
        <v>-3.9527750258588546E-14</v>
      </c>
      <c r="BC45" s="134">
        <f t="shared" si="55"/>
        <v>-3.9527750258588546E-14</v>
      </c>
      <c r="BD45" s="134">
        <f t="shared" si="55"/>
        <v>-3.9527750258588546E-14</v>
      </c>
      <c r="BE45" s="134">
        <f t="shared" si="55"/>
        <v>-3.9527750258588546E-14</v>
      </c>
      <c r="BF45" s="134">
        <f t="shared" si="55"/>
        <v>-3.9527750258588546E-14</v>
      </c>
      <c r="BG45" s="134">
        <f t="shared" si="55"/>
        <v>-3.9527750258588546E-14</v>
      </c>
      <c r="BH45" s="134">
        <f t="shared" si="55"/>
        <v>-3.9527750258588546E-14</v>
      </c>
      <c r="BI45" s="134">
        <f t="shared" si="55"/>
        <v>-3.9527750258588546E-14</v>
      </c>
      <c r="BJ45" s="134">
        <f t="shared" si="55"/>
        <v>-3.9527750258588546E-14</v>
      </c>
      <c r="BK45" s="134">
        <f t="shared" si="55"/>
        <v>-3.9527750258588546E-14</v>
      </c>
      <c r="BL45" s="134">
        <f t="shared" si="55"/>
        <v>-3.9527750258588546E-14</v>
      </c>
      <c r="BM45" s="134">
        <f t="shared" si="55"/>
        <v>-3.9527750258588546E-14</v>
      </c>
      <c r="BN45" s="134">
        <f t="shared" si="55"/>
        <v>-3.9527750258588546E-14</v>
      </c>
      <c r="BO45" s="134">
        <f t="shared" si="55"/>
        <v>-3.9527750258588546E-14</v>
      </c>
      <c r="BP45" s="134">
        <f t="shared" si="55"/>
        <v>-3.9527750258588546E-14</v>
      </c>
      <c r="BQ45" s="134">
        <f t="shared" si="55"/>
        <v>-3.9527750258588546E-14</v>
      </c>
      <c r="BR45" s="134">
        <f t="shared" si="55"/>
        <v>-3.9527750258588546E-14</v>
      </c>
      <c r="BS45" s="134">
        <f t="shared" si="55"/>
        <v>-3.9527750258588546E-14</v>
      </c>
      <c r="BT45" s="134">
        <f t="shared" si="55"/>
        <v>-3.9527750258588546E-14</v>
      </c>
      <c r="BU45" s="134">
        <f t="shared" si="55"/>
        <v>-3.9527750258588546E-14</v>
      </c>
      <c r="BV45" s="134">
        <f t="shared" si="55"/>
        <v>-3.9527750258588546E-14</v>
      </c>
      <c r="BW45" s="134">
        <f t="shared" ref="BW45:DE45" si="56">BW42-BW43</f>
        <v>-3.9527750258588546E-14</v>
      </c>
      <c r="BX45" s="134">
        <f t="shared" si="56"/>
        <v>-3.9527750258588546E-14</v>
      </c>
      <c r="BY45" s="134">
        <f t="shared" si="56"/>
        <v>-3.9527750258588546E-14</v>
      </c>
      <c r="BZ45" s="134">
        <f t="shared" si="56"/>
        <v>-3.9527750258588546E-14</v>
      </c>
      <c r="CA45" s="134">
        <f t="shared" si="56"/>
        <v>-3.9527750258588546E-14</v>
      </c>
      <c r="CB45" s="134">
        <f t="shared" si="56"/>
        <v>-3.9527750258588546E-14</v>
      </c>
      <c r="CC45" s="134">
        <f t="shared" si="56"/>
        <v>-3.9527750258588546E-14</v>
      </c>
      <c r="CD45" s="134">
        <f t="shared" si="56"/>
        <v>-3.9527750258588546E-14</v>
      </c>
      <c r="CE45" s="134">
        <f t="shared" si="56"/>
        <v>-3.9527750258588546E-14</v>
      </c>
      <c r="CF45" s="134">
        <f t="shared" si="56"/>
        <v>-3.9527750258588546E-14</v>
      </c>
      <c r="CG45" s="134">
        <f t="shared" si="56"/>
        <v>-3.9527750258588546E-14</v>
      </c>
      <c r="CH45" s="134">
        <f t="shared" si="56"/>
        <v>-3.9527750258588546E-14</v>
      </c>
      <c r="CI45" s="134">
        <f t="shared" si="56"/>
        <v>-3.9527750258588546E-14</v>
      </c>
      <c r="CJ45" s="134">
        <f t="shared" si="56"/>
        <v>-3.9527750258588546E-14</v>
      </c>
      <c r="CK45" s="134">
        <f t="shared" si="56"/>
        <v>-3.9527750258588546E-14</v>
      </c>
      <c r="CL45" s="134">
        <f t="shared" si="56"/>
        <v>-3.9527750258588546E-14</v>
      </c>
      <c r="CM45" s="134">
        <f t="shared" si="56"/>
        <v>-3.9527750258588546E-14</v>
      </c>
      <c r="CN45" s="134">
        <f t="shared" si="56"/>
        <v>-3.9527750258588546E-14</v>
      </c>
      <c r="CO45" s="134">
        <f t="shared" si="56"/>
        <v>-3.9527750258588546E-14</v>
      </c>
      <c r="CP45" s="134">
        <f t="shared" si="56"/>
        <v>-3.9527750258588546E-14</v>
      </c>
      <c r="CQ45" s="134">
        <f t="shared" si="56"/>
        <v>-3.9527750258588546E-14</v>
      </c>
      <c r="CR45" s="134">
        <f t="shared" si="56"/>
        <v>-3.9527750258588546E-14</v>
      </c>
      <c r="CS45" s="134">
        <f t="shared" si="56"/>
        <v>-3.9527750258588546E-14</v>
      </c>
      <c r="CT45" s="134">
        <f t="shared" si="56"/>
        <v>-3.9527750258588546E-14</v>
      </c>
      <c r="CU45" s="134">
        <f t="shared" si="56"/>
        <v>-3.9527750258588546E-14</v>
      </c>
      <c r="CV45" s="134">
        <f t="shared" si="56"/>
        <v>-3.9527750258588546E-14</v>
      </c>
      <c r="CW45" s="134">
        <f t="shared" si="56"/>
        <v>-3.9527750258588546E-14</v>
      </c>
      <c r="CX45" s="134">
        <f t="shared" si="56"/>
        <v>-3.9527750258588546E-14</v>
      </c>
      <c r="CY45" s="134">
        <f t="shared" si="56"/>
        <v>-3.9527750258588546E-14</v>
      </c>
      <c r="CZ45" s="134">
        <f t="shared" si="56"/>
        <v>-3.9527750258588546E-14</v>
      </c>
      <c r="DA45" s="134">
        <f t="shared" si="56"/>
        <v>-3.9527750258588546E-14</v>
      </c>
      <c r="DB45" s="134">
        <f t="shared" si="56"/>
        <v>-3.9527750258588546E-14</v>
      </c>
      <c r="DC45" s="134">
        <f t="shared" si="56"/>
        <v>-3.9527750258588546E-14</v>
      </c>
      <c r="DD45" s="134">
        <f t="shared" si="56"/>
        <v>-3.9527750258588546E-14</v>
      </c>
      <c r="DE45" s="134">
        <f t="shared" si="56"/>
        <v>-3.9527750258588546E-14</v>
      </c>
    </row>
    <row r="46" spans="1:109" s="129" customFormat="1" ht="15.5" outlineLevel="1">
      <c r="G46" s="132"/>
      <c r="H46" s="132"/>
      <c r="I46" s="132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</row>
    <row r="47" spans="1:109" s="129" customFormat="1" ht="15.5" outlineLevel="1">
      <c r="G47" s="132" t="s">
        <v>225</v>
      </c>
      <c r="H47" s="132"/>
      <c r="I47" s="132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</row>
    <row r="48" spans="1:109" s="129" customFormat="1" ht="15.5" outlineLevel="1">
      <c r="G48" s="132" t="s">
        <v>226</v>
      </c>
      <c r="H48" s="132"/>
      <c r="I48" s="132"/>
      <c r="J48" s="133">
        <f>ROUND(J45*0.21,0)</f>
        <v>231</v>
      </c>
      <c r="K48" s="133">
        <f>ROUND(K45*0.21,0)</f>
        <v>196</v>
      </c>
      <c r="L48" s="133">
        <f t="shared" ref="L48:BW48" si="57">ROUND(L45*0.21,0)</f>
        <v>162</v>
      </c>
      <c r="M48" s="133">
        <f t="shared" si="57"/>
        <v>135</v>
      </c>
      <c r="N48" s="133">
        <f t="shared" si="57"/>
        <v>111</v>
      </c>
      <c r="O48" s="133">
        <f t="shared" si="57"/>
        <v>90</v>
      </c>
      <c r="P48" s="133">
        <f t="shared" si="57"/>
        <v>72</v>
      </c>
      <c r="Q48" s="133">
        <f t="shared" si="57"/>
        <v>56</v>
      </c>
      <c r="R48" s="133">
        <f t="shared" si="57"/>
        <v>41</v>
      </c>
      <c r="S48" s="133">
        <f t="shared" si="57"/>
        <v>25</v>
      </c>
      <c r="T48" s="134">
        <f t="shared" si="57"/>
        <v>9</v>
      </c>
      <c r="U48" s="134">
        <f t="shared" si="57"/>
        <v>-6</v>
      </c>
      <c r="V48" s="134">
        <f t="shared" si="57"/>
        <v>-22</v>
      </c>
      <c r="W48" s="134">
        <f t="shared" si="57"/>
        <v>-37</v>
      </c>
      <c r="X48" s="134">
        <f t="shared" si="57"/>
        <v>-53</v>
      </c>
      <c r="Y48" s="134">
        <f t="shared" si="57"/>
        <v>-69</v>
      </c>
      <c r="Z48" s="134">
        <f t="shared" si="57"/>
        <v>0</v>
      </c>
      <c r="AA48" s="134">
        <f t="shared" si="57"/>
        <v>0</v>
      </c>
      <c r="AB48" s="134">
        <f t="shared" si="57"/>
        <v>0</v>
      </c>
      <c r="AC48" s="134">
        <f t="shared" si="57"/>
        <v>0</v>
      </c>
      <c r="AD48" s="134">
        <f t="shared" si="57"/>
        <v>0</v>
      </c>
      <c r="AE48" s="134">
        <f t="shared" si="57"/>
        <v>0</v>
      </c>
      <c r="AF48" s="134">
        <f t="shared" si="57"/>
        <v>0</v>
      </c>
      <c r="AG48" s="134">
        <f t="shared" si="57"/>
        <v>0</v>
      </c>
      <c r="AH48" s="134">
        <f t="shared" si="57"/>
        <v>0</v>
      </c>
      <c r="AI48" s="134">
        <f t="shared" si="57"/>
        <v>0</v>
      </c>
      <c r="AJ48" s="134">
        <f t="shared" si="57"/>
        <v>0</v>
      </c>
      <c r="AK48" s="134">
        <f t="shared" si="57"/>
        <v>0</v>
      </c>
      <c r="AL48" s="134">
        <f t="shared" si="57"/>
        <v>0</v>
      </c>
      <c r="AM48" s="134">
        <f t="shared" si="57"/>
        <v>0</v>
      </c>
      <c r="AN48" s="134">
        <f t="shared" si="57"/>
        <v>0</v>
      </c>
      <c r="AO48" s="134">
        <f t="shared" si="57"/>
        <v>0</v>
      </c>
      <c r="AP48" s="134">
        <f t="shared" si="57"/>
        <v>0</v>
      </c>
      <c r="AQ48" s="134">
        <f t="shared" si="57"/>
        <v>0</v>
      </c>
      <c r="AR48" s="134">
        <f t="shared" si="57"/>
        <v>0</v>
      </c>
      <c r="AS48" s="134">
        <f t="shared" si="57"/>
        <v>0</v>
      </c>
      <c r="AT48" s="134">
        <f t="shared" si="57"/>
        <v>0</v>
      </c>
      <c r="AU48" s="134">
        <f t="shared" si="57"/>
        <v>0</v>
      </c>
      <c r="AV48" s="134">
        <f t="shared" si="57"/>
        <v>0</v>
      </c>
      <c r="AW48" s="134">
        <f t="shared" si="57"/>
        <v>0</v>
      </c>
      <c r="AX48" s="134">
        <f t="shared" si="57"/>
        <v>0</v>
      </c>
      <c r="AY48" s="134">
        <f t="shared" si="57"/>
        <v>0</v>
      </c>
      <c r="AZ48" s="134">
        <f t="shared" si="57"/>
        <v>0</v>
      </c>
      <c r="BA48" s="134">
        <f t="shared" si="57"/>
        <v>0</v>
      </c>
      <c r="BB48" s="134">
        <f t="shared" si="57"/>
        <v>0</v>
      </c>
      <c r="BC48" s="134">
        <f t="shared" si="57"/>
        <v>0</v>
      </c>
      <c r="BD48" s="134">
        <f t="shared" si="57"/>
        <v>0</v>
      </c>
      <c r="BE48" s="134">
        <f t="shared" si="57"/>
        <v>0</v>
      </c>
      <c r="BF48" s="134">
        <f t="shared" si="57"/>
        <v>0</v>
      </c>
      <c r="BG48" s="134">
        <f t="shared" si="57"/>
        <v>0</v>
      </c>
      <c r="BH48" s="134">
        <f t="shared" si="57"/>
        <v>0</v>
      </c>
      <c r="BI48" s="134">
        <f t="shared" si="57"/>
        <v>0</v>
      </c>
      <c r="BJ48" s="134">
        <f t="shared" si="57"/>
        <v>0</v>
      </c>
      <c r="BK48" s="134">
        <f t="shared" si="57"/>
        <v>0</v>
      </c>
      <c r="BL48" s="134">
        <f t="shared" si="57"/>
        <v>0</v>
      </c>
      <c r="BM48" s="134">
        <f t="shared" si="57"/>
        <v>0</v>
      </c>
      <c r="BN48" s="134">
        <f t="shared" si="57"/>
        <v>0</v>
      </c>
      <c r="BO48" s="134">
        <f t="shared" si="57"/>
        <v>0</v>
      </c>
      <c r="BP48" s="134">
        <f t="shared" si="57"/>
        <v>0</v>
      </c>
      <c r="BQ48" s="134">
        <f t="shared" si="57"/>
        <v>0</v>
      </c>
      <c r="BR48" s="134">
        <f t="shared" si="57"/>
        <v>0</v>
      </c>
      <c r="BS48" s="134">
        <f t="shared" si="57"/>
        <v>0</v>
      </c>
      <c r="BT48" s="134">
        <f t="shared" si="57"/>
        <v>0</v>
      </c>
      <c r="BU48" s="134">
        <f t="shared" si="57"/>
        <v>0</v>
      </c>
      <c r="BV48" s="134">
        <f t="shared" si="57"/>
        <v>0</v>
      </c>
      <c r="BW48" s="134">
        <f t="shared" si="57"/>
        <v>0</v>
      </c>
      <c r="BX48" s="134">
        <f t="shared" ref="BX48:DE48" si="58">ROUND(BX45*0.21,0)</f>
        <v>0</v>
      </c>
      <c r="BY48" s="134">
        <f t="shared" si="58"/>
        <v>0</v>
      </c>
      <c r="BZ48" s="134">
        <f t="shared" si="58"/>
        <v>0</v>
      </c>
      <c r="CA48" s="134">
        <f t="shared" si="58"/>
        <v>0</v>
      </c>
      <c r="CB48" s="134">
        <f t="shared" si="58"/>
        <v>0</v>
      </c>
      <c r="CC48" s="134">
        <f t="shared" si="58"/>
        <v>0</v>
      </c>
      <c r="CD48" s="134">
        <f t="shared" si="58"/>
        <v>0</v>
      </c>
      <c r="CE48" s="134">
        <f t="shared" si="58"/>
        <v>0</v>
      </c>
      <c r="CF48" s="134">
        <f t="shared" si="58"/>
        <v>0</v>
      </c>
      <c r="CG48" s="134">
        <f t="shared" si="58"/>
        <v>0</v>
      </c>
      <c r="CH48" s="134">
        <f t="shared" si="58"/>
        <v>0</v>
      </c>
      <c r="CI48" s="134">
        <f t="shared" si="58"/>
        <v>0</v>
      </c>
      <c r="CJ48" s="134">
        <f t="shared" si="58"/>
        <v>0</v>
      </c>
      <c r="CK48" s="134">
        <f t="shared" si="58"/>
        <v>0</v>
      </c>
      <c r="CL48" s="134">
        <f t="shared" si="58"/>
        <v>0</v>
      </c>
      <c r="CM48" s="134">
        <f t="shared" si="58"/>
        <v>0</v>
      </c>
      <c r="CN48" s="134">
        <f t="shared" si="58"/>
        <v>0</v>
      </c>
      <c r="CO48" s="134">
        <f t="shared" si="58"/>
        <v>0</v>
      </c>
      <c r="CP48" s="134">
        <f t="shared" si="58"/>
        <v>0</v>
      </c>
      <c r="CQ48" s="134">
        <f t="shared" si="58"/>
        <v>0</v>
      </c>
      <c r="CR48" s="134">
        <f t="shared" si="58"/>
        <v>0</v>
      </c>
      <c r="CS48" s="134">
        <f t="shared" si="58"/>
        <v>0</v>
      </c>
      <c r="CT48" s="134">
        <f t="shared" si="58"/>
        <v>0</v>
      </c>
      <c r="CU48" s="134">
        <f t="shared" si="58"/>
        <v>0</v>
      </c>
      <c r="CV48" s="134">
        <f t="shared" si="58"/>
        <v>0</v>
      </c>
      <c r="CW48" s="134">
        <f t="shared" si="58"/>
        <v>0</v>
      </c>
      <c r="CX48" s="134">
        <f t="shared" si="58"/>
        <v>0</v>
      </c>
      <c r="CY48" s="134">
        <f t="shared" si="58"/>
        <v>0</v>
      </c>
      <c r="CZ48" s="134">
        <f t="shared" si="58"/>
        <v>0</v>
      </c>
      <c r="DA48" s="134">
        <f t="shared" si="58"/>
        <v>0</v>
      </c>
      <c r="DB48" s="134">
        <f t="shared" si="58"/>
        <v>0</v>
      </c>
      <c r="DC48" s="134">
        <f t="shared" si="58"/>
        <v>0</v>
      </c>
      <c r="DD48" s="134">
        <f t="shared" si="58"/>
        <v>0</v>
      </c>
      <c r="DE48" s="134">
        <f t="shared" si="58"/>
        <v>0</v>
      </c>
    </row>
    <row r="49" spans="7:109" s="129" customFormat="1" ht="15.5" outlineLevel="1">
      <c r="G49" s="132" t="s">
        <v>227</v>
      </c>
      <c r="H49" s="132"/>
      <c r="I49" s="132"/>
      <c r="J49" s="133">
        <f>-2*J37</f>
        <v>-574.375</v>
      </c>
      <c r="K49" s="133">
        <f t="shared" ref="K49:BV49" si="59">-2*K37</f>
        <v>-574.375</v>
      </c>
      <c r="L49" s="133">
        <f t="shared" si="59"/>
        <v>-574.375</v>
      </c>
      <c r="M49" s="133">
        <f>-2*M37</f>
        <v>-574.375</v>
      </c>
      <c r="N49" s="133">
        <f t="shared" si="59"/>
        <v>-574.375</v>
      </c>
      <c r="O49" s="133">
        <f t="shared" si="59"/>
        <v>-574.375</v>
      </c>
      <c r="P49" s="133">
        <f t="shared" si="59"/>
        <v>-574.375</v>
      </c>
      <c r="Q49" s="133">
        <f t="shared" si="59"/>
        <v>-574.375</v>
      </c>
      <c r="R49" s="133">
        <f t="shared" si="59"/>
        <v>-574.375</v>
      </c>
      <c r="S49" s="133">
        <f t="shared" si="59"/>
        <v>-574.375</v>
      </c>
      <c r="T49" s="134">
        <f t="shared" si="59"/>
        <v>-574.375</v>
      </c>
      <c r="U49" s="134">
        <f t="shared" si="59"/>
        <v>-574.375</v>
      </c>
      <c r="V49" s="134">
        <f t="shared" si="59"/>
        <v>-574.375</v>
      </c>
      <c r="W49" s="134">
        <f t="shared" si="59"/>
        <v>-574.375</v>
      </c>
      <c r="X49" s="134">
        <f t="shared" si="59"/>
        <v>-574.375</v>
      </c>
      <c r="Y49" s="134">
        <f t="shared" si="59"/>
        <v>-574.375</v>
      </c>
      <c r="Z49" s="134">
        <f t="shared" si="59"/>
        <v>0</v>
      </c>
      <c r="AA49" s="134">
        <f t="shared" si="59"/>
        <v>0</v>
      </c>
      <c r="AB49" s="134">
        <f t="shared" si="59"/>
        <v>0</v>
      </c>
      <c r="AC49" s="134">
        <f t="shared" si="59"/>
        <v>0</v>
      </c>
      <c r="AD49" s="134">
        <f t="shared" si="59"/>
        <v>0</v>
      </c>
      <c r="AE49" s="134">
        <f t="shared" si="59"/>
        <v>0</v>
      </c>
      <c r="AF49" s="134">
        <f t="shared" si="59"/>
        <v>0</v>
      </c>
      <c r="AG49" s="134">
        <f t="shared" si="59"/>
        <v>0</v>
      </c>
      <c r="AH49" s="134">
        <f t="shared" si="59"/>
        <v>0</v>
      </c>
      <c r="AI49" s="134">
        <f t="shared" si="59"/>
        <v>0</v>
      </c>
      <c r="AJ49" s="134">
        <f t="shared" si="59"/>
        <v>0</v>
      </c>
      <c r="AK49" s="134">
        <f t="shared" si="59"/>
        <v>0</v>
      </c>
      <c r="AL49" s="134">
        <f t="shared" si="59"/>
        <v>0</v>
      </c>
      <c r="AM49" s="134">
        <f t="shared" si="59"/>
        <v>0</v>
      </c>
      <c r="AN49" s="134">
        <f t="shared" si="59"/>
        <v>0</v>
      </c>
      <c r="AO49" s="134">
        <f t="shared" si="59"/>
        <v>0</v>
      </c>
      <c r="AP49" s="134">
        <f t="shared" si="59"/>
        <v>0</v>
      </c>
      <c r="AQ49" s="134">
        <f t="shared" si="59"/>
        <v>0</v>
      </c>
      <c r="AR49" s="134">
        <f t="shared" si="59"/>
        <v>0</v>
      </c>
      <c r="AS49" s="134">
        <f t="shared" si="59"/>
        <v>0</v>
      </c>
      <c r="AT49" s="134">
        <f t="shared" si="59"/>
        <v>0</v>
      </c>
      <c r="AU49" s="134">
        <f t="shared" si="59"/>
        <v>0</v>
      </c>
      <c r="AV49" s="134">
        <f t="shared" si="59"/>
        <v>0</v>
      </c>
      <c r="AW49" s="134">
        <f t="shared" si="59"/>
        <v>0</v>
      </c>
      <c r="AX49" s="134">
        <f t="shared" si="59"/>
        <v>0</v>
      </c>
      <c r="AY49" s="134">
        <f t="shared" si="59"/>
        <v>0</v>
      </c>
      <c r="AZ49" s="134">
        <f t="shared" si="59"/>
        <v>0</v>
      </c>
      <c r="BA49" s="134">
        <f t="shared" si="59"/>
        <v>0</v>
      </c>
      <c r="BB49" s="134">
        <f t="shared" si="59"/>
        <v>0</v>
      </c>
      <c r="BC49" s="134">
        <f t="shared" si="59"/>
        <v>0</v>
      </c>
      <c r="BD49" s="134">
        <f t="shared" si="59"/>
        <v>0</v>
      </c>
      <c r="BE49" s="134">
        <f t="shared" si="59"/>
        <v>0</v>
      </c>
      <c r="BF49" s="134">
        <f t="shared" si="59"/>
        <v>0</v>
      </c>
      <c r="BG49" s="134">
        <f t="shared" si="59"/>
        <v>0</v>
      </c>
      <c r="BH49" s="134">
        <f t="shared" si="59"/>
        <v>0</v>
      </c>
      <c r="BI49" s="134">
        <f t="shared" si="59"/>
        <v>0</v>
      </c>
      <c r="BJ49" s="134">
        <f t="shared" si="59"/>
        <v>0</v>
      </c>
      <c r="BK49" s="134">
        <f t="shared" si="59"/>
        <v>0</v>
      </c>
      <c r="BL49" s="134">
        <f t="shared" si="59"/>
        <v>0</v>
      </c>
      <c r="BM49" s="134">
        <f t="shared" si="59"/>
        <v>0</v>
      </c>
      <c r="BN49" s="134">
        <f t="shared" si="59"/>
        <v>0</v>
      </c>
      <c r="BO49" s="134">
        <f t="shared" si="59"/>
        <v>0</v>
      </c>
      <c r="BP49" s="134">
        <f t="shared" si="59"/>
        <v>0</v>
      </c>
      <c r="BQ49" s="134">
        <f t="shared" si="59"/>
        <v>0</v>
      </c>
      <c r="BR49" s="134">
        <f t="shared" si="59"/>
        <v>0</v>
      </c>
      <c r="BS49" s="134">
        <f t="shared" si="59"/>
        <v>0</v>
      </c>
      <c r="BT49" s="134">
        <f t="shared" si="59"/>
        <v>0</v>
      </c>
      <c r="BU49" s="134">
        <f t="shared" si="59"/>
        <v>0</v>
      </c>
      <c r="BV49" s="134">
        <f t="shared" si="59"/>
        <v>0</v>
      </c>
      <c r="BW49" s="134">
        <f t="shared" ref="BW49:DE49" si="60">-2*BW37</f>
        <v>0</v>
      </c>
      <c r="BX49" s="134">
        <f t="shared" si="60"/>
        <v>0</v>
      </c>
      <c r="BY49" s="134">
        <f t="shared" si="60"/>
        <v>0</v>
      </c>
      <c r="BZ49" s="134">
        <f t="shared" si="60"/>
        <v>0</v>
      </c>
      <c r="CA49" s="134">
        <f t="shared" si="60"/>
        <v>0</v>
      </c>
      <c r="CB49" s="134">
        <f t="shared" si="60"/>
        <v>0</v>
      </c>
      <c r="CC49" s="134">
        <f t="shared" si="60"/>
        <v>0</v>
      </c>
      <c r="CD49" s="134">
        <f t="shared" si="60"/>
        <v>0</v>
      </c>
      <c r="CE49" s="134">
        <f t="shared" si="60"/>
        <v>0</v>
      </c>
      <c r="CF49" s="134">
        <f t="shared" si="60"/>
        <v>0</v>
      </c>
      <c r="CG49" s="134">
        <f t="shared" si="60"/>
        <v>0</v>
      </c>
      <c r="CH49" s="134">
        <f t="shared" si="60"/>
        <v>0</v>
      </c>
      <c r="CI49" s="134">
        <f t="shared" si="60"/>
        <v>0</v>
      </c>
      <c r="CJ49" s="134">
        <f t="shared" si="60"/>
        <v>0</v>
      </c>
      <c r="CK49" s="134">
        <f t="shared" si="60"/>
        <v>0</v>
      </c>
      <c r="CL49" s="134">
        <f t="shared" si="60"/>
        <v>0</v>
      </c>
      <c r="CM49" s="134">
        <f t="shared" si="60"/>
        <v>0</v>
      </c>
      <c r="CN49" s="134">
        <f t="shared" si="60"/>
        <v>0</v>
      </c>
      <c r="CO49" s="134">
        <f t="shared" si="60"/>
        <v>0</v>
      </c>
      <c r="CP49" s="134">
        <f t="shared" si="60"/>
        <v>0</v>
      </c>
      <c r="CQ49" s="134">
        <f t="shared" si="60"/>
        <v>0</v>
      </c>
      <c r="CR49" s="134">
        <f t="shared" si="60"/>
        <v>0</v>
      </c>
      <c r="CS49" s="134">
        <f t="shared" si="60"/>
        <v>0</v>
      </c>
      <c r="CT49" s="134">
        <f t="shared" si="60"/>
        <v>0</v>
      </c>
      <c r="CU49" s="134">
        <f t="shared" si="60"/>
        <v>0</v>
      </c>
      <c r="CV49" s="134">
        <f t="shared" si="60"/>
        <v>0</v>
      </c>
      <c r="CW49" s="134">
        <f t="shared" si="60"/>
        <v>0</v>
      </c>
      <c r="CX49" s="134">
        <f t="shared" si="60"/>
        <v>0</v>
      </c>
      <c r="CY49" s="134">
        <f t="shared" si="60"/>
        <v>0</v>
      </c>
      <c r="CZ49" s="134">
        <f t="shared" si="60"/>
        <v>0</v>
      </c>
      <c r="DA49" s="134">
        <f t="shared" si="60"/>
        <v>0</v>
      </c>
      <c r="DB49" s="134">
        <f t="shared" si="60"/>
        <v>0</v>
      </c>
      <c r="DC49" s="134">
        <f t="shared" si="60"/>
        <v>0</v>
      </c>
      <c r="DD49" s="134">
        <f t="shared" si="60"/>
        <v>0</v>
      </c>
      <c r="DE49" s="134">
        <f t="shared" si="60"/>
        <v>0</v>
      </c>
    </row>
    <row r="50" spans="7:109" s="129" customFormat="1" ht="15.5" outlineLevel="1">
      <c r="G50" s="132" t="s">
        <v>228</v>
      </c>
      <c r="H50" s="132"/>
      <c r="I50" s="132"/>
      <c r="J50" s="142">
        <v>0</v>
      </c>
      <c r="K50" s="142">
        <v>0</v>
      </c>
      <c r="L50" s="142">
        <v>0</v>
      </c>
      <c r="M50" s="142">
        <v>0</v>
      </c>
      <c r="N50" s="142">
        <v>0</v>
      </c>
      <c r="O50" s="142">
        <v>0</v>
      </c>
      <c r="P50" s="142">
        <v>0</v>
      </c>
      <c r="Q50" s="142">
        <v>0</v>
      </c>
      <c r="R50" s="142">
        <v>0</v>
      </c>
      <c r="S50" s="142">
        <v>0</v>
      </c>
      <c r="T50" s="143">
        <v>0</v>
      </c>
      <c r="U50" s="143">
        <v>0</v>
      </c>
      <c r="V50" s="143">
        <v>0</v>
      </c>
      <c r="W50" s="143">
        <v>0</v>
      </c>
      <c r="X50" s="143">
        <v>0</v>
      </c>
      <c r="Y50" s="143">
        <v>0</v>
      </c>
      <c r="Z50" s="143">
        <v>0</v>
      </c>
      <c r="AA50" s="143">
        <v>0</v>
      </c>
      <c r="AB50" s="143">
        <v>0</v>
      </c>
      <c r="AC50" s="143">
        <v>0</v>
      </c>
      <c r="AD50" s="143">
        <v>0</v>
      </c>
      <c r="AE50" s="143">
        <v>0</v>
      </c>
      <c r="AF50" s="143">
        <v>0</v>
      </c>
      <c r="AG50" s="143">
        <v>0</v>
      </c>
      <c r="AH50" s="143">
        <v>0</v>
      </c>
      <c r="AI50" s="143">
        <v>0</v>
      </c>
      <c r="AJ50" s="143">
        <v>0</v>
      </c>
      <c r="AK50" s="143">
        <v>0</v>
      </c>
      <c r="AL50" s="143">
        <v>0</v>
      </c>
      <c r="AM50" s="143">
        <v>0</v>
      </c>
      <c r="AN50" s="143">
        <v>0</v>
      </c>
      <c r="AO50" s="143">
        <v>0</v>
      </c>
      <c r="AP50" s="143">
        <v>0</v>
      </c>
      <c r="AQ50" s="143">
        <v>0</v>
      </c>
      <c r="AR50" s="143">
        <v>0</v>
      </c>
      <c r="AS50" s="143">
        <v>0</v>
      </c>
      <c r="AT50" s="143">
        <v>0</v>
      </c>
      <c r="AU50" s="143">
        <v>0</v>
      </c>
      <c r="AV50" s="143">
        <v>0</v>
      </c>
      <c r="AW50" s="143">
        <v>0</v>
      </c>
      <c r="AX50" s="143">
        <v>0</v>
      </c>
      <c r="AY50" s="143">
        <v>0</v>
      </c>
      <c r="AZ50" s="143">
        <v>0</v>
      </c>
      <c r="BA50" s="143">
        <v>0</v>
      </c>
      <c r="BB50" s="143">
        <v>0</v>
      </c>
      <c r="BC50" s="143">
        <v>0</v>
      </c>
      <c r="BD50" s="143">
        <v>0</v>
      </c>
      <c r="BE50" s="143">
        <v>0</v>
      </c>
      <c r="BF50" s="143">
        <v>0</v>
      </c>
      <c r="BG50" s="143">
        <v>0</v>
      </c>
      <c r="BH50" s="143">
        <v>0</v>
      </c>
      <c r="BI50" s="143">
        <v>0</v>
      </c>
      <c r="BJ50" s="143">
        <v>0</v>
      </c>
      <c r="BK50" s="143">
        <v>0</v>
      </c>
      <c r="BL50" s="143">
        <v>0</v>
      </c>
      <c r="BM50" s="143">
        <v>0</v>
      </c>
      <c r="BN50" s="143">
        <v>0</v>
      </c>
      <c r="BO50" s="143">
        <v>0</v>
      </c>
      <c r="BP50" s="143">
        <v>0</v>
      </c>
      <c r="BQ50" s="143">
        <v>0</v>
      </c>
      <c r="BR50" s="143">
        <v>0</v>
      </c>
      <c r="BS50" s="143">
        <v>0</v>
      </c>
      <c r="BT50" s="143">
        <v>0</v>
      </c>
      <c r="BU50" s="143">
        <v>0</v>
      </c>
      <c r="BV50" s="143">
        <v>0</v>
      </c>
      <c r="BW50" s="143">
        <v>0</v>
      </c>
      <c r="BX50" s="143">
        <v>0</v>
      </c>
      <c r="BY50" s="143">
        <v>0</v>
      </c>
      <c r="BZ50" s="143">
        <v>0</v>
      </c>
      <c r="CA50" s="143">
        <v>0</v>
      </c>
      <c r="CB50" s="143">
        <v>0</v>
      </c>
      <c r="CC50" s="143">
        <v>0</v>
      </c>
      <c r="CD50" s="143">
        <v>0</v>
      </c>
      <c r="CE50" s="143">
        <v>0</v>
      </c>
      <c r="CF50" s="143">
        <v>0</v>
      </c>
      <c r="CG50" s="143">
        <v>0</v>
      </c>
      <c r="CH50" s="143">
        <v>0</v>
      </c>
      <c r="CI50" s="143">
        <v>0</v>
      </c>
      <c r="CJ50" s="143">
        <v>0</v>
      </c>
      <c r="CK50" s="143">
        <v>0</v>
      </c>
      <c r="CL50" s="143">
        <v>0</v>
      </c>
      <c r="CM50" s="143">
        <v>0</v>
      </c>
      <c r="CN50" s="143">
        <v>0</v>
      </c>
      <c r="CO50" s="143">
        <v>0</v>
      </c>
      <c r="CP50" s="143">
        <v>0</v>
      </c>
      <c r="CQ50" s="143">
        <v>0</v>
      </c>
      <c r="CR50" s="143">
        <v>0</v>
      </c>
      <c r="CS50" s="143">
        <v>0</v>
      </c>
      <c r="CT50" s="143">
        <v>0</v>
      </c>
      <c r="CU50" s="143">
        <v>0</v>
      </c>
      <c r="CV50" s="143">
        <v>0</v>
      </c>
      <c r="CW50" s="143">
        <v>0</v>
      </c>
      <c r="CX50" s="143">
        <v>0</v>
      </c>
      <c r="CY50" s="143">
        <v>0</v>
      </c>
      <c r="CZ50" s="143">
        <v>0</v>
      </c>
      <c r="DA50" s="143">
        <v>0</v>
      </c>
      <c r="DB50" s="143">
        <v>0</v>
      </c>
      <c r="DC50" s="143">
        <v>0</v>
      </c>
      <c r="DD50" s="143">
        <v>0</v>
      </c>
      <c r="DE50" s="143">
        <v>0</v>
      </c>
    </row>
    <row r="51" spans="7:109" s="129" customFormat="1" ht="15.5" outlineLevel="1">
      <c r="G51" s="132" t="s">
        <v>229</v>
      </c>
      <c r="H51" s="132"/>
      <c r="I51" s="132"/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0</v>
      </c>
      <c r="S51" s="133">
        <v>0</v>
      </c>
      <c r="T51" s="134">
        <v>0</v>
      </c>
      <c r="U51" s="134">
        <v>0</v>
      </c>
      <c r="V51" s="134">
        <v>0</v>
      </c>
      <c r="W51" s="134">
        <v>0</v>
      </c>
      <c r="X51" s="134">
        <v>0</v>
      </c>
      <c r="Y51" s="134">
        <v>0</v>
      </c>
      <c r="Z51" s="134">
        <v>0</v>
      </c>
      <c r="AA51" s="134">
        <v>0</v>
      </c>
      <c r="AB51" s="134">
        <v>0</v>
      </c>
      <c r="AC51" s="134">
        <v>0</v>
      </c>
      <c r="AD51" s="134">
        <v>0</v>
      </c>
      <c r="AE51" s="134">
        <v>0</v>
      </c>
      <c r="AF51" s="134">
        <v>0</v>
      </c>
      <c r="AG51" s="134">
        <v>0</v>
      </c>
      <c r="AH51" s="134">
        <v>0</v>
      </c>
      <c r="AI51" s="134">
        <v>0</v>
      </c>
      <c r="AJ51" s="134">
        <v>0</v>
      </c>
      <c r="AK51" s="134">
        <v>0</v>
      </c>
      <c r="AL51" s="134">
        <v>0</v>
      </c>
      <c r="AM51" s="134">
        <v>0</v>
      </c>
      <c r="AN51" s="134">
        <v>0</v>
      </c>
      <c r="AO51" s="134">
        <v>0</v>
      </c>
      <c r="AP51" s="134">
        <v>0</v>
      </c>
      <c r="AQ51" s="134">
        <v>0</v>
      </c>
      <c r="AR51" s="134">
        <v>0</v>
      </c>
      <c r="AS51" s="134">
        <v>0</v>
      </c>
      <c r="AT51" s="134">
        <v>0</v>
      </c>
      <c r="AU51" s="134">
        <v>0</v>
      </c>
      <c r="AV51" s="134">
        <v>0</v>
      </c>
      <c r="AW51" s="134">
        <v>0</v>
      </c>
      <c r="AX51" s="134">
        <v>0</v>
      </c>
      <c r="AY51" s="134">
        <v>0</v>
      </c>
      <c r="AZ51" s="134">
        <v>0</v>
      </c>
      <c r="BA51" s="134">
        <v>0</v>
      </c>
      <c r="BB51" s="134">
        <v>0</v>
      </c>
      <c r="BC51" s="134">
        <v>0</v>
      </c>
      <c r="BD51" s="134">
        <v>0</v>
      </c>
      <c r="BE51" s="134">
        <v>0</v>
      </c>
      <c r="BF51" s="134">
        <v>0</v>
      </c>
      <c r="BG51" s="134">
        <v>0</v>
      </c>
      <c r="BH51" s="134">
        <v>0</v>
      </c>
      <c r="BI51" s="134">
        <v>0</v>
      </c>
      <c r="BJ51" s="134">
        <v>0</v>
      </c>
      <c r="BK51" s="134">
        <v>0</v>
      </c>
      <c r="BL51" s="134">
        <v>0</v>
      </c>
      <c r="BM51" s="134">
        <v>0</v>
      </c>
      <c r="BN51" s="134">
        <v>0</v>
      </c>
      <c r="BO51" s="134">
        <v>0</v>
      </c>
      <c r="BP51" s="134">
        <v>0</v>
      </c>
      <c r="BQ51" s="134">
        <v>0</v>
      </c>
      <c r="BR51" s="134">
        <v>0</v>
      </c>
      <c r="BS51" s="134">
        <v>0</v>
      </c>
      <c r="BT51" s="134">
        <v>0</v>
      </c>
      <c r="BU51" s="134">
        <v>0</v>
      </c>
      <c r="BV51" s="134">
        <v>0</v>
      </c>
      <c r="BW51" s="134">
        <v>0</v>
      </c>
      <c r="BX51" s="134">
        <v>0</v>
      </c>
      <c r="BY51" s="134">
        <v>0</v>
      </c>
      <c r="BZ51" s="134">
        <v>0</v>
      </c>
      <c r="CA51" s="134">
        <v>0</v>
      </c>
      <c r="CB51" s="134">
        <v>0</v>
      </c>
      <c r="CC51" s="134">
        <v>0</v>
      </c>
      <c r="CD51" s="134">
        <v>0</v>
      </c>
      <c r="CE51" s="134">
        <v>0</v>
      </c>
      <c r="CF51" s="134">
        <v>0</v>
      </c>
      <c r="CG51" s="134">
        <v>0</v>
      </c>
      <c r="CH51" s="134">
        <v>0</v>
      </c>
      <c r="CI51" s="134">
        <v>0</v>
      </c>
      <c r="CJ51" s="134">
        <v>0</v>
      </c>
      <c r="CK51" s="134">
        <v>0</v>
      </c>
      <c r="CL51" s="134">
        <v>0</v>
      </c>
      <c r="CM51" s="134">
        <v>0</v>
      </c>
      <c r="CN51" s="134">
        <v>0</v>
      </c>
      <c r="CO51" s="134">
        <v>0</v>
      </c>
      <c r="CP51" s="134">
        <v>0</v>
      </c>
      <c r="CQ51" s="134">
        <v>0</v>
      </c>
      <c r="CR51" s="134">
        <v>0</v>
      </c>
      <c r="CS51" s="134">
        <v>0</v>
      </c>
      <c r="CT51" s="134">
        <v>0</v>
      </c>
      <c r="CU51" s="134">
        <v>0</v>
      </c>
      <c r="CV51" s="134">
        <v>0</v>
      </c>
      <c r="CW51" s="134">
        <v>0</v>
      </c>
      <c r="CX51" s="134">
        <v>0</v>
      </c>
      <c r="CY51" s="134">
        <v>0</v>
      </c>
      <c r="CZ51" s="134">
        <v>0</v>
      </c>
      <c r="DA51" s="134">
        <v>0</v>
      </c>
      <c r="DB51" s="134">
        <v>0</v>
      </c>
      <c r="DC51" s="134">
        <v>0</v>
      </c>
      <c r="DD51" s="134">
        <v>0</v>
      </c>
      <c r="DE51" s="134">
        <v>0</v>
      </c>
    </row>
    <row r="52" spans="7:109" s="129" customFormat="1" ht="15.5" outlineLevel="1">
      <c r="G52" s="132" t="s">
        <v>230</v>
      </c>
      <c r="H52" s="132"/>
      <c r="I52" s="132"/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33">
        <v>0</v>
      </c>
      <c r="P52" s="133">
        <v>0</v>
      </c>
      <c r="Q52" s="133">
        <v>0</v>
      </c>
      <c r="R52" s="133">
        <v>0</v>
      </c>
      <c r="S52" s="133">
        <v>0</v>
      </c>
      <c r="T52" s="134">
        <v>0</v>
      </c>
      <c r="U52" s="134">
        <v>0</v>
      </c>
      <c r="V52" s="134">
        <v>0</v>
      </c>
      <c r="W52" s="134">
        <v>0</v>
      </c>
      <c r="X52" s="134">
        <v>0</v>
      </c>
      <c r="Y52" s="134">
        <v>0</v>
      </c>
      <c r="Z52" s="134">
        <v>0</v>
      </c>
      <c r="AA52" s="134">
        <v>0</v>
      </c>
      <c r="AB52" s="134">
        <v>0</v>
      </c>
      <c r="AC52" s="134">
        <v>0</v>
      </c>
      <c r="AD52" s="134">
        <v>0</v>
      </c>
      <c r="AE52" s="134">
        <v>0</v>
      </c>
      <c r="AF52" s="134">
        <v>0</v>
      </c>
      <c r="AG52" s="134">
        <v>0</v>
      </c>
      <c r="AH52" s="134">
        <v>0</v>
      </c>
      <c r="AI52" s="134">
        <v>0</v>
      </c>
      <c r="AJ52" s="134">
        <v>0</v>
      </c>
      <c r="AK52" s="134">
        <v>0</v>
      </c>
      <c r="AL52" s="134">
        <v>0</v>
      </c>
      <c r="AM52" s="134">
        <v>0</v>
      </c>
      <c r="AN52" s="134">
        <v>0</v>
      </c>
      <c r="AO52" s="134">
        <v>0</v>
      </c>
      <c r="AP52" s="134">
        <v>0</v>
      </c>
      <c r="AQ52" s="134">
        <v>0</v>
      </c>
      <c r="AR52" s="134">
        <v>0</v>
      </c>
      <c r="AS52" s="134">
        <v>0</v>
      </c>
      <c r="AT52" s="134">
        <v>0</v>
      </c>
      <c r="AU52" s="134">
        <v>0</v>
      </c>
      <c r="AV52" s="134">
        <v>0</v>
      </c>
      <c r="AW52" s="134">
        <v>0</v>
      </c>
      <c r="AX52" s="134">
        <v>0</v>
      </c>
      <c r="AY52" s="134">
        <v>0</v>
      </c>
      <c r="AZ52" s="134">
        <v>0</v>
      </c>
      <c r="BA52" s="134">
        <v>0</v>
      </c>
      <c r="BB52" s="134">
        <v>0</v>
      </c>
      <c r="BC52" s="134">
        <v>0</v>
      </c>
      <c r="BD52" s="134">
        <v>0</v>
      </c>
      <c r="BE52" s="134">
        <v>0</v>
      </c>
      <c r="BF52" s="134">
        <v>0</v>
      </c>
      <c r="BG52" s="134">
        <v>0</v>
      </c>
      <c r="BH52" s="134">
        <v>0</v>
      </c>
      <c r="BI52" s="134">
        <v>0</v>
      </c>
      <c r="BJ52" s="134">
        <v>0</v>
      </c>
      <c r="BK52" s="134">
        <v>0</v>
      </c>
      <c r="BL52" s="134">
        <v>0</v>
      </c>
      <c r="BM52" s="134">
        <v>0</v>
      </c>
      <c r="BN52" s="134">
        <v>0</v>
      </c>
      <c r="BO52" s="134">
        <v>0</v>
      </c>
      <c r="BP52" s="134">
        <v>0</v>
      </c>
      <c r="BQ52" s="134">
        <v>0</v>
      </c>
      <c r="BR52" s="134">
        <v>0</v>
      </c>
      <c r="BS52" s="134">
        <v>0</v>
      </c>
      <c r="BT52" s="134">
        <v>0</v>
      </c>
      <c r="BU52" s="134">
        <v>0</v>
      </c>
      <c r="BV52" s="134">
        <v>0</v>
      </c>
      <c r="BW52" s="134">
        <v>0</v>
      </c>
      <c r="BX52" s="134">
        <v>0</v>
      </c>
      <c r="BY52" s="134">
        <v>0</v>
      </c>
      <c r="BZ52" s="134">
        <v>0</v>
      </c>
      <c r="CA52" s="134">
        <v>0</v>
      </c>
      <c r="CB52" s="134">
        <v>0</v>
      </c>
      <c r="CC52" s="134">
        <v>0</v>
      </c>
      <c r="CD52" s="134">
        <v>0</v>
      </c>
      <c r="CE52" s="134">
        <v>0</v>
      </c>
      <c r="CF52" s="134">
        <v>0</v>
      </c>
      <c r="CG52" s="134">
        <v>0</v>
      </c>
      <c r="CH52" s="134">
        <v>0</v>
      </c>
      <c r="CI52" s="134">
        <v>0</v>
      </c>
      <c r="CJ52" s="134">
        <v>0</v>
      </c>
      <c r="CK52" s="134">
        <v>0</v>
      </c>
      <c r="CL52" s="134">
        <v>0</v>
      </c>
      <c r="CM52" s="134">
        <v>0</v>
      </c>
      <c r="CN52" s="134">
        <v>0</v>
      </c>
      <c r="CO52" s="134">
        <v>0</v>
      </c>
      <c r="CP52" s="134">
        <v>0</v>
      </c>
      <c r="CQ52" s="134">
        <v>0</v>
      </c>
      <c r="CR52" s="134">
        <v>0</v>
      </c>
      <c r="CS52" s="134">
        <v>0</v>
      </c>
      <c r="CT52" s="134">
        <v>0</v>
      </c>
      <c r="CU52" s="134">
        <v>0</v>
      </c>
      <c r="CV52" s="134">
        <v>0</v>
      </c>
      <c r="CW52" s="134">
        <v>0</v>
      </c>
      <c r="CX52" s="134">
        <v>0</v>
      </c>
      <c r="CY52" s="134">
        <v>0</v>
      </c>
      <c r="CZ52" s="134">
        <v>0</v>
      </c>
      <c r="DA52" s="134">
        <v>0</v>
      </c>
      <c r="DB52" s="134">
        <v>0</v>
      </c>
      <c r="DC52" s="134">
        <v>0</v>
      </c>
      <c r="DD52" s="134">
        <v>0</v>
      </c>
      <c r="DE52" s="134">
        <v>0</v>
      </c>
    </row>
    <row r="53" spans="7:109" s="129" customFormat="1" ht="15.5" outlineLevel="1">
      <c r="G53" s="132" t="s">
        <v>231</v>
      </c>
      <c r="H53" s="132"/>
      <c r="I53" s="132"/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3">
        <v>0</v>
      </c>
      <c r="P53" s="133">
        <v>0</v>
      </c>
      <c r="Q53" s="133">
        <v>0</v>
      </c>
      <c r="R53" s="133">
        <v>0</v>
      </c>
      <c r="S53" s="133">
        <v>0</v>
      </c>
      <c r="T53" s="134">
        <v>0</v>
      </c>
      <c r="U53" s="134">
        <v>0</v>
      </c>
      <c r="V53" s="134">
        <v>0</v>
      </c>
      <c r="W53" s="134">
        <v>0</v>
      </c>
      <c r="X53" s="134">
        <v>0</v>
      </c>
      <c r="Y53" s="134">
        <v>0</v>
      </c>
      <c r="Z53" s="134">
        <v>0</v>
      </c>
      <c r="AA53" s="134">
        <v>0</v>
      </c>
      <c r="AB53" s="134">
        <v>0</v>
      </c>
      <c r="AC53" s="134">
        <v>0</v>
      </c>
      <c r="AD53" s="134">
        <v>0</v>
      </c>
      <c r="AE53" s="134">
        <v>0</v>
      </c>
      <c r="AF53" s="134">
        <v>0</v>
      </c>
      <c r="AG53" s="134">
        <v>0</v>
      </c>
      <c r="AH53" s="134">
        <v>0</v>
      </c>
      <c r="AI53" s="134">
        <v>0</v>
      </c>
      <c r="AJ53" s="134">
        <v>0</v>
      </c>
      <c r="AK53" s="134">
        <v>0</v>
      </c>
      <c r="AL53" s="134">
        <v>0</v>
      </c>
      <c r="AM53" s="134">
        <v>0</v>
      </c>
      <c r="AN53" s="134">
        <v>0</v>
      </c>
      <c r="AO53" s="134">
        <v>0</v>
      </c>
      <c r="AP53" s="134">
        <v>0</v>
      </c>
      <c r="AQ53" s="134">
        <v>0</v>
      </c>
      <c r="AR53" s="134">
        <v>0</v>
      </c>
      <c r="AS53" s="134">
        <v>0</v>
      </c>
      <c r="AT53" s="134">
        <v>0</v>
      </c>
      <c r="AU53" s="134">
        <v>0</v>
      </c>
      <c r="AV53" s="134">
        <v>0</v>
      </c>
      <c r="AW53" s="134">
        <v>0</v>
      </c>
      <c r="AX53" s="134">
        <v>0</v>
      </c>
      <c r="AY53" s="134">
        <v>0</v>
      </c>
      <c r="AZ53" s="134">
        <v>0</v>
      </c>
      <c r="BA53" s="134">
        <v>0</v>
      </c>
      <c r="BB53" s="134">
        <v>0</v>
      </c>
      <c r="BC53" s="134">
        <v>0</v>
      </c>
      <c r="BD53" s="134">
        <v>0</v>
      </c>
      <c r="BE53" s="134">
        <v>0</v>
      </c>
      <c r="BF53" s="134">
        <v>0</v>
      </c>
      <c r="BG53" s="134">
        <v>0</v>
      </c>
      <c r="BH53" s="134">
        <v>0</v>
      </c>
      <c r="BI53" s="134">
        <v>0</v>
      </c>
      <c r="BJ53" s="134">
        <v>0</v>
      </c>
      <c r="BK53" s="134">
        <v>0</v>
      </c>
      <c r="BL53" s="134">
        <v>0</v>
      </c>
      <c r="BM53" s="134">
        <v>0</v>
      </c>
      <c r="BN53" s="134">
        <v>0</v>
      </c>
      <c r="BO53" s="134">
        <v>0</v>
      </c>
      <c r="BP53" s="134">
        <v>0</v>
      </c>
      <c r="BQ53" s="134">
        <v>0</v>
      </c>
      <c r="BR53" s="134">
        <v>0</v>
      </c>
      <c r="BS53" s="134">
        <v>0</v>
      </c>
      <c r="BT53" s="134">
        <v>0</v>
      </c>
      <c r="BU53" s="134">
        <v>0</v>
      </c>
      <c r="BV53" s="134">
        <v>0</v>
      </c>
      <c r="BW53" s="134">
        <v>0</v>
      </c>
      <c r="BX53" s="134">
        <v>0</v>
      </c>
      <c r="BY53" s="134">
        <v>0</v>
      </c>
      <c r="BZ53" s="134">
        <v>0</v>
      </c>
      <c r="CA53" s="134">
        <v>0</v>
      </c>
      <c r="CB53" s="134">
        <v>0</v>
      </c>
      <c r="CC53" s="134">
        <v>0</v>
      </c>
      <c r="CD53" s="134">
        <v>0</v>
      </c>
      <c r="CE53" s="134">
        <v>0</v>
      </c>
      <c r="CF53" s="134">
        <v>0</v>
      </c>
      <c r="CG53" s="134">
        <v>0</v>
      </c>
      <c r="CH53" s="134">
        <v>0</v>
      </c>
      <c r="CI53" s="134">
        <v>0</v>
      </c>
      <c r="CJ53" s="134">
        <v>0</v>
      </c>
      <c r="CK53" s="134">
        <v>0</v>
      </c>
      <c r="CL53" s="134">
        <v>0</v>
      </c>
      <c r="CM53" s="134">
        <v>0</v>
      </c>
      <c r="CN53" s="134">
        <v>0</v>
      </c>
      <c r="CO53" s="134">
        <v>0</v>
      </c>
      <c r="CP53" s="134">
        <v>0</v>
      </c>
      <c r="CQ53" s="134">
        <v>0</v>
      </c>
      <c r="CR53" s="134">
        <v>0</v>
      </c>
      <c r="CS53" s="134">
        <v>0</v>
      </c>
      <c r="CT53" s="134">
        <v>0</v>
      </c>
      <c r="CU53" s="134">
        <v>0</v>
      </c>
      <c r="CV53" s="134">
        <v>0</v>
      </c>
      <c r="CW53" s="134">
        <v>0</v>
      </c>
      <c r="CX53" s="134">
        <v>0</v>
      </c>
      <c r="CY53" s="134">
        <v>0</v>
      </c>
      <c r="CZ53" s="134">
        <v>0</v>
      </c>
      <c r="DA53" s="134">
        <v>0</v>
      </c>
      <c r="DB53" s="134">
        <v>0</v>
      </c>
      <c r="DC53" s="134">
        <v>0</v>
      </c>
      <c r="DD53" s="134">
        <v>0</v>
      </c>
      <c r="DE53" s="134">
        <v>0</v>
      </c>
    </row>
    <row r="54" spans="7:109" s="129" customFormat="1" ht="15.5" outlineLevel="1">
      <c r="G54" s="132" t="s">
        <v>232</v>
      </c>
      <c r="H54" s="132"/>
      <c r="I54" s="132"/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33">
        <v>0</v>
      </c>
      <c r="T54" s="134">
        <v>0</v>
      </c>
      <c r="U54" s="134">
        <v>0</v>
      </c>
      <c r="V54" s="134">
        <v>0</v>
      </c>
      <c r="W54" s="134">
        <v>0</v>
      </c>
      <c r="X54" s="134">
        <v>0</v>
      </c>
      <c r="Y54" s="134">
        <v>0</v>
      </c>
      <c r="Z54" s="134">
        <v>0</v>
      </c>
      <c r="AA54" s="134">
        <v>0</v>
      </c>
      <c r="AB54" s="134">
        <v>0</v>
      </c>
      <c r="AC54" s="134">
        <v>0</v>
      </c>
      <c r="AD54" s="134">
        <v>0</v>
      </c>
      <c r="AE54" s="134">
        <v>0</v>
      </c>
      <c r="AF54" s="134">
        <v>0</v>
      </c>
      <c r="AG54" s="134">
        <v>0</v>
      </c>
      <c r="AH54" s="134">
        <v>0</v>
      </c>
      <c r="AI54" s="134">
        <v>0</v>
      </c>
      <c r="AJ54" s="134">
        <v>0</v>
      </c>
      <c r="AK54" s="134">
        <v>0</v>
      </c>
      <c r="AL54" s="134">
        <v>0</v>
      </c>
      <c r="AM54" s="134">
        <v>0</v>
      </c>
      <c r="AN54" s="134">
        <v>0</v>
      </c>
      <c r="AO54" s="134">
        <v>0</v>
      </c>
      <c r="AP54" s="134">
        <v>0</v>
      </c>
      <c r="AQ54" s="134">
        <v>0</v>
      </c>
      <c r="AR54" s="134">
        <v>0</v>
      </c>
      <c r="AS54" s="134">
        <v>0</v>
      </c>
      <c r="AT54" s="134">
        <v>0</v>
      </c>
      <c r="AU54" s="134">
        <v>0</v>
      </c>
      <c r="AV54" s="134">
        <v>0</v>
      </c>
      <c r="AW54" s="134">
        <v>0</v>
      </c>
      <c r="AX54" s="134">
        <v>0</v>
      </c>
      <c r="AY54" s="134">
        <v>0</v>
      </c>
      <c r="AZ54" s="134">
        <v>0</v>
      </c>
      <c r="BA54" s="134">
        <v>0</v>
      </c>
      <c r="BB54" s="134">
        <v>0</v>
      </c>
      <c r="BC54" s="134">
        <v>0</v>
      </c>
      <c r="BD54" s="134">
        <v>0</v>
      </c>
      <c r="BE54" s="134">
        <v>0</v>
      </c>
      <c r="BF54" s="134">
        <v>0</v>
      </c>
      <c r="BG54" s="134">
        <v>0</v>
      </c>
      <c r="BH54" s="134">
        <v>0</v>
      </c>
      <c r="BI54" s="134">
        <v>0</v>
      </c>
      <c r="BJ54" s="134">
        <v>0</v>
      </c>
      <c r="BK54" s="134">
        <v>0</v>
      </c>
      <c r="BL54" s="134">
        <v>0</v>
      </c>
      <c r="BM54" s="134">
        <v>0</v>
      </c>
      <c r="BN54" s="134">
        <v>0</v>
      </c>
      <c r="BO54" s="134">
        <v>0</v>
      </c>
      <c r="BP54" s="134">
        <v>0</v>
      </c>
      <c r="BQ54" s="134">
        <v>0</v>
      </c>
      <c r="BR54" s="134">
        <v>0</v>
      </c>
      <c r="BS54" s="134">
        <v>0</v>
      </c>
      <c r="BT54" s="134">
        <v>0</v>
      </c>
      <c r="BU54" s="134">
        <v>0</v>
      </c>
      <c r="BV54" s="134">
        <v>0</v>
      </c>
      <c r="BW54" s="134">
        <v>0</v>
      </c>
      <c r="BX54" s="134">
        <v>0</v>
      </c>
      <c r="BY54" s="134">
        <v>0</v>
      </c>
      <c r="BZ54" s="134">
        <v>0</v>
      </c>
      <c r="CA54" s="134">
        <v>0</v>
      </c>
      <c r="CB54" s="134">
        <v>0</v>
      </c>
      <c r="CC54" s="134">
        <v>0</v>
      </c>
      <c r="CD54" s="134">
        <v>0</v>
      </c>
      <c r="CE54" s="134">
        <v>0</v>
      </c>
      <c r="CF54" s="134">
        <v>0</v>
      </c>
      <c r="CG54" s="134">
        <v>0</v>
      </c>
      <c r="CH54" s="134">
        <v>0</v>
      </c>
      <c r="CI54" s="134">
        <v>0</v>
      </c>
      <c r="CJ54" s="134">
        <v>0</v>
      </c>
      <c r="CK54" s="134">
        <v>0</v>
      </c>
      <c r="CL54" s="134">
        <v>0</v>
      </c>
      <c r="CM54" s="134">
        <v>0</v>
      </c>
      <c r="CN54" s="134">
        <v>0</v>
      </c>
      <c r="CO54" s="134">
        <v>0</v>
      </c>
      <c r="CP54" s="134">
        <v>0</v>
      </c>
      <c r="CQ54" s="134">
        <v>0</v>
      </c>
      <c r="CR54" s="134">
        <v>0</v>
      </c>
      <c r="CS54" s="134">
        <v>0</v>
      </c>
      <c r="CT54" s="134">
        <v>0</v>
      </c>
      <c r="CU54" s="134">
        <v>0</v>
      </c>
      <c r="CV54" s="134">
        <v>0</v>
      </c>
      <c r="CW54" s="134">
        <v>0</v>
      </c>
      <c r="CX54" s="134">
        <v>0</v>
      </c>
      <c r="CY54" s="134">
        <v>0</v>
      </c>
      <c r="CZ54" s="134">
        <v>0</v>
      </c>
      <c r="DA54" s="134">
        <v>0</v>
      </c>
      <c r="DB54" s="134">
        <v>0</v>
      </c>
      <c r="DC54" s="134">
        <v>0</v>
      </c>
      <c r="DD54" s="134">
        <v>0</v>
      </c>
      <c r="DE54" s="134">
        <v>0</v>
      </c>
    </row>
    <row r="55" spans="7:109" s="129" customFormat="1" ht="15.5" outlineLevel="1">
      <c r="G55" s="132"/>
      <c r="H55" s="132"/>
      <c r="I55" s="132"/>
      <c r="J55" s="136" t="s">
        <v>233</v>
      </c>
      <c r="K55" s="136" t="s">
        <v>233</v>
      </c>
      <c r="L55" s="136" t="s">
        <v>233</v>
      </c>
      <c r="M55" s="136" t="s">
        <v>233</v>
      </c>
      <c r="N55" s="136" t="s">
        <v>233</v>
      </c>
      <c r="O55" s="136" t="s">
        <v>233</v>
      </c>
      <c r="P55" s="136" t="s">
        <v>233</v>
      </c>
      <c r="Q55" s="136" t="s">
        <v>233</v>
      </c>
      <c r="R55" s="136" t="s">
        <v>233</v>
      </c>
      <c r="S55" s="136" t="s">
        <v>233</v>
      </c>
      <c r="T55" s="137" t="s">
        <v>233</v>
      </c>
      <c r="U55" s="137" t="s">
        <v>233</v>
      </c>
      <c r="V55" s="137" t="s">
        <v>233</v>
      </c>
      <c r="W55" s="137" t="s">
        <v>233</v>
      </c>
      <c r="X55" s="137" t="s">
        <v>233</v>
      </c>
      <c r="Y55" s="137" t="s">
        <v>233</v>
      </c>
      <c r="Z55" s="137" t="s">
        <v>233</v>
      </c>
      <c r="AA55" s="137" t="s">
        <v>233</v>
      </c>
      <c r="AB55" s="137" t="s">
        <v>233</v>
      </c>
      <c r="AC55" s="137" t="s">
        <v>233</v>
      </c>
      <c r="AD55" s="137" t="s">
        <v>233</v>
      </c>
      <c r="AE55" s="137" t="s">
        <v>233</v>
      </c>
      <c r="AF55" s="137" t="s">
        <v>233</v>
      </c>
      <c r="AG55" s="137" t="s">
        <v>233</v>
      </c>
      <c r="AH55" s="137" t="s">
        <v>233</v>
      </c>
      <c r="AI55" s="137" t="s">
        <v>233</v>
      </c>
      <c r="AJ55" s="137" t="s">
        <v>233</v>
      </c>
      <c r="AK55" s="137" t="s">
        <v>233</v>
      </c>
      <c r="AL55" s="137" t="s">
        <v>233</v>
      </c>
      <c r="AM55" s="137" t="s">
        <v>233</v>
      </c>
      <c r="AN55" s="137" t="s">
        <v>233</v>
      </c>
      <c r="AO55" s="137" t="s">
        <v>233</v>
      </c>
      <c r="AP55" s="137" t="s">
        <v>233</v>
      </c>
      <c r="AQ55" s="137" t="s">
        <v>233</v>
      </c>
      <c r="AR55" s="137" t="s">
        <v>233</v>
      </c>
      <c r="AS55" s="137" t="s">
        <v>233</v>
      </c>
      <c r="AT55" s="137" t="s">
        <v>233</v>
      </c>
      <c r="AU55" s="137" t="s">
        <v>233</v>
      </c>
      <c r="AV55" s="137" t="s">
        <v>233</v>
      </c>
      <c r="AW55" s="137" t="s">
        <v>233</v>
      </c>
      <c r="AX55" s="137" t="s">
        <v>233</v>
      </c>
      <c r="AY55" s="137" t="s">
        <v>233</v>
      </c>
      <c r="AZ55" s="137" t="s">
        <v>233</v>
      </c>
      <c r="BA55" s="137" t="s">
        <v>233</v>
      </c>
      <c r="BB55" s="137" t="s">
        <v>233</v>
      </c>
      <c r="BC55" s="137" t="s">
        <v>233</v>
      </c>
      <c r="BD55" s="137" t="s">
        <v>233</v>
      </c>
      <c r="BE55" s="137" t="s">
        <v>233</v>
      </c>
      <c r="BF55" s="137" t="s">
        <v>233</v>
      </c>
      <c r="BG55" s="137" t="s">
        <v>233</v>
      </c>
      <c r="BH55" s="137" t="s">
        <v>233</v>
      </c>
      <c r="BI55" s="137" t="s">
        <v>233</v>
      </c>
      <c r="BJ55" s="137" t="s">
        <v>233</v>
      </c>
      <c r="BK55" s="137" t="s">
        <v>233</v>
      </c>
      <c r="BL55" s="137" t="s">
        <v>233</v>
      </c>
      <c r="BM55" s="137" t="s">
        <v>233</v>
      </c>
      <c r="BN55" s="137" t="s">
        <v>233</v>
      </c>
      <c r="BO55" s="137" t="s">
        <v>233</v>
      </c>
      <c r="BP55" s="137" t="s">
        <v>233</v>
      </c>
      <c r="BQ55" s="137" t="s">
        <v>233</v>
      </c>
      <c r="BR55" s="137" t="s">
        <v>233</v>
      </c>
      <c r="BS55" s="137" t="s">
        <v>233</v>
      </c>
      <c r="BT55" s="137" t="s">
        <v>233</v>
      </c>
      <c r="BU55" s="137" t="s">
        <v>233</v>
      </c>
      <c r="BV55" s="137" t="s">
        <v>233</v>
      </c>
      <c r="BW55" s="137" t="s">
        <v>233</v>
      </c>
      <c r="BX55" s="137" t="s">
        <v>233</v>
      </c>
      <c r="BY55" s="137" t="s">
        <v>233</v>
      </c>
      <c r="BZ55" s="137" t="s">
        <v>233</v>
      </c>
      <c r="CA55" s="137" t="s">
        <v>233</v>
      </c>
      <c r="CB55" s="137" t="s">
        <v>233</v>
      </c>
      <c r="CC55" s="137" t="s">
        <v>233</v>
      </c>
      <c r="CD55" s="137" t="s">
        <v>233</v>
      </c>
      <c r="CE55" s="137" t="s">
        <v>233</v>
      </c>
      <c r="CF55" s="137" t="s">
        <v>233</v>
      </c>
      <c r="CG55" s="137" t="s">
        <v>233</v>
      </c>
      <c r="CH55" s="137" t="s">
        <v>233</v>
      </c>
      <c r="CI55" s="137" t="s">
        <v>233</v>
      </c>
      <c r="CJ55" s="137" t="s">
        <v>233</v>
      </c>
      <c r="CK55" s="137" t="s">
        <v>233</v>
      </c>
      <c r="CL55" s="137" t="s">
        <v>233</v>
      </c>
      <c r="CM55" s="137" t="s">
        <v>233</v>
      </c>
      <c r="CN55" s="137" t="s">
        <v>233</v>
      </c>
      <c r="CO55" s="137" t="s">
        <v>233</v>
      </c>
      <c r="CP55" s="137" t="s">
        <v>233</v>
      </c>
      <c r="CQ55" s="137" t="s">
        <v>233</v>
      </c>
      <c r="CR55" s="137" t="s">
        <v>233</v>
      </c>
      <c r="CS55" s="137" t="s">
        <v>233</v>
      </c>
      <c r="CT55" s="137" t="s">
        <v>233</v>
      </c>
      <c r="CU55" s="137" t="s">
        <v>233</v>
      </c>
      <c r="CV55" s="137" t="s">
        <v>233</v>
      </c>
      <c r="CW55" s="137" t="s">
        <v>233</v>
      </c>
      <c r="CX55" s="137" t="s">
        <v>233</v>
      </c>
      <c r="CY55" s="137" t="s">
        <v>233</v>
      </c>
      <c r="CZ55" s="137" t="s">
        <v>233</v>
      </c>
      <c r="DA55" s="137" t="s">
        <v>233</v>
      </c>
      <c r="DB55" s="137" t="s">
        <v>233</v>
      </c>
      <c r="DC55" s="137" t="s">
        <v>233</v>
      </c>
      <c r="DD55" s="137" t="s">
        <v>233</v>
      </c>
      <c r="DE55" s="137" t="s">
        <v>233</v>
      </c>
    </row>
    <row r="56" spans="7:109" s="129" customFormat="1" ht="15.5" outlineLevel="1">
      <c r="G56" s="132" t="s">
        <v>234</v>
      </c>
      <c r="H56" s="132"/>
      <c r="I56" s="132"/>
      <c r="J56" s="133">
        <f>SUM(J48:J54)</f>
        <v>-343.375</v>
      </c>
      <c r="K56" s="133">
        <f t="shared" ref="K56:BV56" si="61">SUM(K48:K54)</f>
        <v>-378.375</v>
      </c>
      <c r="L56" s="133">
        <f t="shared" si="61"/>
        <v>-412.375</v>
      </c>
      <c r="M56" s="133">
        <f>SUM(M48:M54)</f>
        <v>-439.375</v>
      </c>
      <c r="N56" s="133">
        <f t="shared" si="61"/>
        <v>-463.375</v>
      </c>
      <c r="O56" s="133">
        <f t="shared" si="61"/>
        <v>-484.375</v>
      </c>
      <c r="P56" s="133">
        <f t="shared" si="61"/>
        <v>-502.375</v>
      </c>
      <c r="Q56" s="133">
        <f t="shared" si="61"/>
        <v>-518.375</v>
      </c>
      <c r="R56" s="133">
        <f t="shared" si="61"/>
        <v>-533.375</v>
      </c>
      <c r="S56" s="133">
        <f t="shared" si="61"/>
        <v>-549.375</v>
      </c>
      <c r="T56" s="134">
        <f t="shared" si="61"/>
        <v>-565.375</v>
      </c>
      <c r="U56" s="134">
        <f t="shared" si="61"/>
        <v>-580.375</v>
      </c>
      <c r="V56" s="134">
        <f t="shared" si="61"/>
        <v>-596.375</v>
      </c>
      <c r="W56" s="134">
        <f t="shared" si="61"/>
        <v>-611.375</v>
      </c>
      <c r="X56" s="134">
        <f t="shared" si="61"/>
        <v>-627.375</v>
      </c>
      <c r="Y56" s="134">
        <f t="shared" si="61"/>
        <v>-643.375</v>
      </c>
      <c r="Z56" s="134">
        <f t="shared" si="61"/>
        <v>0</v>
      </c>
      <c r="AA56" s="134">
        <f t="shared" si="61"/>
        <v>0</v>
      </c>
      <c r="AB56" s="134">
        <f t="shared" si="61"/>
        <v>0</v>
      </c>
      <c r="AC56" s="134">
        <f t="shared" si="61"/>
        <v>0</v>
      </c>
      <c r="AD56" s="134">
        <f t="shared" si="61"/>
        <v>0</v>
      </c>
      <c r="AE56" s="134">
        <f t="shared" si="61"/>
        <v>0</v>
      </c>
      <c r="AF56" s="134">
        <f t="shared" si="61"/>
        <v>0</v>
      </c>
      <c r="AG56" s="134">
        <f t="shared" si="61"/>
        <v>0</v>
      </c>
      <c r="AH56" s="134">
        <f t="shared" si="61"/>
        <v>0</v>
      </c>
      <c r="AI56" s="134">
        <f t="shared" si="61"/>
        <v>0</v>
      </c>
      <c r="AJ56" s="134">
        <f t="shared" si="61"/>
        <v>0</v>
      </c>
      <c r="AK56" s="134">
        <f t="shared" si="61"/>
        <v>0</v>
      </c>
      <c r="AL56" s="134">
        <f t="shared" si="61"/>
        <v>0</v>
      </c>
      <c r="AM56" s="134">
        <f t="shared" si="61"/>
        <v>0</v>
      </c>
      <c r="AN56" s="134">
        <f t="shared" si="61"/>
        <v>0</v>
      </c>
      <c r="AO56" s="134">
        <f t="shared" si="61"/>
        <v>0</v>
      </c>
      <c r="AP56" s="134">
        <f t="shared" si="61"/>
        <v>0</v>
      </c>
      <c r="AQ56" s="134">
        <f t="shared" si="61"/>
        <v>0</v>
      </c>
      <c r="AR56" s="134">
        <f t="shared" si="61"/>
        <v>0</v>
      </c>
      <c r="AS56" s="134">
        <f t="shared" si="61"/>
        <v>0</v>
      </c>
      <c r="AT56" s="134">
        <f t="shared" si="61"/>
        <v>0</v>
      </c>
      <c r="AU56" s="134">
        <f t="shared" si="61"/>
        <v>0</v>
      </c>
      <c r="AV56" s="134">
        <f t="shared" si="61"/>
        <v>0</v>
      </c>
      <c r="AW56" s="134">
        <f t="shared" si="61"/>
        <v>0</v>
      </c>
      <c r="AX56" s="134">
        <f t="shared" si="61"/>
        <v>0</v>
      </c>
      <c r="AY56" s="134">
        <f t="shared" si="61"/>
        <v>0</v>
      </c>
      <c r="AZ56" s="134">
        <f t="shared" si="61"/>
        <v>0</v>
      </c>
      <c r="BA56" s="134">
        <f t="shared" si="61"/>
        <v>0</v>
      </c>
      <c r="BB56" s="134">
        <f t="shared" si="61"/>
        <v>0</v>
      </c>
      <c r="BC56" s="134">
        <f t="shared" si="61"/>
        <v>0</v>
      </c>
      <c r="BD56" s="134">
        <f t="shared" si="61"/>
        <v>0</v>
      </c>
      <c r="BE56" s="134">
        <f t="shared" si="61"/>
        <v>0</v>
      </c>
      <c r="BF56" s="134">
        <f t="shared" si="61"/>
        <v>0</v>
      </c>
      <c r="BG56" s="134">
        <f t="shared" si="61"/>
        <v>0</v>
      </c>
      <c r="BH56" s="134">
        <f t="shared" si="61"/>
        <v>0</v>
      </c>
      <c r="BI56" s="134">
        <f t="shared" si="61"/>
        <v>0</v>
      </c>
      <c r="BJ56" s="134">
        <f t="shared" si="61"/>
        <v>0</v>
      </c>
      <c r="BK56" s="134">
        <f t="shared" si="61"/>
        <v>0</v>
      </c>
      <c r="BL56" s="134">
        <f t="shared" si="61"/>
        <v>0</v>
      </c>
      <c r="BM56" s="134">
        <f t="shared" si="61"/>
        <v>0</v>
      </c>
      <c r="BN56" s="134">
        <f t="shared" si="61"/>
        <v>0</v>
      </c>
      <c r="BO56" s="134">
        <f t="shared" si="61"/>
        <v>0</v>
      </c>
      <c r="BP56" s="134">
        <f t="shared" si="61"/>
        <v>0</v>
      </c>
      <c r="BQ56" s="134">
        <f t="shared" si="61"/>
        <v>0</v>
      </c>
      <c r="BR56" s="134">
        <f t="shared" si="61"/>
        <v>0</v>
      </c>
      <c r="BS56" s="134">
        <f t="shared" si="61"/>
        <v>0</v>
      </c>
      <c r="BT56" s="134">
        <f t="shared" si="61"/>
        <v>0</v>
      </c>
      <c r="BU56" s="134">
        <f t="shared" si="61"/>
        <v>0</v>
      </c>
      <c r="BV56" s="134">
        <f t="shared" si="61"/>
        <v>0</v>
      </c>
      <c r="BW56" s="134">
        <f t="shared" ref="BW56:DE56" si="62">SUM(BW48:BW54)</f>
        <v>0</v>
      </c>
      <c r="BX56" s="134">
        <f t="shared" si="62"/>
        <v>0</v>
      </c>
      <c r="BY56" s="134">
        <f t="shared" si="62"/>
        <v>0</v>
      </c>
      <c r="BZ56" s="134">
        <f t="shared" si="62"/>
        <v>0</v>
      </c>
      <c r="CA56" s="134">
        <f t="shared" si="62"/>
        <v>0</v>
      </c>
      <c r="CB56" s="134">
        <f t="shared" si="62"/>
        <v>0</v>
      </c>
      <c r="CC56" s="134">
        <f t="shared" si="62"/>
        <v>0</v>
      </c>
      <c r="CD56" s="134">
        <f t="shared" si="62"/>
        <v>0</v>
      </c>
      <c r="CE56" s="134">
        <f t="shared" si="62"/>
        <v>0</v>
      </c>
      <c r="CF56" s="134">
        <f t="shared" si="62"/>
        <v>0</v>
      </c>
      <c r="CG56" s="134">
        <f t="shared" si="62"/>
        <v>0</v>
      </c>
      <c r="CH56" s="134">
        <f t="shared" si="62"/>
        <v>0</v>
      </c>
      <c r="CI56" s="134">
        <f t="shared" si="62"/>
        <v>0</v>
      </c>
      <c r="CJ56" s="134">
        <f t="shared" si="62"/>
        <v>0</v>
      </c>
      <c r="CK56" s="134">
        <f t="shared" si="62"/>
        <v>0</v>
      </c>
      <c r="CL56" s="134">
        <f t="shared" si="62"/>
        <v>0</v>
      </c>
      <c r="CM56" s="134">
        <f t="shared" si="62"/>
        <v>0</v>
      </c>
      <c r="CN56" s="134">
        <f t="shared" si="62"/>
        <v>0</v>
      </c>
      <c r="CO56" s="134">
        <f t="shared" si="62"/>
        <v>0</v>
      </c>
      <c r="CP56" s="134">
        <f t="shared" si="62"/>
        <v>0</v>
      </c>
      <c r="CQ56" s="134">
        <f t="shared" si="62"/>
        <v>0</v>
      </c>
      <c r="CR56" s="134">
        <f t="shared" si="62"/>
        <v>0</v>
      </c>
      <c r="CS56" s="134">
        <f t="shared" si="62"/>
        <v>0</v>
      </c>
      <c r="CT56" s="134">
        <f t="shared" si="62"/>
        <v>0</v>
      </c>
      <c r="CU56" s="134">
        <f t="shared" si="62"/>
        <v>0</v>
      </c>
      <c r="CV56" s="134">
        <f t="shared" si="62"/>
        <v>0</v>
      </c>
      <c r="CW56" s="134">
        <f t="shared" si="62"/>
        <v>0</v>
      </c>
      <c r="CX56" s="134">
        <f t="shared" si="62"/>
        <v>0</v>
      </c>
      <c r="CY56" s="134">
        <f t="shared" si="62"/>
        <v>0</v>
      </c>
      <c r="CZ56" s="134">
        <f t="shared" si="62"/>
        <v>0</v>
      </c>
      <c r="DA56" s="134">
        <f t="shared" si="62"/>
        <v>0</v>
      </c>
      <c r="DB56" s="134">
        <f t="shared" si="62"/>
        <v>0</v>
      </c>
      <c r="DC56" s="134">
        <f t="shared" si="62"/>
        <v>0</v>
      </c>
      <c r="DD56" s="134">
        <f t="shared" si="62"/>
        <v>0</v>
      </c>
      <c r="DE56" s="134">
        <f t="shared" si="62"/>
        <v>0</v>
      </c>
    </row>
    <row r="57" spans="7:109" s="129" customFormat="1" ht="15.5" outlineLevel="1">
      <c r="G57" s="132"/>
      <c r="H57" s="132"/>
      <c r="I57" s="132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</row>
    <row r="58" spans="7:109" s="129" customFormat="1" ht="15.5" outlineLevel="1">
      <c r="G58" s="132" t="s">
        <v>235</v>
      </c>
      <c r="H58" s="132"/>
      <c r="I58" s="132"/>
      <c r="J58" s="136" t="s">
        <v>233</v>
      </c>
      <c r="K58" s="136" t="s">
        <v>233</v>
      </c>
      <c r="L58" s="136" t="s">
        <v>233</v>
      </c>
      <c r="M58" s="136" t="s">
        <v>233</v>
      </c>
      <c r="N58" s="136" t="s">
        <v>233</v>
      </c>
      <c r="O58" s="136" t="s">
        <v>233</v>
      </c>
      <c r="P58" s="136" t="s">
        <v>233</v>
      </c>
      <c r="Q58" s="136" t="s">
        <v>233</v>
      </c>
      <c r="R58" s="136" t="s">
        <v>233</v>
      </c>
      <c r="S58" s="136" t="s">
        <v>233</v>
      </c>
      <c r="T58" s="137" t="s">
        <v>233</v>
      </c>
      <c r="U58" s="137" t="s">
        <v>233</v>
      </c>
      <c r="V58" s="137" t="s">
        <v>233</v>
      </c>
      <c r="W58" s="137" t="s">
        <v>233</v>
      </c>
      <c r="X58" s="137" t="s">
        <v>233</v>
      </c>
      <c r="Y58" s="137" t="s">
        <v>233</v>
      </c>
      <c r="Z58" s="137" t="s">
        <v>233</v>
      </c>
      <c r="AA58" s="137" t="s">
        <v>233</v>
      </c>
      <c r="AB58" s="137" t="s">
        <v>233</v>
      </c>
      <c r="AC58" s="137" t="s">
        <v>233</v>
      </c>
      <c r="AD58" s="137" t="s">
        <v>233</v>
      </c>
      <c r="AE58" s="137" t="s">
        <v>233</v>
      </c>
      <c r="AF58" s="137" t="s">
        <v>233</v>
      </c>
      <c r="AG58" s="137" t="s">
        <v>233</v>
      </c>
      <c r="AH58" s="137" t="s">
        <v>233</v>
      </c>
      <c r="AI58" s="137" t="s">
        <v>233</v>
      </c>
      <c r="AJ58" s="137" t="s">
        <v>233</v>
      </c>
      <c r="AK58" s="137" t="s">
        <v>233</v>
      </c>
      <c r="AL58" s="137" t="s">
        <v>233</v>
      </c>
      <c r="AM58" s="137" t="s">
        <v>233</v>
      </c>
      <c r="AN58" s="137" t="s">
        <v>233</v>
      </c>
      <c r="AO58" s="137" t="s">
        <v>233</v>
      </c>
      <c r="AP58" s="137" t="s">
        <v>233</v>
      </c>
      <c r="AQ58" s="137" t="s">
        <v>233</v>
      </c>
      <c r="AR58" s="137" t="s">
        <v>233</v>
      </c>
      <c r="AS58" s="137" t="s">
        <v>233</v>
      </c>
      <c r="AT58" s="137" t="s">
        <v>233</v>
      </c>
      <c r="AU58" s="137" t="s">
        <v>233</v>
      </c>
      <c r="AV58" s="137" t="s">
        <v>233</v>
      </c>
      <c r="AW58" s="137" t="s">
        <v>233</v>
      </c>
      <c r="AX58" s="137" t="s">
        <v>233</v>
      </c>
      <c r="AY58" s="137" t="s">
        <v>233</v>
      </c>
      <c r="AZ58" s="137" t="s">
        <v>233</v>
      </c>
      <c r="BA58" s="137" t="s">
        <v>233</v>
      </c>
      <c r="BB58" s="137" t="s">
        <v>233</v>
      </c>
      <c r="BC58" s="137" t="s">
        <v>233</v>
      </c>
      <c r="BD58" s="137" t="s">
        <v>233</v>
      </c>
      <c r="BE58" s="137" t="s">
        <v>233</v>
      </c>
      <c r="BF58" s="137" t="s">
        <v>233</v>
      </c>
      <c r="BG58" s="137" t="s">
        <v>233</v>
      </c>
      <c r="BH58" s="137" t="s">
        <v>233</v>
      </c>
      <c r="BI58" s="137" t="s">
        <v>233</v>
      </c>
      <c r="BJ58" s="137" t="s">
        <v>233</v>
      </c>
      <c r="BK58" s="137" t="s">
        <v>233</v>
      </c>
      <c r="BL58" s="137" t="s">
        <v>233</v>
      </c>
      <c r="BM58" s="137" t="s">
        <v>233</v>
      </c>
      <c r="BN58" s="137" t="s">
        <v>233</v>
      </c>
      <c r="BO58" s="137" t="s">
        <v>233</v>
      </c>
      <c r="BP58" s="137" t="s">
        <v>233</v>
      </c>
      <c r="BQ58" s="137" t="s">
        <v>233</v>
      </c>
      <c r="BR58" s="137" t="s">
        <v>233</v>
      </c>
      <c r="BS58" s="137" t="s">
        <v>233</v>
      </c>
      <c r="BT58" s="137" t="s">
        <v>233</v>
      </c>
      <c r="BU58" s="137" t="s">
        <v>233</v>
      </c>
      <c r="BV58" s="137" t="s">
        <v>233</v>
      </c>
      <c r="BW58" s="137" t="s">
        <v>233</v>
      </c>
      <c r="BX58" s="137" t="s">
        <v>233</v>
      </c>
      <c r="BY58" s="137" t="s">
        <v>233</v>
      </c>
      <c r="BZ58" s="137" t="s">
        <v>233</v>
      </c>
      <c r="CA58" s="137" t="s">
        <v>233</v>
      </c>
      <c r="CB58" s="137" t="s">
        <v>233</v>
      </c>
      <c r="CC58" s="137" t="s">
        <v>233</v>
      </c>
      <c r="CD58" s="137" t="s">
        <v>233</v>
      </c>
      <c r="CE58" s="137" t="s">
        <v>233</v>
      </c>
      <c r="CF58" s="137" t="s">
        <v>233</v>
      </c>
      <c r="CG58" s="137" t="s">
        <v>233</v>
      </c>
      <c r="CH58" s="137" t="s">
        <v>233</v>
      </c>
      <c r="CI58" s="137" t="s">
        <v>233</v>
      </c>
      <c r="CJ58" s="137" t="s">
        <v>233</v>
      </c>
      <c r="CK58" s="137" t="s">
        <v>233</v>
      </c>
      <c r="CL58" s="137" t="s">
        <v>233</v>
      </c>
      <c r="CM58" s="137" t="s">
        <v>233</v>
      </c>
      <c r="CN58" s="137" t="s">
        <v>233</v>
      </c>
      <c r="CO58" s="137" t="s">
        <v>233</v>
      </c>
      <c r="CP58" s="137" t="s">
        <v>233</v>
      </c>
      <c r="CQ58" s="137" t="s">
        <v>233</v>
      </c>
      <c r="CR58" s="137" t="s">
        <v>233</v>
      </c>
      <c r="CS58" s="137" t="s">
        <v>233</v>
      </c>
      <c r="CT58" s="137" t="s">
        <v>233</v>
      </c>
      <c r="CU58" s="137" t="s">
        <v>233</v>
      </c>
      <c r="CV58" s="137" t="s">
        <v>233</v>
      </c>
      <c r="CW58" s="137" t="s">
        <v>233</v>
      </c>
      <c r="CX58" s="137" t="s">
        <v>233</v>
      </c>
      <c r="CY58" s="137" t="s">
        <v>233</v>
      </c>
      <c r="CZ58" s="137" t="s">
        <v>233</v>
      </c>
      <c r="DA58" s="137" t="s">
        <v>233</v>
      </c>
      <c r="DB58" s="137" t="s">
        <v>233</v>
      </c>
      <c r="DC58" s="137" t="s">
        <v>233</v>
      </c>
      <c r="DD58" s="137" t="s">
        <v>233</v>
      </c>
      <c r="DE58" s="137" t="s">
        <v>233</v>
      </c>
    </row>
    <row r="59" spans="7:109" s="129" customFormat="1" ht="15.5" outlineLevel="1">
      <c r="G59" s="132" t="s">
        <v>236</v>
      </c>
      <c r="H59" s="132"/>
      <c r="I59" s="132"/>
      <c r="J59" s="133">
        <f>SUM(J56:J57)</f>
        <v>-343.375</v>
      </c>
      <c r="K59" s="133">
        <f t="shared" ref="K59:BV59" si="63">SUM(K56:K57)</f>
        <v>-378.375</v>
      </c>
      <c r="L59" s="133">
        <f t="shared" si="63"/>
        <v>-412.375</v>
      </c>
      <c r="M59" s="133">
        <f>SUM(M56:M57)</f>
        <v>-439.375</v>
      </c>
      <c r="N59" s="133">
        <f t="shared" si="63"/>
        <v>-463.375</v>
      </c>
      <c r="O59" s="133">
        <f t="shared" si="63"/>
        <v>-484.375</v>
      </c>
      <c r="P59" s="133">
        <f t="shared" si="63"/>
        <v>-502.375</v>
      </c>
      <c r="Q59" s="133">
        <f t="shared" si="63"/>
        <v>-518.375</v>
      </c>
      <c r="R59" s="133">
        <f t="shared" si="63"/>
        <v>-533.375</v>
      </c>
      <c r="S59" s="133">
        <f t="shared" si="63"/>
        <v>-549.375</v>
      </c>
      <c r="T59" s="134">
        <f>SUM(T56:T57)</f>
        <v>-565.375</v>
      </c>
      <c r="U59" s="134">
        <f t="shared" si="63"/>
        <v>-580.375</v>
      </c>
      <c r="V59" s="134">
        <f t="shared" si="63"/>
        <v>-596.375</v>
      </c>
      <c r="W59" s="134">
        <f t="shared" si="63"/>
        <v>-611.375</v>
      </c>
      <c r="X59" s="134">
        <f t="shared" si="63"/>
        <v>-627.375</v>
      </c>
      <c r="Y59" s="134">
        <f t="shared" si="63"/>
        <v>-643.375</v>
      </c>
      <c r="Z59" s="134">
        <f t="shared" si="63"/>
        <v>0</v>
      </c>
      <c r="AA59" s="134">
        <f t="shared" si="63"/>
        <v>0</v>
      </c>
      <c r="AB59" s="134">
        <f t="shared" si="63"/>
        <v>0</v>
      </c>
      <c r="AC59" s="134">
        <f t="shared" si="63"/>
        <v>0</v>
      </c>
      <c r="AD59" s="134">
        <f t="shared" si="63"/>
        <v>0</v>
      </c>
      <c r="AE59" s="134">
        <f t="shared" si="63"/>
        <v>0</v>
      </c>
      <c r="AF59" s="134">
        <f t="shared" si="63"/>
        <v>0</v>
      </c>
      <c r="AG59" s="134">
        <f t="shared" si="63"/>
        <v>0</v>
      </c>
      <c r="AH59" s="134">
        <f t="shared" si="63"/>
        <v>0</v>
      </c>
      <c r="AI59" s="134">
        <f t="shared" si="63"/>
        <v>0</v>
      </c>
      <c r="AJ59" s="134">
        <f t="shared" si="63"/>
        <v>0</v>
      </c>
      <c r="AK59" s="134">
        <f t="shared" si="63"/>
        <v>0</v>
      </c>
      <c r="AL59" s="134">
        <f t="shared" si="63"/>
        <v>0</v>
      </c>
      <c r="AM59" s="134">
        <f t="shared" si="63"/>
        <v>0</v>
      </c>
      <c r="AN59" s="134">
        <f t="shared" si="63"/>
        <v>0</v>
      </c>
      <c r="AO59" s="134">
        <f t="shared" si="63"/>
        <v>0</v>
      </c>
      <c r="AP59" s="134">
        <f t="shared" si="63"/>
        <v>0</v>
      </c>
      <c r="AQ59" s="134">
        <f t="shared" si="63"/>
        <v>0</v>
      </c>
      <c r="AR59" s="134">
        <f t="shared" si="63"/>
        <v>0</v>
      </c>
      <c r="AS59" s="134">
        <f t="shared" si="63"/>
        <v>0</v>
      </c>
      <c r="AT59" s="134">
        <f t="shared" si="63"/>
        <v>0</v>
      </c>
      <c r="AU59" s="134">
        <f t="shared" si="63"/>
        <v>0</v>
      </c>
      <c r="AV59" s="134">
        <f t="shared" si="63"/>
        <v>0</v>
      </c>
      <c r="AW59" s="134">
        <f t="shared" si="63"/>
        <v>0</v>
      </c>
      <c r="AX59" s="134">
        <f t="shared" si="63"/>
        <v>0</v>
      </c>
      <c r="AY59" s="134">
        <f t="shared" si="63"/>
        <v>0</v>
      </c>
      <c r="AZ59" s="134">
        <f t="shared" si="63"/>
        <v>0</v>
      </c>
      <c r="BA59" s="134">
        <f t="shared" si="63"/>
        <v>0</v>
      </c>
      <c r="BB59" s="134">
        <f t="shared" si="63"/>
        <v>0</v>
      </c>
      <c r="BC59" s="134">
        <f t="shared" si="63"/>
        <v>0</v>
      </c>
      <c r="BD59" s="134">
        <f t="shared" si="63"/>
        <v>0</v>
      </c>
      <c r="BE59" s="134">
        <f t="shared" si="63"/>
        <v>0</v>
      </c>
      <c r="BF59" s="134">
        <f t="shared" si="63"/>
        <v>0</v>
      </c>
      <c r="BG59" s="134">
        <f t="shared" si="63"/>
        <v>0</v>
      </c>
      <c r="BH59" s="134">
        <f t="shared" si="63"/>
        <v>0</v>
      </c>
      <c r="BI59" s="134">
        <f t="shared" si="63"/>
        <v>0</v>
      </c>
      <c r="BJ59" s="134">
        <f t="shared" si="63"/>
        <v>0</v>
      </c>
      <c r="BK59" s="134">
        <f t="shared" si="63"/>
        <v>0</v>
      </c>
      <c r="BL59" s="134">
        <f t="shared" si="63"/>
        <v>0</v>
      </c>
      <c r="BM59" s="134">
        <f t="shared" si="63"/>
        <v>0</v>
      </c>
      <c r="BN59" s="134">
        <f t="shared" si="63"/>
        <v>0</v>
      </c>
      <c r="BO59" s="134">
        <f t="shared" si="63"/>
        <v>0</v>
      </c>
      <c r="BP59" s="134">
        <f t="shared" si="63"/>
        <v>0</v>
      </c>
      <c r="BQ59" s="134">
        <f t="shared" si="63"/>
        <v>0</v>
      </c>
      <c r="BR59" s="134">
        <f t="shared" si="63"/>
        <v>0</v>
      </c>
      <c r="BS59" s="134">
        <f t="shared" si="63"/>
        <v>0</v>
      </c>
      <c r="BT59" s="134">
        <f t="shared" si="63"/>
        <v>0</v>
      </c>
      <c r="BU59" s="134">
        <f t="shared" si="63"/>
        <v>0</v>
      </c>
      <c r="BV59" s="134">
        <f t="shared" si="63"/>
        <v>0</v>
      </c>
      <c r="BW59" s="134">
        <f t="shared" ref="BW59:DE59" si="64">SUM(BW56:BW57)</f>
        <v>0</v>
      </c>
      <c r="BX59" s="134">
        <f t="shared" si="64"/>
        <v>0</v>
      </c>
      <c r="BY59" s="134">
        <f t="shared" si="64"/>
        <v>0</v>
      </c>
      <c r="BZ59" s="134">
        <f t="shared" si="64"/>
        <v>0</v>
      </c>
      <c r="CA59" s="134">
        <f t="shared" si="64"/>
        <v>0</v>
      </c>
      <c r="CB59" s="134">
        <f t="shared" si="64"/>
        <v>0</v>
      </c>
      <c r="CC59" s="134">
        <f t="shared" si="64"/>
        <v>0</v>
      </c>
      <c r="CD59" s="134">
        <f t="shared" si="64"/>
        <v>0</v>
      </c>
      <c r="CE59" s="134">
        <f t="shared" si="64"/>
        <v>0</v>
      </c>
      <c r="CF59" s="134">
        <f t="shared" si="64"/>
        <v>0</v>
      </c>
      <c r="CG59" s="134">
        <f t="shared" si="64"/>
        <v>0</v>
      </c>
      <c r="CH59" s="134">
        <f t="shared" si="64"/>
        <v>0</v>
      </c>
      <c r="CI59" s="134">
        <f t="shared" si="64"/>
        <v>0</v>
      </c>
      <c r="CJ59" s="134">
        <f t="shared" si="64"/>
        <v>0</v>
      </c>
      <c r="CK59" s="134">
        <f t="shared" si="64"/>
        <v>0</v>
      </c>
      <c r="CL59" s="134">
        <f t="shared" si="64"/>
        <v>0</v>
      </c>
      <c r="CM59" s="134">
        <f t="shared" si="64"/>
        <v>0</v>
      </c>
      <c r="CN59" s="134">
        <f t="shared" si="64"/>
        <v>0</v>
      </c>
      <c r="CO59" s="134">
        <f t="shared" si="64"/>
        <v>0</v>
      </c>
      <c r="CP59" s="134">
        <f t="shared" si="64"/>
        <v>0</v>
      </c>
      <c r="CQ59" s="134">
        <f t="shared" si="64"/>
        <v>0</v>
      </c>
      <c r="CR59" s="134">
        <f t="shared" si="64"/>
        <v>0</v>
      </c>
      <c r="CS59" s="134">
        <f t="shared" si="64"/>
        <v>0</v>
      </c>
      <c r="CT59" s="134">
        <f t="shared" si="64"/>
        <v>0</v>
      </c>
      <c r="CU59" s="134">
        <f t="shared" si="64"/>
        <v>0</v>
      </c>
      <c r="CV59" s="134">
        <f t="shared" si="64"/>
        <v>0</v>
      </c>
      <c r="CW59" s="134">
        <f t="shared" si="64"/>
        <v>0</v>
      </c>
      <c r="CX59" s="134">
        <f t="shared" si="64"/>
        <v>0</v>
      </c>
      <c r="CY59" s="134">
        <f t="shared" si="64"/>
        <v>0</v>
      </c>
      <c r="CZ59" s="134">
        <f t="shared" si="64"/>
        <v>0</v>
      </c>
      <c r="DA59" s="134">
        <f t="shared" si="64"/>
        <v>0</v>
      </c>
      <c r="DB59" s="134">
        <f t="shared" si="64"/>
        <v>0</v>
      </c>
      <c r="DC59" s="134">
        <f t="shared" si="64"/>
        <v>0</v>
      </c>
      <c r="DD59" s="134">
        <f t="shared" si="64"/>
        <v>0</v>
      </c>
      <c r="DE59" s="134">
        <f t="shared" si="64"/>
        <v>0</v>
      </c>
    </row>
    <row r="60" spans="7:109" s="129" customFormat="1" ht="15.5" outlineLevel="1">
      <c r="G60" s="132"/>
      <c r="H60" s="132"/>
      <c r="I60" s="132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</row>
    <row r="61" spans="7:109" s="129" customFormat="1" ht="15.5" outlineLevel="1">
      <c r="G61" s="132" t="s">
        <v>237</v>
      </c>
      <c r="H61" s="132"/>
      <c r="I61" s="132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</row>
    <row r="62" spans="7:109" s="129" customFormat="1" ht="15.5" outlineLevel="1">
      <c r="G62" s="132" t="s">
        <v>238</v>
      </c>
      <c r="H62" s="132"/>
      <c r="I62" s="132"/>
      <c r="J62" s="139">
        <f t="shared" ref="J62:BU62" si="65">ROUND(J42*0.085,0)</f>
        <v>102</v>
      </c>
      <c r="K62" s="139">
        <f t="shared" si="65"/>
        <v>87</v>
      </c>
      <c r="L62" s="139">
        <f t="shared" si="65"/>
        <v>72</v>
      </c>
      <c r="M62" s="139">
        <f t="shared" si="65"/>
        <v>60</v>
      </c>
      <c r="N62" s="139">
        <f t="shared" si="65"/>
        <v>49</v>
      </c>
      <c r="O62" s="139">
        <f t="shared" si="65"/>
        <v>40</v>
      </c>
      <c r="P62" s="139">
        <f t="shared" si="65"/>
        <v>32</v>
      </c>
      <c r="Q62" s="139">
        <f t="shared" si="65"/>
        <v>25</v>
      </c>
      <c r="R62" s="139">
        <f t="shared" si="65"/>
        <v>18</v>
      </c>
      <c r="S62" s="139">
        <f t="shared" si="65"/>
        <v>11</v>
      </c>
      <c r="T62" s="140">
        <f t="shared" si="65"/>
        <v>4</v>
      </c>
      <c r="U62" s="140">
        <f t="shared" si="65"/>
        <v>-3</v>
      </c>
      <c r="V62" s="140">
        <f t="shared" si="65"/>
        <v>-10</v>
      </c>
      <c r="W62" s="140">
        <f t="shared" si="65"/>
        <v>-17</v>
      </c>
      <c r="X62" s="140">
        <f t="shared" si="65"/>
        <v>-23</v>
      </c>
      <c r="Y62" s="140">
        <f t="shared" si="65"/>
        <v>-30</v>
      </c>
      <c r="Z62" s="140">
        <f t="shared" si="65"/>
        <v>0</v>
      </c>
      <c r="AA62" s="140">
        <f t="shared" si="65"/>
        <v>0</v>
      </c>
      <c r="AB62" s="140">
        <f t="shared" si="65"/>
        <v>0</v>
      </c>
      <c r="AC62" s="140">
        <f t="shared" si="65"/>
        <v>0</v>
      </c>
      <c r="AD62" s="140">
        <f t="shared" si="65"/>
        <v>0</v>
      </c>
      <c r="AE62" s="140">
        <f t="shared" si="65"/>
        <v>0</v>
      </c>
      <c r="AF62" s="140">
        <f t="shared" si="65"/>
        <v>0</v>
      </c>
      <c r="AG62" s="140">
        <f t="shared" si="65"/>
        <v>0</v>
      </c>
      <c r="AH62" s="140">
        <f t="shared" si="65"/>
        <v>0</v>
      </c>
      <c r="AI62" s="140">
        <f t="shared" si="65"/>
        <v>0</v>
      </c>
      <c r="AJ62" s="140">
        <f t="shared" si="65"/>
        <v>0</v>
      </c>
      <c r="AK62" s="140">
        <f t="shared" si="65"/>
        <v>0</v>
      </c>
      <c r="AL62" s="140">
        <f t="shared" si="65"/>
        <v>0</v>
      </c>
      <c r="AM62" s="140">
        <f t="shared" si="65"/>
        <v>0</v>
      </c>
      <c r="AN62" s="140">
        <f t="shared" si="65"/>
        <v>0</v>
      </c>
      <c r="AO62" s="140">
        <f t="shared" si="65"/>
        <v>0</v>
      </c>
      <c r="AP62" s="140">
        <f t="shared" si="65"/>
        <v>0</v>
      </c>
      <c r="AQ62" s="140">
        <f t="shared" si="65"/>
        <v>0</v>
      </c>
      <c r="AR62" s="140">
        <f t="shared" si="65"/>
        <v>0</v>
      </c>
      <c r="AS62" s="140">
        <f t="shared" si="65"/>
        <v>0</v>
      </c>
      <c r="AT62" s="140">
        <f t="shared" si="65"/>
        <v>0</v>
      </c>
      <c r="AU62" s="140">
        <f t="shared" si="65"/>
        <v>0</v>
      </c>
      <c r="AV62" s="140">
        <f t="shared" si="65"/>
        <v>0</v>
      </c>
      <c r="AW62" s="140">
        <f t="shared" si="65"/>
        <v>0</v>
      </c>
      <c r="AX62" s="140">
        <f t="shared" si="65"/>
        <v>0</v>
      </c>
      <c r="AY62" s="140">
        <f t="shared" si="65"/>
        <v>0</v>
      </c>
      <c r="AZ62" s="140">
        <f t="shared" si="65"/>
        <v>0</v>
      </c>
      <c r="BA62" s="140">
        <f t="shared" si="65"/>
        <v>0</v>
      </c>
      <c r="BB62" s="140">
        <f t="shared" si="65"/>
        <v>0</v>
      </c>
      <c r="BC62" s="140">
        <f t="shared" si="65"/>
        <v>0</v>
      </c>
      <c r="BD62" s="140">
        <f t="shared" si="65"/>
        <v>0</v>
      </c>
      <c r="BE62" s="140">
        <f t="shared" si="65"/>
        <v>0</v>
      </c>
      <c r="BF62" s="140">
        <f t="shared" si="65"/>
        <v>0</v>
      </c>
      <c r="BG62" s="140">
        <f t="shared" si="65"/>
        <v>0</v>
      </c>
      <c r="BH62" s="140">
        <f t="shared" si="65"/>
        <v>0</v>
      </c>
      <c r="BI62" s="140">
        <f t="shared" si="65"/>
        <v>0</v>
      </c>
      <c r="BJ62" s="140">
        <f t="shared" si="65"/>
        <v>0</v>
      </c>
      <c r="BK62" s="140">
        <f t="shared" si="65"/>
        <v>0</v>
      </c>
      <c r="BL62" s="140">
        <f t="shared" si="65"/>
        <v>0</v>
      </c>
      <c r="BM62" s="140">
        <f t="shared" si="65"/>
        <v>0</v>
      </c>
      <c r="BN62" s="140">
        <f t="shared" si="65"/>
        <v>0</v>
      </c>
      <c r="BO62" s="140">
        <f t="shared" si="65"/>
        <v>0</v>
      </c>
      <c r="BP62" s="140">
        <f t="shared" si="65"/>
        <v>0</v>
      </c>
      <c r="BQ62" s="140">
        <f t="shared" si="65"/>
        <v>0</v>
      </c>
      <c r="BR62" s="140">
        <f t="shared" si="65"/>
        <v>0</v>
      </c>
      <c r="BS62" s="140">
        <f t="shared" si="65"/>
        <v>0</v>
      </c>
      <c r="BT62" s="140">
        <f t="shared" si="65"/>
        <v>0</v>
      </c>
      <c r="BU62" s="140">
        <f t="shared" si="65"/>
        <v>0</v>
      </c>
      <c r="BV62" s="140">
        <f t="shared" ref="BV62:DE62" si="66">ROUND(BV42*0.085,0)</f>
        <v>0</v>
      </c>
      <c r="BW62" s="140">
        <f t="shared" si="66"/>
        <v>0</v>
      </c>
      <c r="BX62" s="140">
        <f t="shared" si="66"/>
        <v>0</v>
      </c>
      <c r="BY62" s="140">
        <f t="shared" si="66"/>
        <v>0</v>
      </c>
      <c r="BZ62" s="140">
        <f t="shared" si="66"/>
        <v>0</v>
      </c>
      <c r="CA62" s="140">
        <f t="shared" si="66"/>
        <v>0</v>
      </c>
      <c r="CB62" s="140">
        <f t="shared" si="66"/>
        <v>0</v>
      </c>
      <c r="CC62" s="140">
        <f t="shared" si="66"/>
        <v>0</v>
      </c>
      <c r="CD62" s="140">
        <f t="shared" si="66"/>
        <v>0</v>
      </c>
      <c r="CE62" s="140">
        <f t="shared" si="66"/>
        <v>0</v>
      </c>
      <c r="CF62" s="140">
        <f t="shared" si="66"/>
        <v>0</v>
      </c>
      <c r="CG62" s="140">
        <f t="shared" si="66"/>
        <v>0</v>
      </c>
      <c r="CH62" s="140">
        <f t="shared" si="66"/>
        <v>0</v>
      </c>
      <c r="CI62" s="140">
        <f t="shared" si="66"/>
        <v>0</v>
      </c>
      <c r="CJ62" s="140">
        <f t="shared" si="66"/>
        <v>0</v>
      </c>
      <c r="CK62" s="140">
        <f t="shared" si="66"/>
        <v>0</v>
      </c>
      <c r="CL62" s="140">
        <f t="shared" si="66"/>
        <v>0</v>
      </c>
      <c r="CM62" s="140">
        <f t="shared" si="66"/>
        <v>0</v>
      </c>
      <c r="CN62" s="140">
        <f t="shared" si="66"/>
        <v>0</v>
      </c>
      <c r="CO62" s="140">
        <f t="shared" si="66"/>
        <v>0</v>
      </c>
      <c r="CP62" s="140">
        <f t="shared" si="66"/>
        <v>0</v>
      </c>
      <c r="CQ62" s="140">
        <f t="shared" si="66"/>
        <v>0</v>
      </c>
      <c r="CR62" s="140">
        <f t="shared" si="66"/>
        <v>0</v>
      </c>
      <c r="CS62" s="140">
        <f t="shared" si="66"/>
        <v>0</v>
      </c>
      <c r="CT62" s="140">
        <f t="shared" si="66"/>
        <v>0</v>
      </c>
      <c r="CU62" s="140">
        <f t="shared" si="66"/>
        <v>0</v>
      </c>
      <c r="CV62" s="140">
        <f t="shared" si="66"/>
        <v>0</v>
      </c>
      <c r="CW62" s="140">
        <f t="shared" si="66"/>
        <v>0</v>
      </c>
      <c r="CX62" s="140">
        <f t="shared" si="66"/>
        <v>0</v>
      </c>
      <c r="CY62" s="140">
        <f t="shared" si="66"/>
        <v>0</v>
      </c>
      <c r="CZ62" s="140">
        <f t="shared" si="66"/>
        <v>0</v>
      </c>
      <c r="DA62" s="140">
        <f t="shared" si="66"/>
        <v>0</v>
      </c>
      <c r="DB62" s="140">
        <f t="shared" si="66"/>
        <v>0</v>
      </c>
      <c r="DC62" s="140">
        <f t="shared" si="66"/>
        <v>0</v>
      </c>
      <c r="DD62" s="140">
        <f t="shared" si="66"/>
        <v>0</v>
      </c>
      <c r="DE62" s="140">
        <f t="shared" si="66"/>
        <v>0</v>
      </c>
    </row>
    <row r="63" spans="7:109" s="129" customFormat="1" ht="15.5" outlineLevel="1">
      <c r="G63" s="132" t="s">
        <v>239</v>
      </c>
      <c r="H63" s="132"/>
      <c r="I63" s="132"/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40">
        <v>0</v>
      </c>
      <c r="AG63" s="140">
        <v>0</v>
      </c>
      <c r="AH63" s="140">
        <v>0</v>
      </c>
      <c r="AI63" s="140">
        <v>0</v>
      </c>
      <c r="AJ63" s="140">
        <v>0</v>
      </c>
      <c r="AK63" s="140">
        <v>0</v>
      </c>
      <c r="AL63" s="140">
        <v>0</v>
      </c>
      <c r="AM63" s="140">
        <v>0</v>
      </c>
      <c r="AN63" s="140">
        <v>0</v>
      </c>
      <c r="AO63" s="140">
        <v>0</v>
      </c>
      <c r="AP63" s="140">
        <v>0</v>
      </c>
      <c r="AQ63" s="140">
        <v>0</v>
      </c>
      <c r="AR63" s="140">
        <v>0</v>
      </c>
      <c r="AS63" s="140">
        <v>0</v>
      </c>
      <c r="AT63" s="140">
        <v>0</v>
      </c>
      <c r="AU63" s="140">
        <v>0</v>
      </c>
      <c r="AV63" s="140">
        <v>0</v>
      </c>
      <c r="AW63" s="140">
        <v>0</v>
      </c>
      <c r="AX63" s="140">
        <v>0</v>
      </c>
      <c r="AY63" s="140">
        <v>0</v>
      </c>
      <c r="AZ63" s="140">
        <v>0</v>
      </c>
      <c r="BA63" s="140">
        <v>0</v>
      </c>
      <c r="BB63" s="140">
        <v>0</v>
      </c>
      <c r="BC63" s="140">
        <v>0</v>
      </c>
      <c r="BD63" s="140">
        <v>0</v>
      </c>
      <c r="BE63" s="140">
        <v>0</v>
      </c>
      <c r="BF63" s="140">
        <v>0</v>
      </c>
      <c r="BG63" s="140">
        <v>0</v>
      </c>
      <c r="BH63" s="140">
        <v>0</v>
      </c>
      <c r="BI63" s="140">
        <v>0</v>
      </c>
      <c r="BJ63" s="140">
        <v>0</v>
      </c>
      <c r="BK63" s="140">
        <v>0</v>
      </c>
      <c r="BL63" s="140">
        <v>0</v>
      </c>
      <c r="BM63" s="140">
        <v>0</v>
      </c>
      <c r="BN63" s="140">
        <v>0</v>
      </c>
      <c r="BO63" s="140">
        <v>0</v>
      </c>
      <c r="BP63" s="140">
        <v>0</v>
      </c>
      <c r="BQ63" s="140">
        <v>0</v>
      </c>
      <c r="BR63" s="140">
        <v>0</v>
      </c>
      <c r="BS63" s="140">
        <v>0</v>
      </c>
      <c r="BT63" s="140">
        <v>0</v>
      </c>
      <c r="BU63" s="140">
        <v>0</v>
      </c>
      <c r="BV63" s="140">
        <v>0</v>
      </c>
      <c r="BW63" s="140">
        <v>0</v>
      </c>
      <c r="BX63" s="140">
        <v>0</v>
      </c>
      <c r="BY63" s="140">
        <v>0</v>
      </c>
      <c r="BZ63" s="140">
        <v>0</v>
      </c>
      <c r="CA63" s="140">
        <v>0</v>
      </c>
      <c r="CB63" s="140">
        <v>0</v>
      </c>
      <c r="CC63" s="140">
        <v>0</v>
      </c>
      <c r="CD63" s="140">
        <v>0</v>
      </c>
      <c r="CE63" s="140">
        <v>0</v>
      </c>
      <c r="CF63" s="140">
        <v>0</v>
      </c>
      <c r="CG63" s="140">
        <v>0</v>
      </c>
      <c r="CH63" s="140">
        <v>0</v>
      </c>
      <c r="CI63" s="140">
        <v>0</v>
      </c>
      <c r="CJ63" s="140">
        <v>0</v>
      </c>
      <c r="CK63" s="140">
        <v>0</v>
      </c>
      <c r="CL63" s="140">
        <v>0</v>
      </c>
      <c r="CM63" s="140">
        <v>0</v>
      </c>
      <c r="CN63" s="140">
        <v>0</v>
      </c>
      <c r="CO63" s="140">
        <v>0</v>
      </c>
      <c r="CP63" s="140">
        <v>0</v>
      </c>
      <c r="CQ63" s="140">
        <v>0</v>
      </c>
      <c r="CR63" s="140">
        <v>0</v>
      </c>
      <c r="CS63" s="140">
        <v>0</v>
      </c>
      <c r="CT63" s="140">
        <v>0</v>
      </c>
      <c r="CU63" s="140">
        <v>0</v>
      </c>
      <c r="CV63" s="140">
        <v>0</v>
      </c>
      <c r="CW63" s="140">
        <v>0</v>
      </c>
      <c r="CX63" s="140">
        <v>0</v>
      </c>
      <c r="CY63" s="140">
        <v>0</v>
      </c>
      <c r="CZ63" s="140">
        <v>0</v>
      </c>
      <c r="DA63" s="140">
        <v>0</v>
      </c>
      <c r="DB63" s="140">
        <v>0</v>
      </c>
      <c r="DC63" s="140">
        <v>0</v>
      </c>
      <c r="DD63" s="140">
        <v>0</v>
      </c>
      <c r="DE63" s="140">
        <v>0</v>
      </c>
    </row>
    <row r="64" spans="7:109" s="129" customFormat="1" ht="15.5" outlineLevel="1">
      <c r="G64" s="132" t="s">
        <v>240</v>
      </c>
      <c r="H64" s="132"/>
      <c r="I64" s="132"/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40">
        <v>0</v>
      </c>
      <c r="U64" s="140">
        <v>0</v>
      </c>
      <c r="V64" s="140">
        <v>0</v>
      </c>
      <c r="W64" s="140">
        <v>0</v>
      </c>
      <c r="X64" s="140">
        <v>0</v>
      </c>
      <c r="Y64" s="140">
        <v>0</v>
      </c>
      <c r="Z64" s="140">
        <v>0</v>
      </c>
      <c r="AA64" s="140">
        <v>0</v>
      </c>
      <c r="AB64" s="140">
        <v>0</v>
      </c>
      <c r="AC64" s="140">
        <v>0</v>
      </c>
      <c r="AD64" s="140">
        <v>0</v>
      </c>
      <c r="AE64" s="140"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140">
        <v>0</v>
      </c>
      <c r="BC64" s="140">
        <v>0</v>
      </c>
      <c r="BD64" s="140">
        <v>0</v>
      </c>
      <c r="BE64" s="140">
        <v>0</v>
      </c>
      <c r="BF64" s="140">
        <v>0</v>
      </c>
      <c r="BG64" s="140">
        <v>0</v>
      </c>
      <c r="BH64" s="140">
        <v>0</v>
      </c>
      <c r="BI64" s="140">
        <v>0</v>
      </c>
      <c r="BJ64" s="140">
        <v>0</v>
      </c>
      <c r="BK64" s="140">
        <v>0</v>
      </c>
      <c r="BL64" s="140">
        <v>0</v>
      </c>
      <c r="BM64" s="140">
        <v>0</v>
      </c>
      <c r="BN64" s="140">
        <v>0</v>
      </c>
      <c r="BO64" s="140">
        <v>0</v>
      </c>
      <c r="BP64" s="140">
        <v>0</v>
      </c>
      <c r="BQ64" s="140">
        <v>0</v>
      </c>
      <c r="BR64" s="140">
        <v>0</v>
      </c>
      <c r="BS64" s="140">
        <v>0</v>
      </c>
      <c r="BT64" s="140">
        <v>0</v>
      </c>
      <c r="BU64" s="140">
        <v>0</v>
      </c>
      <c r="BV64" s="140">
        <v>0</v>
      </c>
      <c r="BW64" s="140">
        <v>0</v>
      </c>
      <c r="BX64" s="140">
        <v>0</v>
      </c>
      <c r="BY64" s="140">
        <v>0</v>
      </c>
      <c r="BZ64" s="140">
        <v>0</v>
      </c>
      <c r="CA64" s="140">
        <v>0</v>
      </c>
      <c r="CB64" s="140">
        <v>0</v>
      </c>
      <c r="CC64" s="140">
        <v>0</v>
      </c>
      <c r="CD64" s="140">
        <v>0</v>
      </c>
      <c r="CE64" s="140">
        <v>0</v>
      </c>
      <c r="CF64" s="140">
        <v>0</v>
      </c>
      <c r="CG64" s="140">
        <v>0</v>
      </c>
      <c r="CH64" s="140">
        <v>0</v>
      </c>
      <c r="CI64" s="140">
        <v>0</v>
      </c>
      <c r="CJ64" s="140">
        <v>0</v>
      </c>
      <c r="CK64" s="140">
        <v>0</v>
      </c>
      <c r="CL64" s="140">
        <v>0</v>
      </c>
      <c r="CM64" s="140">
        <v>0</v>
      </c>
      <c r="CN64" s="140">
        <v>0</v>
      </c>
      <c r="CO64" s="140">
        <v>0</v>
      </c>
      <c r="CP64" s="140">
        <v>0</v>
      </c>
      <c r="CQ64" s="140">
        <v>0</v>
      </c>
      <c r="CR64" s="140">
        <v>0</v>
      </c>
      <c r="CS64" s="140">
        <v>0</v>
      </c>
      <c r="CT64" s="140">
        <v>0</v>
      </c>
      <c r="CU64" s="140">
        <v>0</v>
      </c>
      <c r="CV64" s="140">
        <v>0</v>
      </c>
      <c r="CW64" s="140">
        <v>0</v>
      </c>
      <c r="CX64" s="140">
        <v>0</v>
      </c>
      <c r="CY64" s="140">
        <v>0</v>
      </c>
      <c r="CZ64" s="140">
        <v>0</v>
      </c>
      <c r="DA64" s="140">
        <v>0</v>
      </c>
      <c r="DB64" s="140">
        <v>0</v>
      </c>
      <c r="DC64" s="140">
        <v>0</v>
      </c>
      <c r="DD64" s="140">
        <v>0</v>
      </c>
      <c r="DE64" s="140">
        <v>0</v>
      </c>
    </row>
    <row r="65" spans="7:109" s="129" customFormat="1" ht="15.5" outlineLevel="1">
      <c r="G65" s="132" t="s">
        <v>241</v>
      </c>
      <c r="H65" s="132"/>
      <c r="I65" s="132"/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40">
        <v>0</v>
      </c>
      <c r="U65" s="140">
        <v>0</v>
      </c>
      <c r="V65" s="140">
        <v>0</v>
      </c>
      <c r="W65" s="140">
        <v>0</v>
      </c>
      <c r="X65" s="140">
        <v>0</v>
      </c>
      <c r="Y65" s="140">
        <v>0</v>
      </c>
      <c r="Z65" s="140">
        <v>0</v>
      </c>
      <c r="AA65" s="140">
        <v>0</v>
      </c>
      <c r="AB65" s="140">
        <v>0</v>
      </c>
      <c r="AC65" s="140">
        <v>0</v>
      </c>
      <c r="AD65" s="140">
        <v>0</v>
      </c>
      <c r="AE65" s="140">
        <v>0</v>
      </c>
      <c r="AF65" s="140">
        <v>0</v>
      </c>
      <c r="AG65" s="140">
        <v>0</v>
      </c>
      <c r="AH65" s="140">
        <v>0</v>
      </c>
      <c r="AI65" s="140">
        <v>0</v>
      </c>
      <c r="AJ65" s="140">
        <v>0</v>
      </c>
      <c r="AK65" s="140">
        <v>0</v>
      </c>
      <c r="AL65" s="140">
        <v>0</v>
      </c>
      <c r="AM65" s="140">
        <v>0</v>
      </c>
      <c r="AN65" s="140">
        <v>0</v>
      </c>
      <c r="AO65" s="140">
        <v>0</v>
      </c>
      <c r="AP65" s="140">
        <v>0</v>
      </c>
      <c r="AQ65" s="140">
        <v>0</v>
      </c>
      <c r="AR65" s="140">
        <v>0</v>
      </c>
      <c r="AS65" s="140">
        <v>0</v>
      </c>
      <c r="AT65" s="140">
        <v>0</v>
      </c>
      <c r="AU65" s="140">
        <v>0</v>
      </c>
      <c r="AV65" s="140">
        <v>0</v>
      </c>
      <c r="AW65" s="140">
        <v>0</v>
      </c>
      <c r="AX65" s="140">
        <v>0</v>
      </c>
      <c r="AY65" s="140">
        <v>0</v>
      </c>
      <c r="AZ65" s="140">
        <v>0</v>
      </c>
      <c r="BA65" s="140">
        <v>0</v>
      </c>
      <c r="BB65" s="140">
        <v>0</v>
      </c>
      <c r="BC65" s="140">
        <v>0</v>
      </c>
      <c r="BD65" s="140">
        <v>0</v>
      </c>
      <c r="BE65" s="140">
        <v>0</v>
      </c>
      <c r="BF65" s="140">
        <v>0</v>
      </c>
      <c r="BG65" s="140">
        <v>0</v>
      </c>
      <c r="BH65" s="140">
        <v>0</v>
      </c>
      <c r="BI65" s="140">
        <v>0</v>
      </c>
      <c r="BJ65" s="140">
        <v>0</v>
      </c>
      <c r="BK65" s="140">
        <v>0</v>
      </c>
      <c r="BL65" s="140">
        <v>0</v>
      </c>
      <c r="BM65" s="140">
        <v>0</v>
      </c>
      <c r="BN65" s="140">
        <v>0</v>
      </c>
      <c r="BO65" s="140">
        <v>0</v>
      </c>
      <c r="BP65" s="140">
        <v>0</v>
      </c>
      <c r="BQ65" s="140">
        <v>0</v>
      </c>
      <c r="BR65" s="140">
        <v>0</v>
      </c>
      <c r="BS65" s="140">
        <v>0</v>
      </c>
      <c r="BT65" s="140">
        <v>0</v>
      </c>
      <c r="BU65" s="140">
        <v>0</v>
      </c>
      <c r="BV65" s="140">
        <v>0</v>
      </c>
      <c r="BW65" s="140">
        <v>0</v>
      </c>
      <c r="BX65" s="140">
        <v>0</v>
      </c>
      <c r="BY65" s="140">
        <v>0</v>
      </c>
      <c r="BZ65" s="140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40">
        <v>0</v>
      </c>
      <c r="CI65" s="140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40">
        <v>0</v>
      </c>
      <c r="CU65" s="140">
        <v>0</v>
      </c>
      <c r="CV65" s="140">
        <v>0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140">
        <v>0</v>
      </c>
      <c r="DC65" s="140">
        <v>0</v>
      </c>
      <c r="DD65" s="140">
        <v>0</v>
      </c>
      <c r="DE65" s="140">
        <v>0</v>
      </c>
    </row>
    <row r="66" spans="7:109" s="129" customFormat="1" ht="15.5" outlineLevel="1">
      <c r="G66" s="132" t="s">
        <v>242</v>
      </c>
      <c r="H66" s="132"/>
      <c r="I66" s="132"/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0</v>
      </c>
      <c r="T66" s="140">
        <v>0</v>
      </c>
      <c r="U66" s="140">
        <v>0</v>
      </c>
      <c r="V66" s="140">
        <v>0</v>
      </c>
      <c r="W66" s="140">
        <v>0</v>
      </c>
      <c r="X66" s="140">
        <v>0</v>
      </c>
      <c r="Y66" s="140">
        <v>0</v>
      </c>
      <c r="Z66" s="140">
        <v>0</v>
      </c>
      <c r="AA66" s="140">
        <v>0</v>
      </c>
      <c r="AB66" s="140">
        <v>0</v>
      </c>
      <c r="AC66" s="140">
        <v>0</v>
      </c>
      <c r="AD66" s="140">
        <v>0</v>
      </c>
      <c r="AE66" s="140">
        <v>0</v>
      </c>
      <c r="AF66" s="140">
        <v>0</v>
      </c>
      <c r="AG66" s="140">
        <v>0</v>
      </c>
      <c r="AH66" s="140">
        <v>0</v>
      </c>
      <c r="AI66" s="140">
        <v>0</v>
      </c>
      <c r="AJ66" s="140">
        <v>0</v>
      </c>
      <c r="AK66" s="140">
        <v>0</v>
      </c>
      <c r="AL66" s="140">
        <v>0</v>
      </c>
      <c r="AM66" s="140">
        <v>0</v>
      </c>
      <c r="AN66" s="140">
        <v>0</v>
      </c>
      <c r="AO66" s="140">
        <v>0</v>
      </c>
      <c r="AP66" s="140">
        <v>0</v>
      </c>
      <c r="AQ66" s="140">
        <v>0</v>
      </c>
      <c r="AR66" s="140">
        <v>0</v>
      </c>
      <c r="AS66" s="140">
        <v>0</v>
      </c>
      <c r="AT66" s="140">
        <v>0</v>
      </c>
      <c r="AU66" s="140">
        <v>0</v>
      </c>
      <c r="AV66" s="140">
        <v>0</v>
      </c>
      <c r="AW66" s="140">
        <v>0</v>
      </c>
      <c r="AX66" s="140">
        <v>0</v>
      </c>
      <c r="AY66" s="140">
        <v>0</v>
      </c>
      <c r="AZ66" s="140">
        <v>0</v>
      </c>
      <c r="BA66" s="140">
        <v>0</v>
      </c>
      <c r="BB66" s="140">
        <v>0</v>
      </c>
      <c r="BC66" s="140">
        <v>0</v>
      </c>
      <c r="BD66" s="140">
        <v>0</v>
      </c>
      <c r="BE66" s="140">
        <v>0</v>
      </c>
      <c r="BF66" s="140">
        <v>0</v>
      </c>
      <c r="BG66" s="140">
        <v>0</v>
      </c>
      <c r="BH66" s="140">
        <v>0</v>
      </c>
      <c r="BI66" s="140">
        <v>0</v>
      </c>
      <c r="BJ66" s="140">
        <v>0</v>
      </c>
      <c r="BK66" s="140">
        <v>0</v>
      </c>
      <c r="BL66" s="140">
        <v>0</v>
      </c>
      <c r="BM66" s="140">
        <v>0</v>
      </c>
      <c r="BN66" s="140">
        <v>0</v>
      </c>
      <c r="BO66" s="140">
        <v>0</v>
      </c>
      <c r="BP66" s="140">
        <v>0</v>
      </c>
      <c r="BQ66" s="140">
        <v>0</v>
      </c>
      <c r="BR66" s="140">
        <v>0</v>
      </c>
      <c r="BS66" s="140">
        <v>0</v>
      </c>
      <c r="BT66" s="140">
        <v>0</v>
      </c>
      <c r="BU66" s="140">
        <v>0</v>
      </c>
      <c r="BV66" s="140">
        <v>0</v>
      </c>
      <c r="BW66" s="140">
        <v>0</v>
      </c>
      <c r="BX66" s="140">
        <v>0</v>
      </c>
      <c r="BY66" s="140">
        <v>0</v>
      </c>
      <c r="BZ66" s="140">
        <v>0</v>
      </c>
      <c r="CA66" s="140">
        <v>0</v>
      </c>
      <c r="CB66" s="140">
        <v>0</v>
      </c>
      <c r="CC66" s="140">
        <v>0</v>
      </c>
      <c r="CD66" s="140">
        <v>0</v>
      </c>
      <c r="CE66" s="140">
        <v>0</v>
      </c>
      <c r="CF66" s="140">
        <v>0</v>
      </c>
      <c r="CG66" s="140">
        <v>0</v>
      </c>
      <c r="CH66" s="140">
        <v>0</v>
      </c>
      <c r="CI66" s="140">
        <v>0</v>
      </c>
      <c r="CJ66" s="140">
        <v>0</v>
      </c>
      <c r="CK66" s="140">
        <v>0</v>
      </c>
      <c r="CL66" s="140">
        <v>0</v>
      </c>
      <c r="CM66" s="140">
        <v>0</v>
      </c>
      <c r="CN66" s="140">
        <v>0</v>
      </c>
      <c r="CO66" s="140">
        <v>0</v>
      </c>
      <c r="CP66" s="140">
        <v>0</v>
      </c>
      <c r="CQ66" s="140">
        <v>0</v>
      </c>
      <c r="CR66" s="140">
        <v>0</v>
      </c>
      <c r="CS66" s="140">
        <v>0</v>
      </c>
      <c r="CT66" s="140">
        <v>0</v>
      </c>
      <c r="CU66" s="140">
        <v>0</v>
      </c>
      <c r="CV66" s="140">
        <v>0</v>
      </c>
      <c r="CW66" s="140">
        <v>0</v>
      </c>
      <c r="CX66" s="140">
        <v>0</v>
      </c>
      <c r="CY66" s="140">
        <v>0</v>
      </c>
      <c r="CZ66" s="140">
        <v>0</v>
      </c>
      <c r="DA66" s="140">
        <v>0</v>
      </c>
      <c r="DB66" s="140">
        <v>0</v>
      </c>
      <c r="DC66" s="140">
        <v>0</v>
      </c>
      <c r="DD66" s="140">
        <v>0</v>
      </c>
      <c r="DE66" s="140">
        <v>0</v>
      </c>
    </row>
    <row r="67" spans="7:109" s="129" customFormat="1" ht="15.5" outlineLevel="1">
      <c r="G67" s="132"/>
      <c r="H67" s="132"/>
      <c r="I67" s="132"/>
      <c r="J67" s="136" t="s">
        <v>233</v>
      </c>
      <c r="K67" s="136" t="s">
        <v>233</v>
      </c>
      <c r="L67" s="136" t="s">
        <v>233</v>
      </c>
      <c r="M67" s="136" t="s">
        <v>233</v>
      </c>
      <c r="N67" s="136" t="s">
        <v>233</v>
      </c>
      <c r="O67" s="136" t="s">
        <v>233</v>
      </c>
      <c r="P67" s="136" t="s">
        <v>233</v>
      </c>
      <c r="Q67" s="136" t="s">
        <v>233</v>
      </c>
      <c r="R67" s="136" t="s">
        <v>233</v>
      </c>
      <c r="S67" s="136" t="s">
        <v>233</v>
      </c>
      <c r="T67" s="137" t="s">
        <v>233</v>
      </c>
      <c r="U67" s="137" t="s">
        <v>233</v>
      </c>
      <c r="V67" s="137" t="s">
        <v>233</v>
      </c>
      <c r="W67" s="137" t="s">
        <v>233</v>
      </c>
      <c r="X67" s="137" t="s">
        <v>233</v>
      </c>
      <c r="Y67" s="137" t="s">
        <v>233</v>
      </c>
      <c r="Z67" s="137" t="s">
        <v>233</v>
      </c>
      <c r="AA67" s="137" t="s">
        <v>233</v>
      </c>
      <c r="AB67" s="137" t="s">
        <v>233</v>
      </c>
      <c r="AC67" s="137" t="s">
        <v>233</v>
      </c>
      <c r="AD67" s="137" t="s">
        <v>233</v>
      </c>
      <c r="AE67" s="137" t="s">
        <v>233</v>
      </c>
      <c r="AF67" s="137" t="s">
        <v>233</v>
      </c>
      <c r="AG67" s="137" t="s">
        <v>233</v>
      </c>
      <c r="AH67" s="137" t="s">
        <v>233</v>
      </c>
      <c r="AI67" s="137" t="s">
        <v>233</v>
      </c>
      <c r="AJ67" s="137" t="s">
        <v>233</v>
      </c>
      <c r="AK67" s="137" t="s">
        <v>233</v>
      </c>
      <c r="AL67" s="137" t="s">
        <v>233</v>
      </c>
      <c r="AM67" s="137" t="s">
        <v>233</v>
      </c>
      <c r="AN67" s="137" t="s">
        <v>233</v>
      </c>
      <c r="AO67" s="137" t="s">
        <v>233</v>
      </c>
      <c r="AP67" s="137" t="s">
        <v>233</v>
      </c>
      <c r="AQ67" s="137" t="s">
        <v>233</v>
      </c>
      <c r="AR67" s="137" t="s">
        <v>233</v>
      </c>
      <c r="AS67" s="137" t="s">
        <v>233</v>
      </c>
      <c r="AT67" s="137" t="s">
        <v>233</v>
      </c>
      <c r="AU67" s="137" t="s">
        <v>233</v>
      </c>
      <c r="AV67" s="137" t="s">
        <v>233</v>
      </c>
      <c r="AW67" s="137" t="s">
        <v>233</v>
      </c>
      <c r="AX67" s="137" t="s">
        <v>233</v>
      </c>
      <c r="AY67" s="137" t="s">
        <v>233</v>
      </c>
      <c r="AZ67" s="137" t="s">
        <v>233</v>
      </c>
      <c r="BA67" s="137" t="s">
        <v>233</v>
      </c>
      <c r="BB67" s="137" t="s">
        <v>233</v>
      </c>
      <c r="BC67" s="137" t="s">
        <v>233</v>
      </c>
      <c r="BD67" s="137" t="s">
        <v>233</v>
      </c>
      <c r="BE67" s="137" t="s">
        <v>233</v>
      </c>
      <c r="BF67" s="137" t="s">
        <v>233</v>
      </c>
      <c r="BG67" s="137" t="s">
        <v>233</v>
      </c>
      <c r="BH67" s="137" t="s">
        <v>233</v>
      </c>
      <c r="BI67" s="137" t="s">
        <v>233</v>
      </c>
      <c r="BJ67" s="137" t="s">
        <v>233</v>
      </c>
      <c r="BK67" s="137" t="s">
        <v>233</v>
      </c>
      <c r="BL67" s="137" t="s">
        <v>233</v>
      </c>
      <c r="BM67" s="137" t="s">
        <v>233</v>
      </c>
      <c r="BN67" s="137" t="s">
        <v>233</v>
      </c>
      <c r="BO67" s="137" t="s">
        <v>233</v>
      </c>
      <c r="BP67" s="137" t="s">
        <v>233</v>
      </c>
      <c r="BQ67" s="137" t="s">
        <v>233</v>
      </c>
      <c r="BR67" s="137" t="s">
        <v>233</v>
      </c>
      <c r="BS67" s="137" t="s">
        <v>233</v>
      </c>
      <c r="BT67" s="137" t="s">
        <v>233</v>
      </c>
      <c r="BU67" s="137" t="s">
        <v>233</v>
      </c>
      <c r="BV67" s="137" t="s">
        <v>233</v>
      </c>
      <c r="BW67" s="137" t="s">
        <v>233</v>
      </c>
      <c r="BX67" s="137" t="s">
        <v>233</v>
      </c>
      <c r="BY67" s="137" t="s">
        <v>233</v>
      </c>
      <c r="BZ67" s="137" t="s">
        <v>233</v>
      </c>
      <c r="CA67" s="137" t="s">
        <v>233</v>
      </c>
      <c r="CB67" s="137" t="s">
        <v>233</v>
      </c>
      <c r="CC67" s="137" t="s">
        <v>233</v>
      </c>
      <c r="CD67" s="137" t="s">
        <v>233</v>
      </c>
      <c r="CE67" s="137" t="s">
        <v>233</v>
      </c>
      <c r="CF67" s="137" t="s">
        <v>233</v>
      </c>
      <c r="CG67" s="137" t="s">
        <v>233</v>
      </c>
      <c r="CH67" s="137" t="s">
        <v>233</v>
      </c>
      <c r="CI67" s="137" t="s">
        <v>233</v>
      </c>
      <c r="CJ67" s="137" t="s">
        <v>233</v>
      </c>
      <c r="CK67" s="137" t="s">
        <v>233</v>
      </c>
      <c r="CL67" s="137" t="s">
        <v>233</v>
      </c>
      <c r="CM67" s="137" t="s">
        <v>233</v>
      </c>
      <c r="CN67" s="137" t="s">
        <v>233</v>
      </c>
      <c r="CO67" s="137" t="s">
        <v>233</v>
      </c>
      <c r="CP67" s="137" t="s">
        <v>233</v>
      </c>
      <c r="CQ67" s="137" t="s">
        <v>233</v>
      </c>
      <c r="CR67" s="137" t="s">
        <v>233</v>
      </c>
      <c r="CS67" s="137" t="s">
        <v>233</v>
      </c>
      <c r="CT67" s="137" t="s">
        <v>233</v>
      </c>
      <c r="CU67" s="137" t="s">
        <v>233</v>
      </c>
      <c r="CV67" s="137" t="s">
        <v>233</v>
      </c>
      <c r="CW67" s="137" t="s">
        <v>233</v>
      </c>
      <c r="CX67" s="137" t="s">
        <v>233</v>
      </c>
      <c r="CY67" s="137" t="s">
        <v>233</v>
      </c>
      <c r="CZ67" s="137" t="s">
        <v>233</v>
      </c>
      <c r="DA67" s="137" t="s">
        <v>233</v>
      </c>
      <c r="DB67" s="137" t="s">
        <v>233</v>
      </c>
      <c r="DC67" s="137" t="s">
        <v>233</v>
      </c>
      <c r="DD67" s="137" t="s">
        <v>233</v>
      </c>
      <c r="DE67" s="137" t="s">
        <v>233</v>
      </c>
    </row>
    <row r="68" spans="7:109" s="129" customFormat="1" ht="15.5" outlineLevel="1">
      <c r="G68" s="132" t="s">
        <v>243</v>
      </c>
      <c r="H68" s="132"/>
      <c r="I68" s="132"/>
      <c r="J68" s="133">
        <f>SUM(J62:J66)</f>
        <v>102</v>
      </c>
      <c r="K68" s="133">
        <f t="shared" ref="K68:BV68" si="67">SUM(K62:K66)</f>
        <v>87</v>
      </c>
      <c r="L68" s="133">
        <f t="shared" si="67"/>
        <v>72</v>
      </c>
      <c r="M68" s="133">
        <f t="shared" si="67"/>
        <v>60</v>
      </c>
      <c r="N68" s="133">
        <f t="shared" si="67"/>
        <v>49</v>
      </c>
      <c r="O68" s="133">
        <f t="shared" si="67"/>
        <v>40</v>
      </c>
      <c r="P68" s="133">
        <f t="shared" si="67"/>
        <v>32</v>
      </c>
      <c r="Q68" s="133">
        <f t="shared" si="67"/>
        <v>25</v>
      </c>
      <c r="R68" s="133">
        <f t="shared" si="67"/>
        <v>18</v>
      </c>
      <c r="S68" s="133">
        <f t="shared" si="67"/>
        <v>11</v>
      </c>
      <c r="T68" s="134">
        <f t="shared" si="67"/>
        <v>4</v>
      </c>
      <c r="U68" s="134">
        <f t="shared" si="67"/>
        <v>-3</v>
      </c>
      <c r="V68" s="134">
        <f t="shared" si="67"/>
        <v>-10</v>
      </c>
      <c r="W68" s="134">
        <f t="shared" si="67"/>
        <v>-17</v>
      </c>
      <c r="X68" s="134">
        <f t="shared" si="67"/>
        <v>-23</v>
      </c>
      <c r="Y68" s="134">
        <f t="shared" si="67"/>
        <v>-30</v>
      </c>
      <c r="Z68" s="134">
        <f t="shared" si="67"/>
        <v>0</v>
      </c>
      <c r="AA68" s="134">
        <f t="shared" si="67"/>
        <v>0</v>
      </c>
      <c r="AB68" s="134">
        <f t="shared" si="67"/>
        <v>0</v>
      </c>
      <c r="AC68" s="134">
        <f t="shared" si="67"/>
        <v>0</v>
      </c>
      <c r="AD68" s="134">
        <f t="shared" si="67"/>
        <v>0</v>
      </c>
      <c r="AE68" s="134">
        <f t="shared" si="67"/>
        <v>0</v>
      </c>
      <c r="AF68" s="134">
        <f t="shared" si="67"/>
        <v>0</v>
      </c>
      <c r="AG68" s="134">
        <f t="shared" si="67"/>
        <v>0</v>
      </c>
      <c r="AH68" s="134">
        <f t="shared" si="67"/>
        <v>0</v>
      </c>
      <c r="AI68" s="134">
        <f t="shared" si="67"/>
        <v>0</v>
      </c>
      <c r="AJ68" s="134">
        <f t="shared" si="67"/>
        <v>0</v>
      </c>
      <c r="AK68" s="134">
        <f t="shared" si="67"/>
        <v>0</v>
      </c>
      <c r="AL68" s="134">
        <f t="shared" si="67"/>
        <v>0</v>
      </c>
      <c r="AM68" s="134">
        <f t="shared" si="67"/>
        <v>0</v>
      </c>
      <c r="AN68" s="134">
        <f t="shared" si="67"/>
        <v>0</v>
      </c>
      <c r="AO68" s="134">
        <f t="shared" si="67"/>
        <v>0</v>
      </c>
      <c r="AP68" s="134">
        <f t="shared" si="67"/>
        <v>0</v>
      </c>
      <c r="AQ68" s="134">
        <f t="shared" si="67"/>
        <v>0</v>
      </c>
      <c r="AR68" s="134">
        <f t="shared" si="67"/>
        <v>0</v>
      </c>
      <c r="AS68" s="134">
        <f t="shared" si="67"/>
        <v>0</v>
      </c>
      <c r="AT68" s="134">
        <f t="shared" si="67"/>
        <v>0</v>
      </c>
      <c r="AU68" s="134">
        <f t="shared" si="67"/>
        <v>0</v>
      </c>
      <c r="AV68" s="134">
        <f t="shared" si="67"/>
        <v>0</v>
      </c>
      <c r="AW68" s="134">
        <f t="shared" si="67"/>
        <v>0</v>
      </c>
      <c r="AX68" s="134">
        <f t="shared" si="67"/>
        <v>0</v>
      </c>
      <c r="AY68" s="134">
        <f t="shared" si="67"/>
        <v>0</v>
      </c>
      <c r="AZ68" s="134">
        <f t="shared" si="67"/>
        <v>0</v>
      </c>
      <c r="BA68" s="134">
        <f t="shared" si="67"/>
        <v>0</v>
      </c>
      <c r="BB68" s="134">
        <f t="shared" si="67"/>
        <v>0</v>
      </c>
      <c r="BC68" s="134">
        <f t="shared" si="67"/>
        <v>0</v>
      </c>
      <c r="BD68" s="134">
        <f t="shared" si="67"/>
        <v>0</v>
      </c>
      <c r="BE68" s="134">
        <f t="shared" si="67"/>
        <v>0</v>
      </c>
      <c r="BF68" s="134">
        <f t="shared" si="67"/>
        <v>0</v>
      </c>
      <c r="BG68" s="134">
        <f t="shared" si="67"/>
        <v>0</v>
      </c>
      <c r="BH68" s="134">
        <f t="shared" si="67"/>
        <v>0</v>
      </c>
      <c r="BI68" s="134">
        <f t="shared" si="67"/>
        <v>0</v>
      </c>
      <c r="BJ68" s="134">
        <f t="shared" si="67"/>
        <v>0</v>
      </c>
      <c r="BK68" s="134">
        <f t="shared" si="67"/>
        <v>0</v>
      </c>
      <c r="BL68" s="134">
        <f t="shared" si="67"/>
        <v>0</v>
      </c>
      <c r="BM68" s="134">
        <f t="shared" si="67"/>
        <v>0</v>
      </c>
      <c r="BN68" s="134">
        <f t="shared" si="67"/>
        <v>0</v>
      </c>
      <c r="BO68" s="134">
        <f t="shared" si="67"/>
        <v>0</v>
      </c>
      <c r="BP68" s="134">
        <f t="shared" si="67"/>
        <v>0</v>
      </c>
      <c r="BQ68" s="134">
        <f t="shared" si="67"/>
        <v>0</v>
      </c>
      <c r="BR68" s="134">
        <f t="shared" si="67"/>
        <v>0</v>
      </c>
      <c r="BS68" s="134">
        <f t="shared" si="67"/>
        <v>0</v>
      </c>
      <c r="BT68" s="134">
        <f t="shared" si="67"/>
        <v>0</v>
      </c>
      <c r="BU68" s="134">
        <f t="shared" si="67"/>
        <v>0</v>
      </c>
      <c r="BV68" s="134">
        <f t="shared" si="67"/>
        <v>0</v>
      </c>
      <c r="BW68" s="134">
        <f t="shared" ref="BW68:DE68" si="68">SUM(BW62:BW66)</f>
        <v>0</v>
      </c>
      <c r="BX68" s="134">
        <f t="shared" si="68"/>
        <v>0</v>
      </c>
      <c r="BY68" s="134">
        <f t="shared" si="68"/>
        <v>0</v>
      </c>
      <c r="BZ68" s="134">
        <f t="shared" si="68"/>
        <v>0</v>
      </c>
      <c r="CA68" s="134">
        <f t="shared" si="68"/>
        <v>0</v>
      </c>
      <c r="CB68" s="134">
        <f t="shared" si="68"/>
        <v>0</v>
      </c>
      <c r="CC68" s="134">
        <f t="shared" si="68"/>
        <v>0</v>
      </c>
      <c r="CD68" s="134">
        <f t="shared" si="68"/>
        <v>0</v>
      </c>
      <c r="CE68" s="134">
        <f t="shared" si="68"/>
        <v>0</v>
      </c>
      <c r="CF68" s="134">
        <f t="shared" si="68"/>
        <v>0</v>
      </c>
      <c r="CG68" s="134">
        <f t="shared" si="68"/>
        <v>0</v>
      </c>
      <c r="CH68" s="134">
        <f t="shared" si="68"/>
        <v>0</v>
      </c>
      <c r="CI68" s="134">
        <f t="shared" si="68"/>
        <v>0</v>
      </c>
      <c r="CJ68" s="134">
        <f t="shared" si="68"/>
        <v>0</v>
      </c>
      <c r="CK68" s="134">
        <f t="shared" si="68"/>
        <v>0</v>
      </c>
      <c r="CL68" s="134">
        <f t="shared" si="68"/>
        <v>0</v>
      </c>
      <c r="CM68" s="134">
        <f t="shared" si="68"/>
        <v>0</v>
      </c>
      <c r="CN68" s="134">
        <f t="shared" si="68"/>
        <v>0</v>
      </c>
      <c r="CO68" s="134">
        <f t="shared" si="68"/>
        <v>0</v>
      </c>
      <c r="CP68" s="134">
        <f t="shared" si="68"/>
        <v>0</v>
      </c>
      <c r="CQ68" s="134">
        <f t="shared" si="68"/>
        <v>0</v>
      </c>
      <c r="CR68" s="134">
        <f t="shared" si="68"/>
        <v>0</v>
      </c>
      <c r="CS68" s="134">
        <f t="shared" si="68"/>
        <v>0</v>
      </c>
      <c r="CT68" s="134">
        <f t="shared" si="68"/>
        <v>0</v>
      </c>
      <c r="CU68" s="134">
        <f t="shared" si="68"/>
        <v>0</v>
      </c>
      <c r="CV68" s="134">
        <f t="shared" si="68"/>
        <v>0</v>
      </c>
      <c r="CW68" s="134">
        <f t="shared" si="68"/>
        <v>0</v>
      </c>
      <c r="CX68" s="134">
        <f t="shared" si="68"/>
        <v>0</v>
      </c>
      <c r="CY68" s="134">
        <f t="shared" si="68"/>
        <v>0</v>
      </c>
      <c r="CZ68" s="134">
        <f t="shared" si="68"/>
        <v>0</v>
      </c>
      <c r="DA68" s="134">
        <f t="shared" si="68"/>
        <v>0</v>
      </c>
      <c r="DB68" s="134">
        <f t="shared" si="68"/>
        <v>0</v>
      </c>
      <c r="DC68" s="134">
        <f t="shared" si="68"/>
        <v>0</v>
      </c>
      <c r="DD68" s="134">
        <f t="shared" si="68"/>
        <v>0</v>
      </c>
      <c r="DE68" s="134">
        <f t="shared" si="68"/>
        <v>0</v>
      </c>
    </row>
    <row r="69" spans="7:109" s="129" customFormat="1" ht="15.5" outlineLevel="1">
      <c r="G69" s="132"/>
      <c r="H69" s="132"/>
      <c r="I69" s="132"/>
      <c r="J69" s="136" t="s">
        <v>214</v>
      </c>
      <c r="K69" s="136" t="s">
        <v>214</v>
      </c>
      <c r="L69" s="136" t="s">
        <v>214</v>
      </c>
      <c r="M69" s="136" t="s">
        <v>214</v>
      </c>
      <c r="N69" s="136" t="s">
        <v>214</v>
      </c>
      <c r="O69" s="136" t="s">
        <v>214</v>
      </c>
      <c r="P69" s="136" t="s">
        <v>214</v>
      </c>
      <c r="Q69" s="136" t="s">
        <v>214</v>
      </c>
      <c r="R69" s="136" t="s">
        <v>214</v>
      </c>
      <c r="S69" s="136" t="s">
        <v>214</v>
      </c>
      <c r="T69" s="137" t="s">
        <v>214</v>
      </c>
      <c r="U69" s="137" t="s">
        <v>214</v>
      </c>
      <c r="V69" s="137" t="s">
        <v>214</v>
      </c>
      <c r="W69" s="137" t="s">
        <v>214</v>
      </c>
      <c r="X69" s="137" t="s">
        <v>214</v>
      </c>
      <c r="Y69" s="137" t="s">
        <v>214</v>
      </c>
      <c r="Z69" s="137" t="s">
        <v>214</v>
      </c>
      <c r="AA69" s="137" t="s">
        <v>214</v>
      </c>
      <c r="AB69" s="137" t="s">
        <v>214</v>
      </c>
      <c r="AC69" s="137" t="s">
        <v>214</v>
      </c>
      <c r="AD69" s="137" t="s">
        <v>214</v>
      </c>
      <c r="AE69" s="137" t="s">
        <v>214</v>
      </c>
      <c r="AF69" s="137" t="s">
        <v>214</v>
      </c>
      <c r="AG69" s="137" t="s">
        <v>214</v>
      </c>
      <c r="AH69" s="137" t="s">
        <v>214</v>
      </c>
      <c r="AI69" s="137" t="s">
        <v>214</v>
      </c>
      <c r="AJ69" s="137" t="s">
        <v>214</v>
      </c>
      <c r="AK69" s="137" t="s">
        <v>214</v>
      </c>
      <c r="AL69" s="137" t="s">
        <v>214</v>
      </c>
      <c r="AM69" s="137" t="s">
        <v>214</v>
      </c>
      <c r="AN69" s="137" t="s">
        <v>214</v>
      </c>
      <c r="AO69" s="137" t="s">
        <v>214</v>
      </c>
      <c r="AP69" s="137" t="s">
        <v>214</v>
      </c>
      <c r="AQ69" s="137" t="s">
        <v>214</v>
      </c>
      <c r="AR69" s="137" t="s">
        <v>214</v>
      </c>
      <c r="AS69" s="137" t="s">
        <v>214</v>
      </c>
      <c r="AT69" s="137" t="s">
        <v>214</v>
      </c>
      <c r="AU69" s="137" t="s">
        <v>214</v>
      </c>
      <c r="AV69" s="137" t="s">
        <v>214</v>
      </c>
      <c r="AW69" s="137" t="s">
        <v>214</v>
      </c>
      <c r="AX69" s="137" t="s">
        <v>214</v>
      </c>
      <c r="AY69" s="137" t="s">
        <v>214</v>
      </c>
      <c r="AZ69" s="137" t="s">
        <v>214</v>
      </c>
      <c r="BA69" s="137" t="s">
        <v>214</v>
      </c>
      <c r="BB69" s="137" t="s">
        <v>214</v>
      </c>
      <c r="BC69" s="137" t="s">
        <v>214</v>
      </c>
      <c r="BD69" s="137" t="s">
        <v>214</v>
      </c>
      <c r="BE69" s="137" t="s">
        <v>214</v>
      </c>
      <c r="BF69" s="137" t="s">
        <v>214</v>
      </c>
      <c r="BG69" s="137" t="s">
        <v>214</v>
      </c>
      <c r="BH69" s="137" t="s">
        <v>214</v>
      </c>
      <c r="BI69" s="137" t="s">
        <v>214</v>
      </c>
      <c r="BJ69" s="137" t="s">
        <v>214</v>
      </c>
      <c r="BK69" s="137" t="s">
        <v>214</v>
      </c>
      <c r="BL69" s="137" t="s">
        <v>214</v>
      </c>
      <c r="BM69" s="137" t="s">
        <v>214</v>
      </c>
      <c r="BN69" s="137" t="s">
        <v>214</v>
      </c>
      <c r="BO69" s="137" t="s">
        <v>214</v>
      </c>
      <c r="BP69" s="137" t="s">
        <v>214</v>
      </c>
      <c r="BQ69" s="137" t="s">
        <v>214</v>
      </c>
      <c r="BR69" s="137" t="s">
        <v>214</v>
      </c>
      <c r="BS69" s="137" t="s">
        <v>214</v>
      </c>
      <c r="BT69" s="137" t="s">
        <v>214</v>
      </c>
      <c r="BU69" s="137" t="s">
        <v>214</v>
      </c>
      <c r="BV69" s="137" t="s">
        <v>214</v>
      </c>
      <c r="BW69" s="137" t="s">
        <v>214</v>
      </c>
      <c r="BX69" s="137" t="s">
        <v>214</v>
      </c>
      <c r="BY69" s="137" t="s">
        <v>214</v>
      </c>
      <c r="BZ69" s="137" t="s">
        <v>214</v>
      </c>
      <c r="CA69" s="137" t="s">
        <v>214</v>
      </c>
      <c r="CB69" s="137" t="s">
        <v>214</v>
      </c>
      <c r="CC69" s="137" t="s">
        <v>214</v>
      </c>
      <c r="CD69" s="137" t="s">
        <v>214</v>
      </c>
      <c r="CE69" s="137" t="s">
        <v>214</v>
      </c>
      <c r="CF69" s="137" t="s">
        <v>214</v>
      </c>
      <c r="CG69" s="137" t="s">
        <v>214</v>
      </c>
      <c r="CH69" s="137" t="s">
        <v>214</v>
      </c>
      <c r="CI69" s="137" t="s">
        <v>214</v>
      </c>
      <c r="CJ69" s="137" t="s">
        <v>214</v>
      </c>
      <c r="CK69" s="137" t="s">
        <v>214</v>
      </c>
      <c r="CL69" s="137" t="s">
        <v>214</v>
      </c>
      <c r="CM69" s="137" t="s">
        <v>214</v>
      </c>
      <c r="CN69" s="137" t="s">
        <v>214</v>
      </c>
      <c r="CO69" s="137" t="s">
        <v>214</v>
      </c>
      <c r="CP69" s="137" t="s">
        <v>214</v>
      </c>
      <c r="CQ69" s="137" t="s">
        <v>214</v>
      </c>
      <c r="CR69" s="137" t="s">
        <v>214</v>
      </c>
      <c r="CS69" s="137" t="s">
        <v>214</v>
      </c>
      <c r="CT69" s="137" t="s">
        <v>214</v>
      </c>
      <c r="CU69" s="137" t="s">
        <v>214</v>
      </c>
      <c r="CV69" s="137" t="s">
        <v>214</v>
      </c>
      <c r="CW69" s="137" t="s">
        <v>214</v>
      </c>
      <c r="CX69" s="137" t="s">
        <v>214</v>
      </c>
      <c r="CY69" s="137" t="s">
        <v>214</v>
      </c>
      <c r="CZ69" s="137" t="s">
        <v>214</v>
      </c>
      <c r="DA69" s="137" t="s">
        <v>214</v>
      </c>
      <c r="DB69" s="137" t="s">
        <v>214</v>
      </c>
      <c r="DC69" s="137" t="s">
        <v>214</v>
      </c>
      <c r="DD69" s="137" t="s">
        <v>214</v>
      </c>
      <c r="DE69" s="137" t="s">
        <v>214</v>
      </c>
    </row>
    <row r="70" spans="7:109" s="129" customFormat="1" ht="15.5" outlineLevel="1">
      <c r="G70" s="132" t="s">
        <v>244</v>
      </c>
      <c r="H70" s="132"/>
      <c r="I70" s="132"/>
      <c r="J70" s="144">
        <f>J68+J59</f>
        <v>-241.375</v>
      </c>
      <c r="K70" s="144">
        <f t="shared" ref="K70:BV70" si="69">K68+K59</f>
        <v>-291.375</v>
      </c>
      <c r="L70" s="144">
        <f t="shared" si="69"/>
        <v>-340.375</v>
      </c>
      <c r="M70" s="144">
        <f>M68+M59</f>
        <v>-379.375</v>
      </c>
      <c r="N70" s="144">
        <f t="shared" si="69"/>
        <v>-414.375</v>
      </c>
      <c r="O70" s="144">
        <f t="shared" si="69"/>
        <v>-444.375</v>
      </c>
      <c r="P70" s="144">
        <f t="shared" si="69"/>
        <v>-470.375</v>
      </c>
      <c r="Q70" s="144">
        <f t="shared" si="69"/>
        <v>-493.375</v>
      </c>
      <c r="R70" s="144">
        <f t="shared" si="69"/>
        <v>-515.375</v>
      </c>
      <c r="S70" s="144">
        <f t="shared" si="69"/>
        <v>-538.375</v>
      </c>
      <c r="T70" s="145">
        <f>T68+T59</f>
        <v>-561.375</v>
      </c>
      <c r="U70" s="145">
        <f t="shared" si="69"/>
        <v>-583.375</v>
      </c>
      <c r="V70" s="145">
        <f t="shared" si="69"/>
        <v>-606.375</v>
      </c>
      <c r="W70" s="145">
        <f t="shared" si="69"/>
        <v>-628.375</v>
      </c>
      <c r="X70" s="145">
        <f t="shared" si="69"/>
        <v>-650.375</v>
      </c>
      <c r="Y70" s="145">
        <f t="shared" si="69"/>
        <v>-673.375</v>
      </c>
      <c r="Z70" s="145">
        <f t="shared" si="69"/>
        <v>0</v>
      </c>
      <c r="AA70" s="145">
        <f t="shared" si="69"/>
        <v>0</v>
      </c>
      <c r="AB70" s="145">
        <f t="shared" si="69"/>
        <v>0</v>
      </c>
      <c r="AC70" s="145">
        <f t="shared" si="69"/>
        <v>0</v>
      </c>
      <c r="AD70" s="145">
        <f t="shared" si="69"/>
        <v>0</v>
      </c>
      <c r="AE70" s="145">
        <f t="shared" si="69"/>
        <v>0</v>
      </c>
      <c r="AF70" s="145">
        <f t="shared" si="69"/>
        <v>0</v>
      </c>
      <c r="AG70" s="145">
        <f t="shared" si="69"/>
        <v>0</v>
      </c>
      <c r="AH70" s="145">
        <f t="shared" si="69"/>
        <v>0</v>
      </c>
      <c r="AI70" s="145">
        <f t="shared" si="69"/>
        <v>0</v>
      </c>
      <c r="AJ70" s="145">
        <f t="shared" si="69"/>
        <v>0</v>
      </c>
      <c r="AK70" s="145">
        <f t="shared" si="69"/>
        <v>0</v>
      </c>
      <c r="AL70" s="145">
        <f t="shared" si="69"/>
        <v>0</v>
      </c>
      <c r="AM70" s="145">
        <f t="shared" si="69"/>
        <v>0</v>
      </c>
      <c r="AN70" s="145">
        <f t="shared" si="69"/>
        <v>0</v>
      </c>
      <c r="AO70" s="145">
        <f t="shared" si="69"/>
        <v>0</v>
      </c>
      <c r="AP70" s="145">
        <f t="shared" si="69"/>
        <v>0</v>
      </c>
      <c r="AQ70" s="145">
        <f t="shared" si="69"/>
        <v>0</v>
      </c>
      <c r="AR70" s="145">
        <f t="shared" si="69"/>
        <v>0</v>
      </c>
      <c r="AS70" s="145">
        <f t="shared" si="69"/>
        <v>0</v>
      </c>
      <c r="AT70" s="145">
        <f t="shared" si="69"/>
        <v>0</v>
      </c>
      <c r="AU70" s="145">
        <f t="shared" si="69"/>
        <v>0</v>
      </c>
      <c r="AV70" s="145">
        <f t="shared" si="69"/>
        <v>0</v>
      </c>
      <c r="AW70" s="145">
        <f t="shared" si="69"/>
        <v>0</v>
      </c>
      <c r="AX70" s="145">
        <f t="shared" si="69"/>
        <v>0</v>
      </c>
      <c r="AY70" s="145">
        <f t="shared" si="69"/>
        <v>0</v>
      </c>
      <c r="AZ70" s="145">
        <f t="shared" si="69"/>
        <v>0</v>
      </c>
      <c r="BA70" s="145">
        <f t="shared" si="69"/>
        <v>0</v>
      </c>
      <c r="BB70" s="145">
        <f t="shared" si="69"/>
        <v>0</v>
      </c>
      <c r="BC70" s="145">
        <f t="shared" si="69"/>
        <v>0</v>
      </c>
      <c r="BD70" s="145">
        <f t="shared" si="69"/>
        <v>0</v>
      </c>
      <c r="BE70" s="145">
        <f t="shared" si="69"/>
        <v>0</v>
      </c>
      <c r="BF70" s="145">
        <f t="shared" si="69"/>
        <v>0</v>
      </c>
      <c r="BG70" s="145">
        <f t="shared" si="69"/>
        <v>0</v>
      </c>
      <c r="BH70" s="145">
        <f t="shared" si="69"/>
        <v>0</v>
      </c>
      <c r="BI70" s="145">
        <f t="shared" si="69"/>
        <v>0</v>
      </c>
      <c r="BJ70" s="145">
        <f t="shared" si="69"/>
        <v>0</v>
      </c>
      <c r="BK70" s="145">
        <f t="shared" si="69"/>
        <v>0</v>
      </c>
      <c r="BL70" s="145">
        <f t="shared" si="69"/>
        <v>0</v>
      </c>
      <c r="BM70" s="145">
        <f t="shared" si="69"/>
        <v>0</v>
      </c>
      <c r="BN70" s="145">
        <f t="shared" si="69"/>
        <v>0</v>
      </c>
      <c r="BO70" s="145">
        <f t="shared" si="69"/>
        <v>0</v>
      </c>
      <c r="BP70" s="145">
        <f t="shared" si="69"/>
        <v>0</v>
      </c>
      <c r="BQ70" s="145">
        <f t="shared" si="69"/>
        <v>0</v>
      </c>
      <c r="BR70" s="145">
        <f t="shared" si="69"/>
        <v>0</v>
      </c>
      <c r="BS70" s="145">
        <f t="shared" si="69"/>
        <v>0</v>
      </c>
      <c r="BT70" s="145">
        <f t="shared" si="69"/>
        <v>0</v>
      </c>
      <c r="BU70" s="145">
        <f t="shared" si="69"/>
        <v>0</v>
      </c>
      <c r="BV70" s="145">
        <f t="shared" si="69"/>
        <v>0</v>
      </c>
      <c r="BW70" s="145">
        <f t="shared" ref="BW70:DE70" si="70">BW68+BW59</f>
        <v>0</v>
      </c>
      <c r="BX70" s="145">
        <f t="shared" si="70"/>
        <v>0</v>
      </c>
      <c r="BY70" s="145">
        <f t="shared" si="70"/>
        <v>0</v>
      </c>
      <c r="BZ70" s="145">
        <f t="shared" si="70"/>
        <v>0</v>
      </c>
      <c r="CA70" s="145">
        <f t="shared" si="70"/>
        <v>0</v>
      </c>
      <c r="CB70" s="145">
        <f t="shared" si="70"/>
        <v>0</v>
      </c>
      <c r="CC70" s="145">
        <f t="shared" si="70"/>
        <v>0</v>
      </c>
      <c r="CD70" s="145">
        <f t="shared" si="70"/>
        <v>0</v>
      </c>
      <c r="CE70" s="145">
        <f t="shared" si="70"/>
        <v>0</v>
      </c>
      <c r="CF70" s="145">
        <f t="shared" si="70"/>
        <v>0</v>
      </c>
      <c r="CG70" s="145">
        <f t="shared" si="70"/>
        <v>0</v>
      </c>
      <c r="CH70" s="145">
        <f t="shared" si="70"/>
        <v>0</v>
      </c>
      <c r="CI70" s="145">
        <f t="shared" si="70"/>
        <v>0</v>
      </c>
      <c r="CJ70" s="145">
        <f t="shared" si="70"/>
        <v>0</v>
      </c>
      <c r="CK70" s="145">
        <f t="shared" si="70"/>
        <v>0</v>
      </c>
      <c r="CL70" s="145">
        <f t="shared" si="70"/>
        <v>0</v>
      </c>
      <c r="CM70" s="145">
        <f t="shared" si="70"/>
        <v>0</v>
      </c>
      <c r="CN70" s="145">
        <f t="shared" si="70"/>
        <v>0</v>
      </c>
      <c r="CO70" s="145">
        <f t="shared" si="70"/>
        <v>0</v>
      </c>
      <c r="CP70" s="145">
        <f t="shared" si="70"/>
        <v>0</v>
      </c>
      <c r="CQ70" s="145">
        <f t="shared" si="70"/>
        <v>0</v>
      </c>
      <c r="CR70" s="145">
        <f t="shared" si="70"/>
        <v>0</v>
      </c>
      <c r="CS70" s="145">
        <f t="shared" si="70"/>
        <v>0</v>
      </c>
      <c r="CT70" s="145">
        <f t="shared" si="70"/>
        <v>0</v>
      </c>
      <c r="CU70" s="145">
        <f t="shared" si="70"/>
        <v>0</v>
      </c>
      <c r="CV70" s="145">
        <f t="shared" si="70"/>
        <v>0</v>
      </c>
      <c r="CW70" s="145">
        <f t="shared" si="70"/>
        <v>0</v>
      </c>
      <c r="CX70" s="145">
        <f t="shared" si="70"/>
        <v>0</v>
      </c>
      <c r="CY70" s="145">
        <f t="shared" si="70"/>
        <v>0</v>
      </c>
      <c r="CZ70" s="145">
        <f t="shared" si="70"/>
        <v>0</v>
      </c>
      <c r="DA70" s="145">
        <f t="shared" si="70"/>
        <v>0</v>
      </c>
      <c r="DB70" s="145">
        <f t="shared" si="70"/>
        <v>0</v>
      </c>
      <c r="DC70" s="145">
        <f t="shared" si="70"/>
        <v>0</v>
      </c>
      <c r="DD70" s="145">
        <f t="shared" si="70"/>
        <v>0</v>
      </c>
      <c r="DE70" s="145">
        <f t="shared" si="70"/>
        <v>0</v>
      </c>
    </row>
    <row r="71" spans="7:109" s="129" customFormat="1" ht="15.5" outlineLevel="1">
      <c r="G71" s="132"/>
      <c r="H71" s="132"/>
      <c r="I71" s="132"/>
      <c r="J71" s="133"/>
      <c r="K71" s="132"/>
      <c r="L71" s="132"/>
      <c r="M71" s="132"/>
      <c r="N71" s="132"/>
      <c r="O71" s="132"/>
      <c r="P71" s="132"/>
      <c r="Q71" s="132"/>
      <c r="R71" s="132"/>
      <c r="S71" s="132"/>
    </row>
    <row r="72" spans="7:109" s="129" customFormat="1" ht="15.5" outlineLevel="1">
      <c r="G72" s="132" t="s">
        <v>245</v>
      </c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</row>
    <row r="73" spans="7:109" s="129" customFormat="1" ht="15.5" outlineLevel="1">
      <c r="G73" s="132" t="s">
        <v>246</v>
      </c>
      <c r="H73" s="132"/>
      <c r="I73" s="132"/>
      <c r="J73" s="133">
        <f t="shared" ref="J73:BU73" si="71">+J35</f>
        <v>912.97537148977528</v>
      </c>
      <c r="K73" s="133">
        <f t="shared" si="71"/>
        <v>734.4268027287842</v>
      </c>
      <c r="L73" s="133">
        <f t="shared" si="71"/>
        <v>556.9683648870332</v>
      </c>
      <c r="M73" s="133">
        <f t="shared" si="71"/>
        <v>417.41727857783576</v>
      </c>
      <c r="N73" s="133">
        <f t="shared" si="71"/>
        <v>292.33144909334595</v>
      </c>
      <c r="O73" s="133">
        <f t="shared" si="71"/>
        <v>179.09456222738686</v>
      </c>
      <c r="P73" s="133">
        <f t="shared" si="71"/>
        <v>86.555560598488853</v>
      </c>
      <c r="Q73" s="133">
        <f t="shared" si="71"/>
        <v>5.8655015881215888</v>
      </c>
      <c r="R73" s="133">
        <f t="shared" si="71"/>
        <v>-75.824557422245846</v>
      </c>
      <c r="S73" s="133">
        <f t="shared" si="71"/>
        <v>-156.51461643261294</v>
      </c>
      <c r="T73" s="134">
        <f t="shared" si="71"/>
        <v>-238.20467544298032</v>
      </c>
      <c r="U73" s="134">
        <f t="shared" si="71"/>
        <v>-319.8947344533475</v>
      </c>
      <c r="V73" s="134">
        <f t="shared" si="71"/>
        <v>-400.58479346371473</v>
      </c>
      <c r="W73" s="134">
        <f t="shared" si="71"/>
        <v>-482.27485247408191</v>
      </c>
      <c r="X73" s="134">
        <f t="shared" si="71"/>
        <v>-561.96491148444909</v>
      </c>
      <c r="Y73" s="134">
        <f t="shared" si="71"/>
        <v>-643.65497049481621</v>
      </c>
      <c r="Z73" s="134">
        <f t="shared" si="71"/>
        <v>5.0821393189613845E-14</v>
      </c>
      <c r="AA73" s="134">
        <f t="shared" si="71"/>
        <v>-3.9527750258588546E-14</v>
      </c>
      <c r="AB73" s="134">
        <f t="shared" si="71"/>
        <v>-3.9527750258588546E-14</v>
      </c>
      <c r="AC73" s="134">
        <f t="shared" si="71"/>
        <v>-3.9527750258588546E-14</v>
      </c>
      <c r="AD73" s="134">
        <f t="shared" si="71"/>
        <v>-3.9527750258588546E-14</v>
      </c>
      <c r="AE73" s="134">
        <f t="shared" si="71"/>
        <v>-3.9527750258588546E-14</v>
      </c>
      <c r="AF73" s="134">
        <f t="shared" si="71"/>
        <v>-3.9527750258588546E-14</v>
      </c>
      <c r="AG73" s="134">
        <f t="shared" si="71"/>
        <v>-3.9527750258588546E-14</v>
      </c>
      <c r="AH73" s="134">
        <f t="shared" si="71"/>
        <v>-3.9527750258588546E-14</v>
      </c>
      <c r="AI73" s="134">
        <f t="shared" si="71"/>
        <v>-3.9527750258588546E-14</v>
      </c>
      <c r="AJ73" s="134">
        <f t="shared" si="71"/>
        <v>-3.9527750258588546E-14</v>
      </c>
      <c r="AK73" s="134">
        <f t="shared" si="71"/>
        <v>-3.9527750258588546E-14</v>
      </c>
      <c r="AL73" s="134">
        <f t="shared" si="71"/>
        <v>-3.9527750258588546E-14</v>
      </c>
      <c r="AM73" s="134">
        <f t="shared" si="71"/>
        <v>-3.9527750258588546E-14</v>
      </c>
      <c r="AN73" s="134">
        <f t="shared" si="71"/>
        <v>-3.9527750258588546E-14</v>
      </c>
      <c r="AO73" s="134">
        <f t="shared" si="71"/>
        <v>-3.9527750258588546E-14</v>
      </c>
      <c r="AP73" s="134">
        <f t="shared" si="71"/>
        <v>-3.9527750258588546E-14</v>
      </c>
      <c r="AQ73" s="134">
        <f t="shared" si="71"/>
        <v>-3.9527750258588546E-14</v>
      </c>
      <c r="AR73" s="134">
        <f t="shared" si="71"/>
        <v>-3.9527750258588546E-14</v>
      </c>
      <c r="AS73" s="134">
        <f t="shared" si="71"/>
        <v>-3.9527750258588546E-14</v>
      </c>
      <c r="AT73" s="134">
        <f t="shared" si="71"/>
        <v>-3.9527750258588546E-14</v>
      </c>
      <c r="AU73" s="134">
        <f t="shared" si="71"/>
        <v>-3.9527750258588546E-14</v>
      </c>
      <c r="AV73" s="134">
        <f t="shared" si="71"/>
        <v>-3.9527750258588546E-14</v>
      </c>
      <c r="AW73" s="134">
        <f t="shared" si="71"/>
        <v>-3.9527750258588546E-14</v>
      </c>
      <c r="AX73" s="134">
        <f t="shared" si="71"/>
        <v>-3.9527750258588546E-14</v>
      </c>
      <c r="AY73" s="134">
        <f t="shared" si="71"/>
        <v>-3.9527750258588546E-14</v>
      </c>
      <c r="AZ73" s="134">
        <f t="shared" si="71"/>
        <v>-3.9527750258588546E-14</v>
      </c>
      <c r="BA73" s="134">
        <f t="shared" si="71"/>
        <v>-3.9527750258588546E-14</v>
      </c>
      <c r="BB73" s="134">
        <f t="shared" si="71"/>
        <v>-3.9527750258588546E-14</v>
      </c>
      <c r="BC73" s="134">
        <f t="shared" si="71"/>
        <v>-3.9527750258588546E-14</v>
      </c>
      <c r="BD73" s="134">
        <f t="shared" si="71"/>
        <v>-3.9527750258588546E-14</v>
      </c>
      <c r="BE73" s="134">
        <f t="shared" si="71"/>
        <v>-3.9527750258588546E-14</v>
      </c>
      <c r="BF73" s="134">
        <f t="shared" si="71"/>
        <v>-3.9527750258588546E-14</v>
      </c>
      <c r="BG73" s="134">
        <f t="shared" si="71"/>
        <v>-3.9527750258588546E-14</v>
      </c>
      <c r="BH73" s="134">
        <f t="shared" si="71"/>
        <v>-3.9527750258588546E-14</v>
      </c>
      <c r="BI73" s="134">
        <f t="shared" si="71"/>
        <v>-3.9527750258588546E-14</v>
      </c>
      <c r="BJ73" s="134">
        <f t="shared" si="71"/>
        <v>-3.9527750258588546E-14</v>
      </c>
      <c r="BK73" s="134">
        <f t="shared" si="71"/>
        <v>-3.9527750258588546E-14</v>
      </c>
      <c r="BL73" s="134">
        <f t="shared" si="71"/>
        <v>-3.9527750258588546E-14</v>
      </c>
      <c r="BM73" s="134">
        <f t="shared" si="71"/>
        <v>-3.9527750258588546E-14</v>
      </c>
      <c r="BN73" s="134">
        <f t="shared" si="71"/>
        <v>-3.9527750258588546E-14</v>
      </c>
      <c r="BO73" s="134">
        <f t="shared" si="71"/>
        <v>-3.9527750258588546E-14</v>
      </c>
      <c r="BP73" s="134">
        <f t="shared" si="71"/>
        <v>-3.9527750258588546E-14</v>
      </c>
      <c r="BQ73" s="134">
        <f t="shared" si="71"/>
        <v>-3.9527750258588546E-14</v>
      </c>
      <c r="BR73" s="134">
        <f t="shared" si="71"/>
        <v>-3.9527750258588546E-14</v>
      </c>
      <c r="BS73" s="134">
        <f t="shared" si="71"/>
        <v>-3.9527750258588546E-14</v>
      </c>
      <c r="BT73" s="134">
        <f t="shared" si="71"/>
        <v>-3.9527750258588546E-14</v>
      </c>
      <c r="BU73" s="134">
        <f t="shared" si="71"/>
        <v>-3.9527750258588546E-14</v>
      </c>
      <c r="BV73" s="134">
        <f t="shared" ref="BV73:DE73" si="72">+BV35</f>
        <v>-3.9527750258588546E-14</v>
      </c>
      <c r="BW73" s="134">
        <f t="shared" si="72"/>
        <v>-3.9527750258588546E-14</v>
      </c>
      <c r="BX73" s="134">
        <f t="shared" si="72"/>
        <v>-3.9527750258588546E-14</v>
      </c>
      <c r="BY73" s="134">
        <f t="shared" si="72"/>
        <v>-3.9527750258588546E-14</v>
      </c>
      <c r="BZ73" s="134">
        <f t="shared" si="72"/>
        <v>-3.9527750258588546E-14</v>
      </c>
      <c r="CA73" s="134">
        <f t="shared" si="72"/>
        <v>-3.9527750258588546E-14</v>
      </c>
      <c r="CB73" s="134">
        <f t="shared" si="72"/>
        <v>-3.9527750258588546E-14</v>
      </c>
      <c r="CC73" s="134">
        <f t="shared" si="72"/>
        <v>-3.9527750258588546E-14</v>
      </c>
      <c r="CD73" s="134">
        <f t="shared" si="72"/>
        <v>-3.9527750258588546E-14</v>
      </c>
      <c r="CE73" s="134">
        <f t="shared" si="72"/>
        <v>-3.9527750258588546E-14</v>
      </c>
      <c r="CF73" s="134">
        <f t="shared" si="72"/>
        <v>-3.9527750258588546E-14</v>
      </c>
      <c r="CG73" s="134">
        <f t="shared" si="72"/>
        <v>-3.9527750258588546E-14</v>
      </c>
      <c r="CH73" s="134">
        <f t="shared" si="72"/>
        <v>-3.9527750258588546E-14</v>
      </c>
      <c r="CI73" s="134">
        <f t="shared" si="72"/>
        <v>-3.9527750258588546E-14</v>
      </c>
      <c r="CJ73" s="134">
        <f t="shared" si="72"/>
        <v>-3.9527750258588546E-14</v>
      </c>
      <c r="CK73" s="134">
        <f t="shared" si="72"/>
        <v>-3.9527750258588546E-14</v>
      </c>
      <c r="CL73" s="134">
        <f t="shared" si="72"/>
        <v>-3.9527750258588546E-14</v>
      </c>
      <c r="CM73" s="134">
        <f t="shared" si="72"/>
        <v>-3.9527750258588546E-14</v>
      </c>
      <c r="CN73" s="134">
        <f t="shared" si="72"/>
        <v>-3.9527750258588546E-14</v>
      </c>
      <c r="CO73" s="134">
        <f t="shared" si="72"/>
        <v>-3.9527750258588546E-14</v>
      </c>
      <c r="CP73" s="134">
        <f t="shared" si="72"/>
        <v>-3.9527750258588546E-14</v>
      </c>
      <c r="CQ73" s="134">
        <f t="shared" si="72"/>
        <v>-3.9527750258588546E-14</v>
      </c>
      <c r="CR73" s="134">
        <f t="shared" si="72"/>
        <v>-3.9527750258588546E-14</v>
      </c>
      <c r="CS73" s="134">
        <f t="shared" si="72"/>
        <v>-3.9527750258588546E-14</v>
      </c>
      <c r="CT73" s="134">
        <f t="shared" si="72"/>
        <v>-3.9527750258588546E-14</v>
      </c>
      <c r="CU73" s="134">
        <f t="shared" si="72"/>
        <v>-3.9527750258588546E-14</v>
      </c>
      <c r="CV73" s="134">
        <f t="shared" si="72"/>
        <v>-3.9527750258588546E-14</v>
      </c>
      <c r="CW73" s="134">
        <f t="shared" si="72"/>
        <v>-3.9527750258588546E-14</v>
      </c>
      <c r="CX73" s="134">
        <f t="shared" si="72"/>
        <v>-3.9527750258588546E-14</v>
      </c>
      <c r="CY73" s="134">
        <f t="shared" si="72"/>
        <v>-3.9527750258588546E-14</v>
      </c>
      <c r="CZ73" s="134">
        <f t="shared" si="72"/>
        <v>-3.9527750258588546E-14</v>
      </c>
      <c r="DA73" s="134">
        <f t="shared" si="72"/>
        <v>-3.9527750258588546E-14</v>
      </c>
      <c r="DB73" s="134">
        <f t="shared" si="72"/>
        <v>-3.9527750258588546E-14</v>
      </c>
      <c r="DC73" s="134">
        <f t="shared" si="72"/>
        <v>-3.9527750258588546E-14</v>
      </c>
      <c r="DD73" s="134">
        <f t="shared" si="72"/>
        <v>-3.9527750258588546E-14</v>
      </c>
      <c r="DE73" s="134">
        <f t="shared" si="72"/>
        <v>-3.9527750258588546E-14</v>
      </c>
    </row>
    <row r="74" spans="7:109" s="129" customFormat="1" ht="15.5" outlineLevel="1">
      <c r="G74" s="132" t="s">
        <v>247</v>
      </c>
      <c r="H74" s="132"/>
      <c r="I74" s="132"/>
      <c r="J74" s="133">
        <f t="shared" ref="J74:AO74" si="73">(+$C$20-0)/$C$7*J9</f>
        <v>287.1875</v>
      </c>
      <c r="K74" s="133">
        <f t="shared" si="73"/>
        <v>287.1875</v>
      </c>
      <c r="L74" s="133">
        <f t="shared" si="73"/>
        <v>287.1875</v>
      </c>
      <c r="M74" s="133">
        <f t="shared" si="73"/>
        <v>287.1875</v>
      </c>
      <c r="N74" s="133">
        <f t="shared" si="73"/>
        <v>287.1875</v>
      </c>
      <c r="O74" s="133">
        <f t="shared" si="73"/>
        <v>287.1875</v>
      </c>
      <c r="P74" s="133">
        <f t="shared" si="73"/>
        <v>287.1875</v>
      </c>
      <c r="Q74" s="133">
        <f t="shared" si="73"/>
        <v>287.1875</v>
      </c>
      <c r="R74" s="133">
        <f t="shared" si="73"/>
        <v>287.1875</v>
      </c>
      <c r="S74" s="133">
        <f t="shared" si="73"/>
        <v>287.1875</v>
      </c>
      <c r="T74" s="134">
        <f t="shared" si="73"/>
        <v>287.1875</v>
      </c>
      <c r="U74" s="134">
        <f t="shared" si="73"/>
        <v>287.1875</v>
      </c>
      <c r="V74" s="134">
        <f t="shared" si="73"/>
        <v>287.1875</v>
      </c>
      <c r="W74" s="134">
        <f t="shared" si="73"/>
        <v>287.1875</v>
      </c>
      <c r="X74" s="134">
        <f t="shared" si="73"/>
        <v>287.1875</v>
      </c>
      <c r="Y74" s="134">
        <f t="shared" si="73"/>
        <v>287.1875</v>
      </c>
      <c r="Z74" s="134">
        <f t="shared" si="73"/>
        <v>0</v>
      </c>
      <c r="AA74" s="134">
        <f t="shared" si="73"/>
        <v>0</v>
      </c>
      <c r="AB74" s="134">
        <f t="shared" si="73"/>
        <v>0</v>
      </c>
      <c r="AC74" s="134">
        <f t="shared" si="73"/>
        <v>0</v>
      </c>
      <c r="AD74" s="134">
        <f t="shared" si="73"/>
        <v>0</v>
      </c>
      <c r="AE74" s="134">
        <f t="shared" si="73"/>
        <v>0</v>
      </c>
      <c r="AF74" s="134">
        <f t="shared" si="73"/>
        <v>0</v>
      </c>
      <c r="AG74" s="134">
        <f t="shared" si="73"/>
        <v>0</v>
      </c>
      <c r="AH74" s="134">
        <f t="shared" si="73"/>
        <v>0</v>
      </c>
      <c r="AI74" s="134">
        <f t="shared" si="73"/>
        <v>0</v>
      </c>
      <c r="AJ74" s="134">
        <f t="shared" si="73"/>
        <v>0</v>
      </c>
      <c r="AK74" s="134">
        <f t="shared" si="73"/>
        <v>0</v>
      </c>
      <c r="AL74" s="134">
        <f t="shared" si="73"/>
        <v>0</v>
      </c>
      <c r="AM74" s="134">
        <f t="shared" si="73"/>
        <v>0</v>
      </c>
      <c r="AN74" s="134">
        <f t="shared" si="73"/>
        <v>0</v>
      </c>
      <c r="AO74" s="134">
        <f t="shared" si="73"/>
        <v>0</v>
      </c>
      <c r="AP74" s="134">
        <f t="shared" ref="AP74:BU74" si="74">(+$C$20-0)/$C$7*AP9</f>
        <v>0</v>
      </c>
      <c r="AQ74" s="134">
        <f t="shared" si="74"/>
        <v>0</v>
      </c>
      <c r="AR74" s="134">
        <f t="shared" si="74"/>
        <v>0</v>
      </c>
      <c r="AS74" s="134">
        <f t="shared" si="74"/>
        <v>0</v>
      </c>
      <c r="AT74" s="134">
        <f t="shared" si="74"/>
        <v>0</v>
      </c>
      <c r="AU74" s="134">
        <f t="shared" si="74"/>
        <v>0</v>
      </c>
      <c r="AV74" s="134">
        <f t="shared" si="74"/>
        <v>0</v>
      </c>
      <c r="AW74" s="134">
        <f t="shared" si="74"/>
        <v>0</v>
      </c>
      <c r="AX74" s="134">
        <f t="shared" si="74"/>
        <v>0</v>
      </c>
      <c r="AY74" s="134">
        <f t="shared" si="74"/>
        <v>0</v>
      </c>
      <c r="AZ74" s="134">
        <f t="shared" si="74"/>
        <v>0</v>
      </c>
      <c r="BA74" s="134">
        <f t="shared" si="74"/>
        <v>0</v>
      </c>
      <c r="BB74" s="134">
        <f t="shared" si="74"/>
        <v>0</v>
      </c>
      <c r="BC74" s="134">
        <f t="shared" si="74"/>
        <v>0</v>
      </c>
      <c r="BD74" s="134">
        <f t="shared" si="74"/>
        <v>0</v>
      </c>
      <c r="BE74" s="134">
        <f t="shared" si="74"/>
        <v>0</v>
      </c>
      <c r="BF74" s="134">
        <f t="shared" si="74"/>
        <v>0</v>
      </c>
      <c r="BG74" s="134">
        <f t="shared" si="74"/>
        <v>0</v>
      </c>
      <c r="BH74" s="134">
        <f t="shared" si="74"/>
        <v>0</v>
      </c>
      <c r="BI74" s="134">
        <f t="shared" si="74"/>
        <v>0</v>
      </c>
      <c r="BJ74" s="134">
        <f t="shared" si="74"/>
        <v>0</v>
      </c>
      <c r="BK74" s="134">
        <f t="shared" si="74"/>
        <v>0</v>
      </c>
      <c r="BL74" s="134">
        <f t="shared" si="74"/>
        <v>0</v>
      </c>
      <c r="BM74" s="134">
        <f t="shared" si="74"/>
        <v>0</v>
      </c>
      <c r="BN74" s="134">
        <f t="shared" si="74"/>
        <v>0</v>
      </c>
      <c r="BO74" s="134">
        <f t="shared" si="74"/>
        <v>0</v>
      </c>
      <c r="BP74" s="134">
        <f t="shared" si="74"/>
        <v>0</v>
      </c>
      <c r="BQ74" s="134">
        <f t="shared" si="74"/>
        <v>0</v>
      </c>
      <c r="BR74" s="134">
        <f t="shared" si="74"/>
        <v>0</v>
      </c>
      <c r="BS74" s="134">
        <f t="shared" si="74"/>
        <v>0</v>
      </c>
      <c r="BT74" s="134">
        <f t="shared" si="74"/>
        <v>0</v>
      </c>
      <c r="BU74" s="134">
        <f t="shared" si="74"/>
        <v>0</v>
      </c>
      <c r="BV74" s="134">
        <f t="shared" ref="BV74:DE74" si="75">(+$C$20-0)/$C$7*BV9</f>
        <v>0</v>
      </c>
      <c r="BW74" s="134">
        <f t="shared" si="75"/>
        <v>0</v>
      </c>
      <c r="BX74" s="134">
        <f t="shared" si="75"/>
        <v>0</v>
      </c>
      <c r="BY74" s="134">
        <f t="shared" si="75"/>
        <v>0</v>
      </c>
      <c r="BZ74" s="134">
        <f t="shared" si="75"/>
        <v>0</v>
      </c>
      <c r="CA74" s="134">
        <f t="shared" si="75"/>
        <v>0</v>
      </c>
      <c r="CB74" s="134">
        <f t="shared" si="75"/>
        <v>0</v>
      </c>
      <c r="CC74" s="134">
        <f t="shared" si="75"/>
        <v>0</v>
      </c>
      <c r="CD74" s="134">
        <f t="shared" si="75"/>
        <v>0</v>
      </c>
      <c r="CE74" s="134">
        <f t="shared" si="75"/>
        <v>0</v>
      </c>
      <c r="CF74" s="134">
        <f t="shared" si="75"/>
        <v>0</v>
      </c>
      <c r="CG74" s="134">
        <f t="shared" si="75"/>
        <v>0</v>
      </c>
      <c r="CH74" s="134">
        <f t="shared" si="75"/>
        <v>0</v>
      </c>
      <c r="CI74" s="134">
        <f t="shared" si="75"/>
        <v>0</v>
      </c>
      <c r="CJ74" s="134">
        <f t="shared" si="75"/>
        <v>0</v>
      </c>
      <c r="CK74" s="134">
        <f t="shared" si="75"/>
        <v>0</v>
      </c>
      <c r="CL74" s="134">
        <f t="shared" si="75"/>
        <v>0</v>
      </c>
      <c r="CM74" s="134">
        <f t="shared" si="75"/>
        <v>0</v>
      </c>
      <c r="CN74" s="134">
        <f t="shared" si="75"/>
        <v>0</v>
      </c>
      <c r="CO74" s="134">
        <f t="shared" si="75"/>
        <v>0</v>
      </c>
      <c r="CP74" s="134">
        <f t="shared" si="75"/>
        <v>0</v>
      </c>
      <c r="CQ74" s="134">
        <f t="shared" si="75"/>
        <v>0</v>
      </c>
      <c r="CR74" s="134">
        <f t="shared" si="75"/>
        <v>0</v>
      </c>
      <c r="CS74" s="134">
        <f t="shared" si="75"/>
        <v>0</v>
      </c>
      <c r="CT74" s="134">
        <f t="shared" si="75"/>
        <v>0</v>
      </c>
      <c r="CU74" s="134">
        <f t="shared" si="75"/>
        <v>0</v>
      </c>
      <c r="CV74" s="134">
        <f t="shared" si="75"/>
        <v>0</v>
      </c>
      <c r="CW74" s="134">
        <f t="shared" si="75"/>
        <v>0</v>
      </c>
      <c r="CX74" s="134">
        <f t="shared" si="75"/>
        <v>0</v>
      </c>
      <c r="CY74" s="134">
        <f t="shared" si="75"/>
        <v>0</v>
      </c>
      <c r="CZ74" s="134">
        <f t="shared" si="75"/>
        <v>0</v>
      </c>
      <c r="DA74" s="134">
        <f t="shared" si="75"/>
        <v>0</v>
      </c>
      <c r="DB74" s="134">
        <f t="shared" si="75"/>
        <v>0</v>
      </c>
      <c r="DC74" s="134">
        <f t="shared" si="75"/>
        <v>0</v>
      </c>
      <c r="DD74" s="134">
        <f t="shared" si="75"/>
        <v>0</v>
      </c>
      <c r="DE74" s="134">
        <f t="shared" si="75"/>
        <v>0</v>
      </c>
    </row>
    <row r="75" spans="7:109" s="129" customFormat="1" ht="15.5" outlineLevel="1">
      <c r="G75" s="132" t="s">
        <v>248</v>
      </c>
      <c r="H75" s="132"/>
      <c r="I75" s="132"/>
      <c r="J75" s="146">
        <f>SUM(J73:J74)</f>
        <v>1200.1628714897752</v>
      </c>
      <c r="K75" s="146">
        <f t="shared" ref="K75:BV75" si="76">SUM(K73:K74)</f>
        <v>1021.6143027287842</v>
      </c>
      <c r="L75" s="146">
        <f t="shared" si="76"/>
        <v>844.1558648870332</v>
      </c>
      <c r="M75" s="146">
        <f t="shared" si="76"/>
        <v>704.60477857783576</v>
      </c>
      <c r="N75" s="146">
        <f t="shared" si="76"/>
        <v>579.51894909334601</v>
      </c>
      <c r="O75" s="146">
        <f t="shared" si="76"/>
        <v>466.28206222738686</v>
      </c>
      <c r="P75" s="146">
        <f t="shared" si="76"/>
        <v>373.74306059848885</v>
      </c>
      <c r="Q75" s="146">
        <f t="shared" si="76"/>
        <v>293.05300158812156</v>
      </c>
      <c r="R75" s="146">
        <f t="shared" si="76"/>
        <v>211.36294257775415</v>
      </c>
      <c r="S75" s="146">
        <f t="shared" si="76"/>
        <v>130.67288356738706</v>
      </c>
      <c r="T75" s="147">
        <f t="shared" si="76"/>
        <v>48.982824557019683</v>
      </c>
      <c r="U75" s="147">
        <f t="shared" si="76"/>
        <v>-32.707234453347496</v>
      </c>
      <c r="V75" s="147">
        <f t="shared" si="76"/>
        <v>-113.39729346371473</v>
      </c>
      <c r="W75" s="147">
        <f t="shared" si="76"/>
        <v>-195.08735247408191</v>
      </c>
      <c r="X75" s="147">
        <f t="shared" si="76"/>
        <v>-274.77741148444909</v>
      </c>
      <c r="Y75" s="147">
        <f t="shared" si="76"/>
        <v>-356.46747049481621</v>
      </c>
      <c r="Z75" s="147">
        <f t="shared" si="76"/>
        <v>5.0821393189613845E-14</v>
      </c>
      <c r="AA75" s="147">
        <f t="shared" si="76"/>
        <v>-3.9527750258588546E-14</v>
      </c>
      <c r="AB75" s="147">
        <f t="shared" si="76"/>
        <v>-3.9527750258588546E-14</v>
      </c>
      <c r="AC75" s="147">
        <f t="shared" si="76"/>
        <v>-3.9527750258588546E-14</v>
      </c>
      <c r="AD75" s="147">
        <f t="shared" si="76"/>
        <v>-3.9527750258588546E-14</v>
      </c>
      <c r="AE75" s="147">
        <f t="shared" si="76"/>
        <v>-3.9527750258588546E-14</v>
      </c>
      <c r="AF75" s="147">
        <f t="shared" si="76"/>
        <v>-3.9527750258588546E-14</v>
      </c>
      <c r="AG75" s="147">
        <f t="shared" si="76"/>
        <v>-3.9527750258588546E-14</v>
      </c>
      <c r="AH75" s="147">
        <f t="shared" si="76"/>
        <v>-3.9527750258588546E-14</v>
      </c>
      <c r="AI75" s="147">
        <f t="shared" si="76"/>
        <v>-3.9527750258588546E-14</v>
      </c>
      <c r="AJ75" s="147">
        <f t="shared" si="76"/>
        <v>-3.9527750258588546E-14</v>
      </c>
      <c r="AK75" s="147">
        <f t="shared" si="76"/>
        <v>-3.9527750258588546E-14</v>
      </c>
      <c r="AL75" s="147">
        <f t="shared" si="76"/>
        <v>-3.9527750258588546E-14</v>
      </c>
      <c r="AM75" s="147">
        <f t="shared" si="76"/>
        <v>-3.9527750258588546E-14</v>
      </c>
      <c r="AN75" s="147">
        <f t="shared" si="76"/>
        <v>-3.9527750258588546E-14</v>
      </c>
      <c r="AO75" s="147">
        <f t="shared" si="76"/>
        <v>-3.9527750258588546E-14</v>
      </c>
      <c r="AP75" s="147">
        <f t="shared" si="76"/>
        <v>-3.9527750258588546E-14</v>
      </c>
      <c r="AQ75" s="147">
        <f t="shared" si="76"/>
        <v>-3.9527750258588546E-14</v>
      </c>
      <c r="AR75" s="147">
        <f t="shared" si="76"/>
        <v>-3.9527750258588546E-14</v>
      </c>
      <c r="AS75" s="147">
        <f t="shared" si="76"/>
        <v>-3.9527750258588546E-14</v>
      </c>
      <c r="AT75" s="147">
        <f t="shared" si="76"/>
        <v>-3.9527750258588546E-14</v>
      </c>
      <c r="AU75" s="147">
        <f t="shared" si="76"/>
        <v>-3.9527750258588546E-14</v>
      </c>
      <c r="AV75" s="147">
        <f t="shared" si="76"/>
        <v>-3.9527750258588546E-14</v>
      </c>
      <c r="AW75" s="147">
        <f t="shared" si="76"/>
        <v>-3.9527750258588546E-14</v>
      </c>
      <c r="AX75" s="147">
        <f t="shared" si="76"/>
        <v>-3.9527750258588546E-14</v>
      </c>
      <c r="AY75" s="147">
        <f t="shared" si="76"/>
        <v>-3.9527750258588546E-14</v>
      </c>
      <c r="AZ75" s="147">
        <f t="shared" si="76"/>
        <v>-3.9527750258588546E-14</v>
      </c>
      <c r="BA75" s="147">
        <f t="shared" si="76"/>
        <v>-3.9527750258588546E-14</v>
      </c>
      <c r="BB75" s="147">
        <f t="shared" si="76"/>
        <v>-3.9527750258588546E-14</v>
      </c>
      <c r="BC75" s="147">
        <f t="shared" si="76"/>
        <v>-3.9527750258588546E-14</v>
      </c>
      <c r="BD75" s="147">
        <f t="shared" si="76"/>
        <v>-3.9527750258588546E-14</v>
      </c>
      <c r="BE75" s="147">
        <f t="shared" si="76"/>
        <v>-3.9527750258588546E-14</v>
      </c>
      <c r="BF75" s="147">
        <f t="shared" si="76"/>
        <v>-3.9527750258588546E-14</v>
      </c>
      <c r="BG75" s="147">
        <f t="shared" si="76"/>
        <v>-3.9527750258588546E-14</v>
      </c>
      <c r="BH75" s="147">
        <f t="shared" si="76"/>
        <v>-3.9527750258588546E-14</v>
      </c>
      <c r="BI75" s="147">
        <f t="shared" si="76"/>
        <v>-3.9527750258588546E-14</v>
      </c>
      <c r="BJ75" s="147">
        <f t="shared" si="76"/>
        <v>-3.9527750258588546E-14</v>
      </c>
      <c r="BK75" s="147">
        <f t="shared" si="76"/>
        <v>-3.9527750258588546E-14</v>
      </c>
      <c r="BL75" s="147">
        <f t="shared" si="76"/>
        <v>-3.9527750258588546E-14</v>
      </c>
      <c r="BM75" s="147">
        <f t="shared" si="76"/>
        <v>-3.9527750258588546E-14</v>
      </c>
      <c r="BN75" s="147">
        <f t="shared" si="76"/>
        <v>-3.9527750258588546E-14</v>
      </c>
      <c r="BO75" s="147">
        <f t="shared" si="76"/>
        <v>-3.9527750258588546E-14</v>
      </c>
      <c r="BP75" s="147">
        <f t="shared" si="76"/>
        <v>-3.9527750258588546E-14</v>
      </c>
      <c r="BQ75" s="147">
        <f t="shared" si="76"/>
        <v>-3.9527750258588546E-14</v>
      </c>
      <c r="BR75" s="147">
        <f t="shared" si="76"/>
        <v>-3.9527750258588546E-14</v>
      </c>
      <c r="BS75" s="147">
        <f t="shared" si="76"/>
        <v>-3.9527750258588546E-14</v>
      </c>
      <c r="BT75" s="147">
        <f t="shared" si="76"/>
        <v>-3.9527750258588546E-14</v>
      </c>
      <c r="BU75" s="147">
        <f t="shared" si="76"/>
        <v>-3.9527750258588546E-14</v>
      </c>
      <c r="BV75" s="147">
        <f t="shared" si="76"/>
        <v>-3.9527750258588546E-14</v>
      </c>
      <c r="BW75" s="147">
        <f t="shared" ref="BW75:DE75" si="77">SUM(BW73:BW74)</f>
        <v>-3.9527750258588546E-14</v>
      </c>
      <c r="BX75" s="147">
        <f t="shared" si="77"/>
        <v>-3.9527750258588546E-14</v>
      </c>
      <c r="BY75" s="147">
        <f t="shared" si="77"/>
        <v>-3.9527750258588546E-14</v>
      </c>
      <c r="BZ75" s="147">
        <f t="shared" si="77"/>
        <v>-3.9527750258588546E-14</v>
      </c>
      <c r="CA75" s="147">
        <f t="shared" si="77"/>
        <v>-3.9527750258588546E-14</v>
      </c>
      <c r="CB75" s="147">
        <f t="shared" si="77"/>
        <v>-3.9527750258588546E-14</v>
      </c>
      <c r="CC75" s="147">
        <f t="shared" si="77"/>
        <v>-3.9527750258588546E-14</v>
      </c>
      <c r="CD75" s="147">
        <f t="shared" si="77"/>
        <v>-3.9527750258588546E-14</v>
      </c>
      <c r="CE75" s="147">
        <f t="shared" si="77"/>
        <v>-3.9527750258588546E-14</v>
      </c>
      <c r="CF75" s="147">
        <f t="shared" si="77"/>
        <v>-3.9527750258588546E-14</v>
      </c>
      <c r="CG75" s="147">
        <f t="shared" si="77"/>
        <v>-3.9527750258588546E-14</v>
      </c>
      <c r="CH75" s="147">
        <f t="shared" si="77"/>
        <v>-3.9527750258588546E-14</v>
      </c>
      <c r="CI75" s="147">
        <f t="shared" si="77"/>
        <v>-3.9527750258588546E-14</v>
      </c>
      <c r="CJ75" s="147">
        <f t="shared" si="77"/>
        <v>-3.9527750258588546E-14</v>
      </c>
      <c r="CK75" s="147">
        <f t="shared" si="77"/>
        <v>-3.9527750258588546E-14</v>
      </c>
      <c r="CL75" s="147">
        <f t="shared" si="77"/>
        <v>-3.9527750258588546E-14</v>
      </c>
      <c r="CM75" s="147">
        <f t="shared" si="77"/>
        <v>-3.9527750258588546E-14</v>
      </c>
      <c r="CN75" s="147">
        <f t="shared" si="77"/>
        <v>-3.9527750258588546E-14</v>
      </c>
      <c r="CO75" s="147">
        <f t="shared" si="77"/>
        <v>-3.9527750258588546E-14</v>
      </c>
      <c r="CP75" s="147">
        <f t="shared" si="77"/>
        <v>-3.9527750258588546E-14</v>
      </c>
      <c r="CQ75" s="147">
        <f t="shared" si="77"/>
        <v>-3.9527750258588546E-14</v>
      </c>
      <c r="CR75" s="147">
        <f t="shared" si="77"/>
        <v>-3.9527750258588546E-14</v>
      </c>
      <c r="CS75" s="147">
        <f t="shared" si="77"/>
        <v>-3.9527750258588546E-14</v>
      </c>
      <c r="CT75" s="147">
        <f t="shared" si="77"/>
        <v>-3.9527750258588546E-14</v>
      </c>
      <c r="CU75" s="147">
        <f t="shared" si="77"/>
        <v>-3.9527750258588546E-14</v>
      </c>
      <c r="CV75" s="147">
        <f t="shared" si="77"/>
        <v>-3.9527750258588546E-14</v>
      </c>
      <c r="CW75" s="147">
        <f t="shared" si="77"/>
        <v>-3.9527750258588546E-14</v>
      </c>
      <c r="CX75" s="147">
        <f t="shared" si="77"/>
        <v>-3.9527750258588546E-14</v>
      </c>
      <c r="CY75" s="147">
        <f t="shared" si="77"/>
        <v>-3.9527750258588546E-14</v>
      </c>
      <c r="CZ75" s="147">
        <f t="shared" si="77"/>
        <v>-3.9527750258588546E-14</v>
      </c>
      <c r="DA75" s="147">
        <f t="shared" si="77"/>
        <v>-3.9527750258588546E-14</v>
      </c>
      <c r="DB75" s="147">
        <f t="shared" si="77"/>
        <v>-3.9527750258588546E-14</v>
      </c>
      <c r="DC75" s="147">
        <f t="shared" si="77"/>
        <v>-3.9527750258588546E-14</v>
      </c>
      <c r="DD75" s="147">
        <f t="shared" si="77"/>
        <v>-3.9527750258588546E-14</v>
      </c>
      <c r="DE75" s="147">
        <f t="shared" si="77"/>
        <v>-3.9527750258588546E-14</v>
      </c>
    </row>
    <row r="76" spans="7:109" s="129" customFormat="1" ht="15.5" outlineLevel="1">
      <c r="G76" s="132" t="s">
        <v>249</v>
      </c>
      <c r="H76" s="132"/>
      <c r="I76" s="132"/>
      <c r="J76" s="148">
        <f>$C$11</f>
        <v>0.27715000000000001</v>
      </c>
      <c r="K76" s="148">
        <f t="shared" ref="K76:BV76" si="78">$C$11</f>
        <v>0.27715000000000001</v>
      </c>
      <c r="L76" s="148">
        <f t="shared" si="78"/>
        <v>0.27715000000000001</v>
      </c>
      <c r="M76" s="148">
        <f t="shared" si="78"/>
        <v>0.27715000000000001</v>
      </c>
      <c r="N76" s="148">
        <f t="shared" si="78"/>
        <v>0.27715000000000001</v>
      </c>
      <c r="O76" s="148">
        <f t="shared" si="78"/>
        <v>0.27715000000000001</v>
      </c>
      <c r="P76" s="148">
        <f t="shared" si="78"/>
        <v>0.27715000000000001</v>
      </c>
      <c r="Q76" s="148">
        <f t="shared" si="78"/>
        <v>0.27715000000000001</v>
      </c>
      <c r="R76" s="148">
        <f t="shared" si="78"/>
        <v>0.27715000000000001</v>
      </c>
      <c r="S76" s="148">
        <f t="shared" si="78"/>
        <v>0.27715000000000001</v>
      </c>
      <c r="T76" s="149">
        <f t="shared" si="78"/>
        <v>0.27715000000000001</v>
      </c>
      <c r="U76" s="149">
        <f t="shared" si="78"/>
        <v>0.27715000000000001</v>
      </c>
      <c r="V76" s="149">
        <f t="shared" si="78"/>
        <v>0.27715000000000001</v>
      </c>
      <c r="W76" s="149">
        <f t="shared" si="78"/>
        <v>0.27715000000000001</v>
      </c>
      <c r="X76" s="149">
        <f t="shared" si="78"/>
        <v>0.27715000000000001</v>
      </c>
      <c r="Y76" s="149">
        <f t="shared" si="78"/>
        <v>0.27715000000000001</v>
      </c>
      <c r="Z76" s="149">
        <f t="shared" si="78"/>
        <v>0.27715000000000001</v>
      </c>
      <c r="AA76" s="149">
        <f t="shared" si="78"/>
        <v>0.27715000000000001</v>
      </c>
      <c r="AB76" s="149">
        <f t="shared" si="78"/>
        <v>0.27715000000000001</v>
      </c>
      <c r="AC76" s="149">
        <f t="shared" si="78"/>
        <v>0.27715000000000001</v>
      </c>
      <c r="AD76" s="149">
        <f t="shared" si="78"/>
        <v>0.27715000000000001</v>
      </c>
      <c r="AE76" s="149">
        <f t="shared" si="78"/>
        <v>0.27715000000000001</v>
      </c>
      <c r="AF76" s="149">
        <f t="shared" si="78"/>
        <v>0.27715000000000001</v>
      </c>
      <c r="AG76" s="149">
        <f t="shared" si="78"/>
        <v>0.27715000000000001</v>
      </c>
      <c r="AH76" s="149">
        <f t="shared" si="78"/>
        <v>0.27715000000000001</v>
      </c>
      <c r="AI76" s="149">
        <f t="shared" si="78"/>
        <v>0.27715000000000001</v>
      </c>
      <c r="AJ76" s="149">
        <f t="shared" si="78"/>
        <v>0.27715000000000001</v>
      </c>
      <c r="AK76" s="149">
        <f t="shared" si="78"/>
        <v>0.27715000000000001</v>
      </c>
      <c r="AL76" s="149">
        <f t="shared" si="78"/>
        <v>0.27715000000000001</v>
      </c>
      <c r="AM76" s="149">
        <f t="shared" si="78"/>
        <v>0.27715000000000001</v>
      </c>
      <c r="AN76" s="149">
        <f t="shared" si="78"/>
        <v>0.27715000000000001</v>
      </c>
      <c r="AO76" s="149">
        <f t="shared" si="78"/>
        <v>0.27715000000000001</v>
      </c>
      <c r="AP76" s="149">
        <f t="shared" si="78"/>
        <v>0.27715000000000001</v>
      </c>
      <c r="AQ76" s="149">
        <f t="shared" si="78"/>
        <v>0.27715000000000001</v>
      </c>
      <c r="AR76" s="149">
        <f t="shared" si="78"/>
        <v>0.27715000000000001</v>
      </c>
      <c r="AS76" s="149">
        <f t="shared" si="78"/>
        <v>0.27715000000000001</v>
      </c>
      <c r="AT76" s="149">
        <f t="shared" si="78"/>
        <v>0.27715000000000001</v>
      </c>
      <c r="AU76" s="149">
        <f t="shared" si="78"/>
        <v>0.27715000000000001</v>
      </c>
      <c r="AV76" s="149">
        <f t="shared" si="78"/>
        <v>0.27715000000000001</v>
      </c>
      <c r="AW76" s="149">
        <f t="shared" si="78"/>
        <v>0.27715000000000001</v>
      </c>
      <c r="AX76" s="149">
        <f t="shared" si="78"/>
        <v>0.27715000000000001</v>
      </c>
      <c r="AY76" s="149">
        <f t="shared" si="78"/>
        <v>0.27715000000000001</v>
      </c>
      <c r="AZ76" s="149">
        <f t="shared" si="78"/>
        <v>0.27715000000000001</v>
      </c>
      <c r="BA76" s="149">
        <f t="shared" si="78"/>
        <v>0.27715000000000001</v>
      </c>
      <c r="BB76" s="149">
        <f t="shared" si="78"/>
        <v>0.27715000000000001</v>
      </c>
      <c r="BC76" s="149">
        <f t="shared" si="78"/>
        <v>0.27715000000000001</v>
      </c>
      <c r="BD76" s="149">
        <f t="shared" si="78"/>
        <v>0.27715000000000001</v>
      </c>
      <c r="BE76" s="149">
        <f t="shared" si="78"/>
        <v>0.27715000000000001</v>
      </c>
      <c r="BF76" s="149">
        <f t="shared" si="78"/>
        <v>0.27715000000000001</v>
      </c>
      <c r="BG76" s="149">
        <f t="shared" si="78"/>
        <v>0.27715000000000001</v>
      </c>
      <c r="BH76" s="149">
        <f t="shared" si="78"/>
        <v>0.27715000000000001</v>
      </c>
      <c r="BI76" s="149">
        <f t="shared" si="78"/>
        <v>0.27715000000000001</v>
      </c>
      <c r="BJ76" s="149">
        <f t="shared" si="78"/>
        <v>0.27715000000000001</v>
      </c>
      <c r="BK76" s="149">
        <f t="shared" si="78"/>
        <v>0.27715000000000001</v>
      </c>
      <c r="BL76" s="149">
        <f t="shared" si="78"/>
        <v>0.27715000000000001</v>
      </c>
      <c r="BM76" s="149">
        <f t="shared" si="78"/>
        <v>0.27715000000000001</v>
      </c>
      <c r="BN76" s="149">
        <f t="shared" si="78"/>
        <v>0.27715000000000001</v>
      </c>
      <c r="BO76" s="149">
        <f t="shared" si="78"/>
        <v>0.27715000000000001</v>
      </c>
      <c r="BP76" s="149">
        <f t="shared" si="78"/>
        <v>0.27715000000000001</v>
      </c>
      <c r="BQ76" s="149">
        <f t="shared" si="78"/>
        <v>0.27715000000000001</v>
      </c>
      <c r="BR76" s="149">
        <f t="shared" si="78"/>
        <v>0.27715000000000001</v>
      </c>
      <c r="BS76" s="149">
        <f t="shared" si="78"/>
        <v>0.27715000000000001</v>
      </c>
      <c r="BT76" s="149">
        <f t="shared" si="78"/>
        <v>0.27715000000000001</v>
      </c>
      <c r="BU76" s="149">
        <f t="shared" si="78"/>
        <v>0.27715000000000001</v>
      </c>
      <c r="BV76" s="149">
        <f t="shared" si="78"/>
        <v>0.27715000000000001</v>
      </c>
      <c r="BW76" s="149">
        <f t="shared" ref="BW76:DE76" si="79">$C$11</f>
        <v>0.27715000000000001</v>
      </c>
      <c r="BX76" s="149">
        <f t="shared" si="79"/>
        <v>0.27715000000000001</v>
      </c>
      <c r="BY76" s="149">
        <f t="shared" si="79"/>
        <v>0.27715000000000001</v>
      </c>
      <c r="BZ76" s="149">
        <f t="shared" si="79"/>
        <v>0.27715000000000001</v>
      </c>
      <c r="CA76" s="149">
        <f t="shared" si="79"/>
        <v>0.27715000000000001</v>
      </c>
      <c r="CB76" s="149">
        <f t="shared" si="79"/>
        <v>0.27715000000000001</v>
      </c>
      <c r="CC76" s="149">
        <f t="shared" si="79"/>
        <v>0.27715000000000001</v>
      </c>
      <c r="CD76" s="149">
        <f t="shared" si="79"/>
        <v>0.27715000000000001</v>
      </c>
      <c r="CE76" s="149">
        <f t="shared" si="79"/>
        <v>0.27715000000000001</v>
      </c>
      <c r="CF76" s="149">
        <f t="shared" si="79"/>
        <v>0.27715000000000001</v>
      </c>
      <c r="CG76" s="149">
        <f t="shared" si="79"/>
        <v>0.27715000000000001</v>
      </c>
      <c r="CH76" s="149">
        <f t="shared" si="79"/>
        <v>0.27715000000000001</v>
      </c>
      <c r="CI76" s="149">
        <f t="shared" si="79"/>
        <v>0.27715000000000001</v>
      </c>
      <c r="CJ76" s="149">
        <f t="shared" si="79"/>
        <v>0.27715000000000001</v>
      </c>
      <c r="CK76" s="149">
        <f t="shared" si="79"/>
        <v>0.27715000000000001</v>
      </c>
      <c r="CL76" s="149">
        <f t="shared" si="79"/>
        <v>0.27715000000000001</v>
      </c>
      <c r="CM76" s="149">
        <f t="shared" si="79"/>
        <v>0.27715000000000001</v>
      </c>
      <c r="CN76" s="149">
        <f t="shared" si="79"/>
        <v>0.27715000000000001</v>
      </c>
      <c r="CO76" s="149">
        <f t="shared" si="79"/>
        <v>0.27715000000000001</v>
      </c>
      <c r="CP76" s="149">
        <f t="shared" si="79"/>
        <v>0.27715000000000001</v>
      </c>
      <c r="CQ76" s="149">
        <f t="shared" si="79"/>
        <v>0.27715000000000001</v>
      </c>
      <c r="CR76" s="149">
        <f t="shared" si="79"/>
        <v>0.27715000000000001</v>
      </c>
      <c r="CS76" s="149">
        <f t="shared" si="79"/>
        <v>0.27715000000000001</v>
      </c>
      <c r="CT76" s="149">
        <f t="shared" si="79"/>
        <v>0.27715000000000001</v>
      </c>
      <c r="CU76" s="149">
        <f t="shared" si="79"/>
        <v>0.27715000000000001</v>
      </c>
      <c r="CV76" s="149">
        <f t="shared" si="79"/>
        <v>0.27715000000000001</v>
      </c>
      <c r="CW76" s="149">
        <f t="shared" si="79"/>
        <v>0.27715000000000001</v>
      </c>
      <c r="CX76" s="149">
        <f t="shared" si="79"/>
        <v>0.27715000000000001</v>
      </c>
      <c r="CY76" s="149">
        <f t="shared" si="79"/>
        <v>0.27715000000000001</v>
      </c>
      <c r="CZ76" s="149">
        <f t="shared" si="79"/>
        <v>0.27715000000000001</v>
      </c>
      <c r="DA76" s="149">
        <f t="shared" si="79"/>
        <v>0.27715000000000001</v>
      </c>
      <c r="DB76" s="149">
        <f t="shared" si="79"/>
        <v>0.27715000000000001</v>
      </c>
      <c r="DC76" s="149">
        <f t="shared" si="79"/>
        <v>0.27715000000000001</v>
      </c>
      <c r="DD76" s="149">
        <f t="shared" si="79"/>
        <v>0.27715000000000001</v>
      </c>
      <c r="DE76" s="149">
        <f t="shared" si="79"/>
        <v>0.27715000000000001</v>
      </c>
    </row>
    <row r="77" spans="7:109" s="129" customFormat="1" ht="15.5" outlineLevel="1">
      <c r="G77" s="132" t="s">
        <v>250</v>
      </c>
      <c r="H77" s="132"/>
      <c r="I77" s="132"/>
      <c r="J77" s="146">
        <f>ROUND(J75*J76,0)</f>
        <v>333</v>
      </c>
      <c r="K77" s="146">
        <f t="shared" ref="K77:BV77" si="80">ROUND(K75*K76,0)</f>
        <v>283</v>
      </c>
      <c r="L77" s="146">
        <f t="shared" si="80"/>
        <v>234</v>
      </c>
      <c r="M77" s="146">
        <f t="shared" si="80"/>
        <v>195</v>
      </c>
      <c r="N77" s="146">
        <f t="shared" si="80"/>
        <v>161</v>
      </c>
      <c r="O77" s="146">
        <f t="shared" si="80"/>
        <v>129</v>
      </c>
      <c r="P77" s="146">
        <f t="shared" si="80"/>
        <v>104</v>
      </c>
      <c r="Q77" s="146">
        <f t="shared" si="80"/>
        <v>81</v>
      </c>
      <c r="R77" s="146">
        <f t="shared" si="80"/>
        <v>59</v>
      </c>
      <c r="S77" s="146">
        <f t="shared" si="80"/>
        <v>36</v>
      </c>
      <c r="T77" s="147">
        <f t="shared" si="80"/>
        <v>14</v>
      </c>
      <c r="U77" s="147">
        <f t="shared" si="80"/>
        <v>-9</v>
      </c>
      <c r="V77" s="147">
        <f t="shared" si="80"/>
        <v>-31</v>
      </c>
      <c r="W77" s="147">
        <f t="shared" si="80"/>
        <v>-54</v>
      </c>
      <c r="X77" s="147">
        <f t="shared" si="80"/>
        <v>-76</v>
      </c>
      <c r="Y77" s="147">
        <f t="shared" si="80"/>
        <v>-99</v>
      </c>
      <c r="Z77" s="147">
        <f t="shared" si="80"/>
        <v>0</v>
      </c>
      <c r="AA77" s="147">
        <f t="shared" si="80"/>
        <v>0</v>
      </c>
      <c r="AB77" s="147">
        <f t="shared" si="80"/>
        <v>0</v>
      </c>
      <c r="AC77" s="147">
        <f t="shared" si="80"/>
        <v>0</v>
      </c>
      <c r="AD77" s="147">
        <f t="shared" si="80"/>
        <v>0</v>
      </c>
      <c r="AE77" s="147">
        <f t="shared" si="80"/>
        <v>0</v>
      </c>
      <c r="AF77" s="147">
        <f t="shared" si="80"/>
        <v>0</v>
      </c>
      <c r="AG77" s="147">
        <f t="shared" si="80"/>
        <v>0</v>
      </c>
      <c r="AH77" s="147">
        <f t="shared" si="80"/>
        <v>0</v>
      </c>
      <c r="AI77" s="147">
        <f t="shared" si="80"/>
        <v>0</v>
      </c>
      <c r="AJ77" s="147">
        <f t="shared" si="80"/>
        <v>0</v>
      </c>
      <c r="AK77" s="147">
        <f t="shared" si="80"/>
        <v>0</v>
      </c>
      <c r="AL77" s="147">
        <f t="shared" si="80"/>
        <v>0</v>
      </c>
      <c r="AM77" s="147">
        <f t="shared" si="80"/>
        <v>0</v>
      </c>
      <c r="AN77" s="147">
        <f t="shared" si="80"/>
        <v>0</v>
      </c>
      <c r="AO77" s="147">
        <f t="shared" si="80"/>
        <v>0</v>
      </c>
      <c r="AP77" s="147">
        <f t="shared" si="80"/>
        <v>0</v>
      </c>
      <c r="AQ77" s="147">
        <f t="shared" si="80"/>
        <v>0</v>
      </c>
      <c r="AR77" s="147">
        <f t="shared" si="80"/>
        <v>0</v>
      </c>
      <c r="AS77" s="147">
        <f t="shared" si="80"/>
        <v>0</v>
      </c>
      <c r="AT77" s="147">
        <f t="shared" si="80"/>
        <v>0</v>
      </c>
      <c r="AU77" s="147">
        <f t="shared" si="80"/>
        <v>0</v>
      </c>
      <c r="AV77" s="147">
        <f t="shared" si="80"/>
        <v>0</v>
      </c>
      <c r="AW77" s="147">
        <f t="shared" si="80"/>
        <v>0</v>
      </c>
      <c r="AX77" s="147">
        <f t="shared" si="80"/>
        <v>0</v>
      </c>
      <c r="AY77" s="147">
        <f t="shared" si="80"/>
        <v>0</v>
      </c>
      <c r="AZ77" s="147">
        <f t="shared" si="80"/>
        <v>0</v>
      </c>
      <c r="BA77" s="147">
        <f t="shared" si="80"/>
        <v>0</v>
      </c>
      <c r="BB77" s="147">
        <f t="shared" si="80"/>
        <v>0</v>
      </c>
      <c r="BC77" s="147">
        <f t="shared" si="80"/>
        <v>0</v>
      </c>
      <c r="BD77" s="147">
        <f t="shared" si="80"/>
        <v>0</v>
      </c>
      <c r="BE77" s="147">
        <f t="shared" si="80"/>
        <v>0</v>
      </c>
      <c r="BF77" s="147">
        <f t="shared" si="80"/>
        <v>0</v>
      </c>
      <c r="BG77" s="147">
        <f t="shared" si="80"/>
        <v>0</v>
      </c>
      <c r="BH77" s="147">
        <f t="shared" si="80"/>
        <v>0</v>
      </c>
      <c r="BI77" s="147">
        <f t="shared" si="80"/>
        <v>0</v>
      </c>
      <c r="BJ77" s="147">
        <f t="shared" si="80"/>
        <v>0</v>
      </c>
      <c r="BK77" s="147">
        <f t="shared" si="80"/>
        <v>0</v>
      </c>
      <c r="BL77" s="147">
        <f t="shared" si="80"/>
        <v>0</v>
      </c>
      <c r="BM77" s="147">
        <f t="shared" si="80"/>
        <v>0</v>
      </c>
      <c r="BN77" s="147">
        <f t="shared" si="80"/>
        <v>0</v>
      </c>
      <c r="BO77" s="147">
        <f t="shared" si="80"/>
        <v>0</v>
      </c>
      <c r="BP77" s="147">
        <f t="shared" si="80"/>
        <v>0</v>
      </c>
      <c r="BQ77" s="147">
        <f t="shared" si="80"/>
        <v>0</v>
      </c>
      <c r="BR77" s="147">
        <f t="shared" si="80"/>
        <v>0</v>
      </c>
      <c r="BS77" s="147">
        <f t="shared" si="80"/>
        <v>0</v>
      </c>
      <c r="BT77" s="147">
        <f t="shared" si="80"/>
        <v>0</v>
      </c>
      <c r="BU77" s="147">
        <f t="shared" si="80"/>
        <v>0</v>
      </c>
      <c r="BV77" s="147">
        <f t="shared" si="80"/>
        <v>0</v>
      </c>
      <c r="BW77" s="147">
        <f t="shared" ref="BW77:DE77" si="81">ROUND(BW75*BW76,0)</f>
        <v>0</v>
      </c>
      <c r="BX77" s="147">
        <f t="shared" si="81"/>
        <v>0</v>
      </c>
      <c r="BY77" s="147">
        <f t="shared" si="81"/>
        <v>0</v>
      </c>
      <c r="BZ77" s="147">
        <f t="shared" si="81"/>
        <v>0</v>
      </c>
      <c r="CA77" s="147">
        <f t="shared" si="81"/>
        <v>0</v>
      </c>
      <c r="CB77" s="147">
        <f t="shared" si="81"/>
        <v>0</v>
      </c>
      <c r="CC77" s="147">
        <f t="shared" si="81"/>
        <v>0</v>
      </c>
      <c r="CD77" s="147">
        <f t="shared" si="81"/>
        <v>0</v>
      </c>
      <c r="CE77" s="147">
        <f t="shared" si="81"/>
        <v>0</v>
      </c>
      <c r="CF77" s="147">
        <f t="shared" si="81"/>
        <v>0</v>
      </c>
      <c r="CG77" s="147">
        <f t="shared" si="81"/>
        <v>0</v>
      </c>
      <c r="CH77" s="147">
        <f t="shared" si="81"/>
        <v>0</v>
      </c>
      <c r="CI77" s="147">
        <f t="shared" si="81"/>
        <v>0</v>
      </c>
      <c r="CJ77" s="147">
        <f t="shared" si="81"/>
        <v>0</v>
      </c>
      <c r="CK77" s="147">
        <f t="shared" si="81"/>
        <v>0</v>
      </c>
      <c r="CL77" s="147">
        <f t="shared" si="81"/>
        <v>0</v>
      </c>
      <c r="CM77" s="147">
        <f t="shared" si="81"/>
        <v>0</v>
      </c>
      <c r="CN77" s="147">
        <f t="shared" si="81"/>
        <v>0</v>
      </c>
      <c r="CO77" s="147">
        <f t="shared" si="81"/>
        <v>0</v>
      </c>
      <c r="CP77" s="147">
        <f t="shared" si="81"/>
        <v>0</v>
      </c>
      <c r="CQ77" s="147">
        <f t="shared" si="81"/>
        <v>0</v>
      </c>
      <c r="CR77" s="147">
        <f t="shared" si="81"/>
        <v>0</v>
      </c>
      <c r="CS77" s="147">
        <f t="shared" si="81"/>
        <v>0</v>
      </c>
      <c r="CT77" s="147">
        <f t="shared" si="81"/>
        <v>0</v>
      </c>
      <c r="CU77" s="147">
        <f t="shared" si="81"/>
        <v>0</v>
      </c>
      <c r="CV77" s="147">
        <f t="shared" si="81"/>
        <v>0</v>
      </c>
      <c r="CW77" s="147">
        <f t="shared" si="81"/>
        <v>0</v>
      </c>
      <c r="CX77" s="147">
        <f t="shared" si="81"/>
        <v>0</v>
      </c>
      <c r="CY77" s="147">
        <f t="shared" si="81"/>
        <v>0</v>
      </c>
      <c r="CZ77" s="147">
        <f t="shared" si="81"/>
        <v>0</v>
      </c>
      <c r="DA77" s="147">
        <f t="shared" si="81"/>
        <v>0</v>
      </c>
      <c r="DB77" s="147">
        <f t="shared" si="81"/>
        <v>0</v>
      </c>
      <c r="DC77" s="147">
        <f t="shared" si="81"/>
        <v>0</v>
      </c>
      <c r="DD77" s="147">
        <f t="shared" si="81"/>
        <v>0</v>
      </c>
      <c r="DE77" s="147">
        <f t="shared" si="81"/>
        <v>0</v>
      </c>
    </row>
    <row r="78" spans="7:109" s="129" customFormat="1" ht="15.5" outlineLevel="1">
      <c r="G78" s="132" t="s">
        <v>251</v>
      </c>
      <c r="H78" s="132"/>
      <c r="I78" s="132"/>
      <c r="J78" s="133">
        <f>+J49</f>
        <v>-574.375</v>
      </c>
      <c r="K78" s="133">
        <f t="shared" ref="K78:BV78" si="82">+K49</f>
        <v>-574.375</v>
      </c>
      <c r="L78" s="133">
        <f t="shared" si="82"/>
        <v>-574.375</v>
      </c>
      <c r="M78" s="133">
        <f t="shared" si="82"/>
        <v>-574.375</v>
      </c>
      <c r="N78" s="133">
        <f t="shared" si="82"/>
        <v>-574.375</v>
      </c>
      <c r="O78" s="133">
        <f t="shared" si="82"/>
        <v>-574.375</v>
      </c>
      <c r="P78" s="133">
        <f t="shared" si="82"/>
        <v>-574.375</v>
      </c>
      <c r="Q78" s="133">
        <f t="shared" si="82"/>
        <v>-574.375</v>
      </c>
      <c r="R78" s="133">
        <f t="shared" si="82"/>
        <v>-574.375</v>
      </c>
      <c r="S78" s="133">
        <f t="shared" si="82"/>
        <v>-574.375</v>
      </c>
      <c r="T78" s="134">
        <f t="shared" si="82"/>
        <v>-574.375</v>
      </c>
      <c r="U78" s="134">
        <f t="shared" si="82"/>
        <v>-574.375</v>
      </c>
      <c r="V78" s="134">
        <f t="shared" si="82"/>
        <v>-574.375</v>
      </c>
      <c r="W78" s="134">
        <f t="shared" si="82"/>
        <v>-574.375</v>
      </c>
      <c r="X78" s="134">
        <f t="shared" si="82"/>
        <v>-574.375</v>
      </c>
      <c r="Y78" s="134">
        <f t="shared" si="82"/>
        <v>-574.375</v>
      </c>
      <c r="Z78" s="134">
        <f t="shared" si="82"/>
        <v>0</v>
      </c>
      <c r="AA78" s="134">
        <f t="shared" si="82"/>
        <v>0</v>
      </c>
      <c r="AB78" s="134">
        <f t="shared" si="82"/>
        <v>0</v>
      </c>
      <c r="AC78" s="134">
        <f t="shared" si="82"/>
        <v>0</v>
      </c>
      <c r="AD78" s="134">
        <f t="shared" si="82"/>
        <v>0</v>
      </c>
      <c r="AE78" s="134">
        <f t="shared" si="82"/>
        <v>0</v>
      </c>
      <c r="AF78" s="134">
        <f t="shared" si="82"/>
        <v>0</v>
      </c>
      <c r="AG78" s="134">
        <f t="shared" si="82"/>
        <v>0</v>
      </c>
      <c r="AH78" s="134">
        <f t="shared" si="82"/>
        <v>0</v>
      </c>
      <c r="AI78" s="134">
        <f t="shared" si="82"/>
        <v>0</v>
      </c>
      <c r="AJ78" s="134">
        <f t="shared" si="82"/>
        <v>0</v>
      </c>
      <c r="AK78" s="134">
        <f t="shared" si="82"/>
        <v>0</v>
      </c>
      <c r="AL78" s="134">
        <f t="shared" si="82"/>
        <v>0</v>
      </c>
      <c r="AM78" s="134">
        <f t="shared" si="82"/>
        <v>0</v>
      </c>
      <c r="AN78" s="134">
        <f t="shared" si="82"/>
        <v>0</v>
      </c>
      <c r="AO78" s="134">
        <f t="shared" si="82"/>
        <v>0</v>
      </c>
      <c r="AP78" s="134">
        <f t="shared" si="82"/>
        <v>0</v>
      </c>
      <c r="AQ78" s="134">
        <f t="shared" si="82"/>
        <v>0</v>
      </c>
      <c r="AR78" s="134">
        <f t="shared" si="82"/>
        <v>0</v>
      </c>
      <c r="AS78" s="134">
        <f t="shared" si="82"/>
        <v>0</v>
      </c>
      <c r="AT78" s="134">
        <f t="shared" si="82"/>
        <v>0</v>
      </c>
      <c r="AU78" s="134">
        <f t="shared" si="82"/>
        <v>0</v>
      </c>
      <c r="AV78" s="134">
        <f t="shared" si="82"/>
        <v>0</v>
      </c>
      <c r="AW78" s="134">
        <f t="shared" si="82"/>
        <v>0</v>
      </c>
      <c r="AX78" s="134">
        <f t="shared" si="82"/>
        <v>0</v>
      </c>
      <c r="AY78" s="134">
        <f t="shared" si="82"/>
        <v>0</v>
      </c>
      <c r="AZ78" s="134">
        <f t="shared" si="82"/>
        <v>0</v>
      </c>
      <c r="BA78" s="134">
        <f t="shared" si="82"/>
        <v>0</v>
      </c>
      <c r="BB78" s="134">
        <f t="shared" si="82"/>
        <v>0</v>
      </c>
      <c r="BC78" s="134">
        <f t="shared" si="82"/>
        <v>0</v>
      </c>
      <c r="BD78" s="134">
        <f t="shared" si="82"/>
        <v>0</v>
      </c>
      <c r="BE78" s="134">
        <f t="shared" si="82"/>
        <v>0</v>
      </c>
      <c r="BF78" s="134">
        <f t="shared" si="82"/>
        <v>0</v>
      </c>
      <c r="BG78" s="134">
        <f t="shared" si="82"/>
        <v>0</v>
      </c>
      <c r="BH78" s="134">
        <f t="shared" si="82"/>
        <v>0</v>
      </c>
      <c r="BI78" s="134">
        <f t="shared" si="82"/>
        <v>0</v>
      </c>
      <c r="BJ78" s="134">
        <f t="shared" si="82"/>
        <v>0</v>
      </c>
      <c r="BK78" s="134">
        <f t="shared" si="82"/>
        <v>0</v>
      </c>
      <c r="BL78" s="134">
        <f t="shared" si="82"/>
        <v>0</v>
      </c>
      <c r="BM78" s="134">
        <f t="shared" si="82"/>
        <v>0</v>
      </c>
      <c r="BN78" s="134">
        <f t="shared" si="82"/>
        <v>0</v>
      </c>
      <c r="BO78" s="134">
        <f t="shared" si="82"/>
        <v>0</v>
      </c>
      <c r="BP78" s="134">
        <f t="shared" si="82"/>
        <v>0</v>
      </c>
      <c r="BQ78" s="134">
        <f t="shared" si="82"/>
        <v>0</v>
      </c>
      <c r="BR78" s="134">
        <f t="shared" si="82"/>
        <v>0</v>
      </c>
      <c r="BS78" s="134">
        <f t="shared" si="82"/>
        <v>0</v>
      </c>
      <c r="BT78" s="134">
        <f t="shared" si="82"/>
        <v>0</v>
      </c>
      <c r="BU78" s="134">
        <f t="shared" si="82"/>
        <v>0</v>
      </c>
      <c r="BV78" s="134">
        <f t="shared" si="82"/>
        <v>0</v>
      </c>
      <c r="BW78" s="134">
        <f t="shared" ref="BW78:DE78" si="83">+BW49</f>
        <v>0</v>
      </c>
      <c r="BX78" s="134">
        <f t="shared" si="83"/>
        <v>0</v>
      </c>
      <c r="BY78" s="134">
        <f t="shared" si="83"/>
        <v>0</v>
      </c>
      <c r="BZ78" s="134">
        <f t="shared" si="83"/>
        <v>0</v>
      </c>
      <c r="CA78" s="134">
        <f t="shared" si="83"/>
        <v>0</v>
      </c>
      <c r="CB78" s="134">
        <f t="shared" si="83"/>
        <v>0</v>
      </c>
      <c r="CC78" s="134">
        <f t="shared" si="83"/>
        <v>0</v>
      </c>
      <c r="CD78" s="134">
        <f t="shared" si="83"/>
        <v>0</v>
      </c>
      <c r="CE78" s="134">
        <f t="shared" si="83"/>
        <v>0</v>
      </c>
      <c r="CF78" s="134">
        <f t="shared" si="83"/>
        <v>0</v>
      </c>
      <c r="CG78" s="134">
        <f t="shared" si="83"/>
        <v>0</v>
      </c>
      <c r="CH78" s="134">
        <f t="shared" si="83"/>
        <v>0</v>
      </c>
      <c r="CI78" s="134">
        <f t="shared" si="83"/>
        <v>0</v>
      </c>
      <c r="CJ78" s="134">
        <f t="shared" si="83"/>
        <v>0</v>
      </c>
      <c r="CK78" s="134">
        <f t="shared" si="83"/>
        <v>0</v>
      </c>
      <c r="CL78" s="134">
        <f t="shared" si="83"/>
        <v>0</v>
      </c>
      <c r="CM78" s="134">
        <f t="shared" si="83"/>
        <v>0</v>
      </c>
      <c r="CN78" s="134">
        <f t="shared" si="83"/>
        <v>0</v>
      </c>
      <c r="CO78" s="134">
        <f t="shared" si="83"/>
        <v>0</v>
      </c>
      <c r="CP78" s="134">
        <f t="shared" si="83"/>
        <v>0</v>
      </c>
      <c r="CQ78" s="134">
        <f t="shared" si="83"/>
        <v>0</v>
      </c>
      <c r="CR78" s="134">
        <f t="shared" si="83"/>
        <v>0</v>
      </c>
      <c r="CS78" s="134">
        <f t="shared" si="83"/>
        <v>0</v>
      </c>
      <c r="CT78" s="134">
        <f t="shared" si="83"/>
        <v>0</v>
      </c>
      <c r="CU78" s="134">
        <f t="shared" si="83"/>
        <v>0</v>
      </c>
      <c r="CV78" s="134">
        <f t="shared" si="83"/>
        <v>0</v>
      </c>
      <c r="CW78" s="134">
        <f t="shared" si="83"/>
        <v>0</v>
      </c>
      <c r="CX78" s="134">
        <f t="shared" si="83"/>
        <v>0</v>
      </c>
      <c r="CY78" s="134">
        <f t="shared" si="83"/>
        <v>0</v>
      </c>
      <c r="CZ78" s="134">
        <f t="shared" si="83"/>
        <v>0</v>
      </c>
      <c r="DA78" s="134">
        <f t="shared" si="83"/>
        <v>0</v>
      </c>
      <c r="DB78" s="134">
        <f t="shared" si="83"/>
        <v>0</v>
      </c>
      <c r="DC78" s="134">
        <f t="shared" si="83"/>
        <v>0</v>
      </c>
      <c r="DD78" s="134">
        <f t="shared" si="83"/>
        <v>0</v>
      </c>
      <c r="DE78" s="134">
        <f t="shared" si="83"/>
        <v>0</v>
      </c>
    </row>
    <row r="79" spans="7:109" s="129" customFormat="1" ht="15.5" outlineLevel="1">
      <c r="G79" s="132" t="s">
        <v>252</v>
      </c>
      <c r="H79" s="132"/>
      <c r="I79" s="132"/>
      <c r="J79" s="146">
        <f>SUM(J77:J78)</f>
        <v>-241.375</v>
      </c>
      <c r="K79" s="146">
        <f t="shared" ref="K79:BV79" si="84">SUM(K77:K78)</f>
        <v>-291.375</v>
      </c>
      <c r="L79" s="146">
        <f t="shared" si="84"/>
        <v>-340.375</v>
      </c>
      <c r="M79" s="146">
        <f t="shared" si="84"/>
        <v>-379.375</v>
      </c>
      <c r="N79" s="146">
        <f t="shared" si="84"/>
        <v>-413.375</v>
      </c>
      <c r="O79" s="146">
        <f t="shared" si="84"/>
        <v>-445.375</v>
      </c>
      <c r="P79" s="146">
        <f t="shared" si="84"/>
        <v>-470.375</v>
      </c>
      <c r="Q79" s="146">
        <f t="shared" si="84"/>
        <v>-493.375</v>
      </c>
      <c r="R79" s="146">
        <f t="shared" si="84"/>
        <v>-515.375</v>
      </c>
      <c r="S79" s="146">
        <f t="shared" si="84"/>
        <v>-538.375</v>
      </c>
      <c r="T79" s="147">
        <f t="shared" si="84"/>
        <v>-560.375</v>
      </c>
      <c r="U79" s="147">
        <f t="shared" si="84"/>
        <v>-583.375</v>
      </c>
      <c r="V79" s="147">
        <f t="shared" si="84"/>
        <v>-605.375</v>
      </c>
      <c r="W79" s="147">
        <f t="shared" si="84"/>
        <v>-628.375</v>
      </c>
      <c r="X79" s="147">
        <f t="shared" si="84"/>
        <v>-650.375</v>
      </c>
      <c r="Y79" s="147">
        <f t="shared" si="84"/>
        <v>-673.375</v>
      </c>
      <c r="Z79" s="147">
        <f t="shared" si="84"/>
        <v>0</v>
      </c>
      <c r="AA79" s="147">
        <f t="shared" si="84"/>
        <v>0</v>
      </c>
      <c r="AB79" s="147">
        <f t="shared" si="84"/>
        <v>0</v>
      </c>
      <c r="AC79" s="147">
        <f t="shared" si="84"/>
        <v>0</v>
      </c>
      <c r="AD79" s="147">
        <f t="shared" si="84"/>
        <v>0</v>
      </c>
      <c r="AE79" s="147">
        <f t="shared" si="84"/>
        <v>0</v>
      </c>
      <c r="AF79" s="147">
        <f t="shared" si="84"/>
        <v>0</v>
      </c>
      <c r="AG79" s="147">
        <f t="shared" si="84"/>
        <v>0</v>
      </c>
      <c r="AH79" s="147">
        <f t="shared" si="84"/>
        <v>0</v>
      </c>
      <c r="AI79" s="147">
        <f t="shared" si="84"/>
        <v>0</v>
      </c>
      <c r="AJ79" s="147">
        <f t="shared" si="84"/>
        <v>0</v>
      </c>
      <c r="AK79" s="147">
        <f t="shared" si="84"/>
        <v>0</v>
      </c>
      <c r="AL79" s="147">
        <f t="shared" si="84"/>
        <v>0</v>
      </c>
      <c r="AM79" s="147">
        <f t="shared" si="84"/>
        <v>0</v>
      </c>
      <c r="AN79" s="147">
        <f t="shared" si="84"/>
        <v>0</v>
      </c>
      <c r="AO79" s="147">
        <f t="shared" si="84"/>
        <v>0</v>
      </c>
      <c r="AP79" s="147">
        <f t="shared" si="84"/>
        <v>0</v>
      </c>
      <c r="AQ79" s="147">
        <f t="shared" si="84"/>
        <v>0</v>
      </c>
      <c r="AR79" s="147">
        <f t="shared" si="84"/>
        <v>0</v>
      </c>
      <c r="AS79" s="147">
        <f t="shared" si="84"/>
        <v>0</v>
      </c>
      <c r="AT79" s="147">
        <f t="shared" si="84"/>
        <v>0</v>
      </c>
      <c r="AU79" s="147">
        <f t="shared" si="84"/>
        <v>0</v>
      </c>
      <c r="AV79" s="147">
        <f t="shared" si="84"/>
        <v>0</v>
      </c>
      <c r="AW79" s="147">
        <f t="shared" si="84"/>
        <v>0</v>
      </c>
      <c r="AX79" s="147">
        <f t="shared" si="84"/>
        <v>0</v>
      </c>
      <c r="AY79" s="147">
        <f t="shared" si="84"/>
        <v>0</v>
      </c>
      <c r="AZ79" s="147">
        <f t="shared" si="84"/>
        <v>0</v>
      </c>
      <c r="BA79" s="147">
        <f t="shared" si="84"/>
        <v>0</v>
      </c>
      <c r="BB79" s="147">
        <f t="shared" si="84"/>
        <v>0</v>
      </c>
      <c r="BC79" s="147">
        <f t="shared" si="84"/>
        <v>0</v>
      </c>
      <c r="BD79" s="147">
        <f t="shared" si="84"/>
        <v>0</v>
      </c>
      <c r="BE79" s="147">
        <f t="shared" si="84"/>
        <v>0</v>
      </c>
      <c r="BF79" s="147">
        <f t="shared" si="84"/>
        <v>0</v>
      </c>
      <c r="BG79" s="147">
        <f t="shared" si="84"/>
        <v>0</v>
      </c>
      <c r="BH79" s="147">
        <f t="shared" si="84"/>
        <v>0</v>
      </c>
      <c r="BI79" s="147">
        <f t="shared" si="84"/>
        <v>0</v>
      </c>
      <c r="BJ79" s="147">
        <f t="shared" si="84"/>
        <v>0</v>
      </c>
      <c r="BK79" s="147">
        <f t="shared" si="84"/>
        <v>0</v>
      </c>
      <c r="BL79" s="147">
        <f t="shared" si="84"/>
        <v>0</v>
      </c>
      <c r="BM79" s="147">
        <f t="shared" si="84"/>
        <v>0</v>
      </c>
      <c r="BN79" s="147">
        <f t="shared" si="84"/>
        <v>0</v>
      </c>
      <c r="BO79" s="147">
        <f t="shared" si="84"/>
        <v>0</v>
      </c>
      <c r="BP79" s="147">
        <f t="shared" si="84"/>
        <v>0</v>
      </c>
      <c r="BQ79" s="147">
        <f t="shared" si="84"/>
        <v>0</v>
      </c>
      <c r="BR79" s="147">
        <f t="shared" si="84"/>
        <v>0</v>
      </c>
      <c r="BS79" s="147">
        <f t="shared" si="84"/>
        <v>0</v>
      </c>
      <c r="BT79" s="147">
        <f t="shared" si="84"/>
        <v>0</v>
      </c>
      <c r="BU79" s="147">
        <f t="shared" si="84"/>
        <v>0</v>
      </c>
      <c r="BV79" s="147">
        <f t="shared" si="84"/>
        <v>0</v>
      </c>
      <c r="BW79" s="147">
        <f t="shared" ref="BW79:DE79" si="85">SUM(BW77:BW78)</f>
        <v>0</v>
      </c>
      <c r="BX79" s="147">
        <f t="shared" si="85"/>
        <v>0</v>
      </c>
      <c r="BY79" s="147">
        <f t="shared" si="85"/>
        <v>0</v>
      </c>
      <c r="BZ79" s="147">
        <f t="shared" si="85"/>
        <v>0</v>
      </c>
      <c r="CA79" s="147">
        <f t="shared" si="85"/>
        <v>0</v>
      </c>
      <c r="CB79" s="147">
        <f t="shared" si="85"/>
        <v>0</v>
      </c>
      <c r="CC79" s="147">
        <f t="shared" si="85"/>
        <v>0</v>
      </c>
      <c r="CD79" s="147">
        <f t="shared" si="85"/>
        <v>0</v>
      </c>
      <c r="CE79" s="147">
        <f t="shared" si="85"/>
        <v>0</v>
      </c>
      <c r="CF79" s="147">
        <f t="shared" si="85"/>
        <v>0</v>
      </c>
      <c r="CG79" s="147">
        <f t="shared" si="85"/>
        <v>0</v>
      </c>
      <c r="CH79" s="147">
        <f t="shared" si="85"/>
        <v>0</v>
      </c>
      <c r="CI79" s="147">
        <f t="shared" si="85"/>
        <v>0</v>
      </c>
      <c r="CJ79" s="147">
        <f t="shared" si="85"/>
        <v>0</v>
      </c>
      <c r="CK79" s="147">
        <f t="shared" si="85"/>
        <v>0</v>
      </c>
      <c r="CL79" s="147">
        <f t="shared" si="85"/>
        <v>0</v>
      </c>
      <c r="CM79" s="147">
        <f t="shared" si="85"/>
        <v>0</v>
      </c>
      <c r="CN79" s="147">
        <f t="shared" si="85"/>
        <v>0</v>
      </c>
      <c r="CO79" s="147">
        <f t="shared" si="85"/>
        <v>0</v>
      </c>
      <c r="CP79" s="147">
        <f t="shared" si="85"/>
        <v>0</v>
      </c>
      <c r="CQ79" s="147">
        <f t="shared" si="85"/>
        <v>0</v>
      </c>
      <c r="CR79" s="147">
        <f t="shared" si="85"/>
        <v>0</v>
      </c>
      <c r="CS79" s="147">
        <f t="shared" si="85"/>
        <v>0</v>
      </c>
      <c r="CT79" s="147">
        <f t="shared" si="85"/>
        <v>0</v>
      </c>
      <c r="CU79" s="147">
        <f t="shared" si="85"/>
        <v>0</v>
      </c>
      <c r="CV79" s="147">
        <f t="shared" si="85"/>
        <v>0</v>
      </c>
      <c r="CW79" s="147">
        <f t="shared" si="85"/>
        <v>0</v>
      </c>
      <c r="CX79" s="147">
        <f t="shared" si="85"/>
        <v>0</v>
      </c>
      <c r="CY79" s="147">
        <f t="shared" si="85"/>
        <v>0</v>
      </c>
      <c r="CZ79" s="147">
        <f t="shared" si="85"/>
        <v>0</v>
      </c>
      <c r="DA79" s="147">
        <f t="shared" si="85"/>
        <v>0</v>
      </c>
      <c r="DB79" s="147">
        <f t="shared" si="85"/>
        <v>0</v>
      </c>
      <c r="DC79" s="147">
        <f t="shared" si="85"/>
        <v>0</v>
      </c>
      <c r="DD79" s="147">
        <f t="shared" si="85"/>
        <v>0</v>
      </c>
      <c r="DE79" s="147">
        <f t="shared" si="85"/>
        <v>0</v>
      </c>
    </row>
    <row r="80" spans="7:109" s="129" customFormat="1" ht="15.5" outlineLevel="1">
      <c r="G80" s="132"/>
      <c r="H80" s="132"/>
      <c r="I80" s="132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  <c r="CQ80" s="134"/>
      <c r="CR80" s="134"/>
      <c r="CS80" s="134"/>
      <c r="CT80" s="134"/>
      <c r="CU80" s="134"/>
      <c r="CV80" s="134"/>
      <c r="CW80" s="134"/>
      <c r="CX80" s="134"/>
      <c r="CY80" s="134"/>
      <c r="CZ80" s="134"/>
      <c r="DA80" s="134"/>
      <c r="DB80" s="134"/>
      <c r="DC80" s="134"/>
      <c r="DD80" s="134"/>
      <c r="DE80" s="134"/>
    </row>
    <row r="81" spans="6:109" s="129" customFormat="1" ht="15.5" outlineLevel="1">
      <c r="G81" s="132" t="s">
        <v>253</v>
      </c>
      <c r="H81" s="132"/>
      <c r="I81" s="132"/>
      <c r="J81" s="133">
        <f>+J73-J79</f>
        <v>1154.3503714897752</v>
      </c>
      <c r="K81" s="133">
        <f t="shared" ref="K81:BV81" si="86">+K73-K79</f>
        <v>1025.8018027287842</v>
      </c>
      <c r="L81" s="133">
        <f t="shared" si="86"/>
        <v>897.3433648870332</v>
      </c>
      <c r="M81" s="133">
        <f t="shared" si="86"/>
        <v>796.79227857783576</v>
      </c>
      <c r="N81" s="133">
        <f t="shared" si="86"/>
        <v>705.70644909334601</v>
      </c>
      <c r="O81" s="133">
        <f t="shared" si="86"/>
        <v>624.46956222738686</v>
      </c>
      <c r="P81" s="133">
        <f t="shared" si="86"/>
        <v>556.93056059848891</v>
      </c>
      <c r="Q81" s="133">
        <f t="shared" si="86"/>
        <v>499.24050158812156</v>
      </c>
      <c r="R81" s="133">
        <f t="shared" si="86"/>
        <v>439.55044257775415</v>
      </c>
      <c r="S81" s="133">
        <f t="shared" si="86"/>
        <v>381.86038356738709</v>
      </c>
      <c r="T81" s="134">
        <f t="shared" si="86"/>
        <v>322.17032455701968</v>
      </c>
      <c r="U81" s="134">
        <f t="shared" si="86"/>
        <v>263.4802655466525</v>
      </c>
      <c r="V81" s="134">
        <f t="shared" si="86"/>
        <v>204.79020653628527</v>
      </c>
      <c r="W81" s="134">
        <f t="shared" si="86"/>
        <v>146.10014752591809</v>
      </c>
      <c r="X81" s="134">
        <f t="shared" si="86"/>
        <v>88.41008851555091</v>
      </c>
      <c r="Y81" s="134">
        <f t="shared" si="86"/>
        <v>29.720029505183788</v>
      </c>
      <c r="Z81" s="134">
        <f t="shared" si="86"/>
        <v>5.0821393189613845E-14</v>
      </c>
      <c r="AA81" s="134">
        <f t="shared" si="86"/>
        <v>-3.9527750258588546E-14</v>
      </c>
      <c r="AB81" s="134">
        <f t="shared" si="86"/>
        <v>-3.9527750258588546E-14</v>
      </c>
      <c r="AC81" s="134">
        <f t="shared" si="86"/>
        <v>-3.9527750258588546E-14</v>
      </c>
      <c r="AD81" s="134">
        <f t="shared" si="86"/>
        <v>-3.9527750258588546E-14</v>
      </c>
      <c r="AE81" s="134">
        <f t="shared" si="86"/>
        <v>-3.9527750258588546E-14</v>
      </c>
      <c r="AF81" s="134">
        <f t="shared" si="86"/>
        <v>-3.9527750258588546E-14</v>
      </c>
      <c r="AG81" s="134">
        <f t="shared" si="86"/>
        <v>-3.9527750258588546E-14</v>
      </c>
      <c r="AH81" s="134">
        <f t="shared" si="86"/>
        <v>-3.9527750258588546E-14</v>
      </c>
      <c r="AI81" s="134">
        <f t="shared" si="86"/>
        <v>-3.9527750258588546E-14</v>
      </c>
      <c r="AJ81" s="134">
        <f t="shared" si="86"/>
        <v>-3.9527750258588546E-14</v>
      </c>
      <c r="AK81" s="134">
        <f t="shared" si="86"/>
        <v>-3.9527750258588546E-14</v>
      </c>
      <c r="AL81" s="134">
        <f t="shared" si="86"/>
        <v>-3.9527750258588546E-14</v>
      </c>
      <c r="AM81" s="134">
        <f t="shared" si="86"/>
        <v>-3.9527750258588546E-14</v>
      </c>
      <c r="AN81" s="134">
        <f t="shared" si="86"/>
        <v>-3.9527750258588546E-14</v>
      </c>
      <c r="AO81" s="134">
        <f t="shared" si="86"/>
        <v>-3.9527750258588546E-14</v>
      </c>
      <c r="AP81" s="134">
        <f t="shared" si="86"/>
        <v>-3.9527750258588546E-14</v>
      </c>
      <c r="AQ81" s="134">
        <f t="shared" si="86"/>
        <v>-3.9527750258588546E-14</v>
      </c>
      <c r="AR81" s="134">
        <f t="shared" si="86"/>
        <v>-3.9527750258588546E-14</v>
      </c>
      <c r="AS81" s="134">
        <f t="shared" si="86"/>
        <v>-3.9527750258588546E-14</v>
      </c>
      <c r="AT81" s="134">
        <f t="shared" si="86"/>
        <v>-3.9527750258588546E-14</v>
      </c>
      <c r="AU81" s="134">
        <f t="shared" si="86"/>
        <v>-3.9527750258588546E-14</v>
      </c>
      <c r="AV81" s="134">
        <f t="shared" si="86"/>
        <v>-3.9527750258588546E-14</v>
      </c>
      <c r="AW81" s="134">
        <f t="shared" si="86"/>
        <v>-3.9527750258588546E-14</v>
      </c>
      <c r="AX81" s="134">
        <f t="shared" si="86"/>
        <v>-3.9527750258588546E-14</v>
      </c>
      <c r="AY81" s="134">
        <f t="shared" si="86"/>
        <v>-3.9527750258588546E-14</v>
      </c>
      <c r="AZ81" s="134">
        <f t="shared" si="86"/>
        <v>-3.9527750258588546E-14</v>
      </c>
      <c r="BA81" s="134">
        <f t="shared" si="86"/>
        <v>-3.9527750258588546E-14</v>
      </c>
      <c r="BB81" s="134">
        <f t="shared" si="86"/>
        <v>-3.9527750258588546E-14</v>
      </c>
      <c r="BC81" s="134">
        <f t="shared" si="86"/>
        <v>-3.9527750258588546E-14</v>
      </c>
      <c r="BD81" s="134">
        <f t="shared" si="86"/>
        <v>-3.9527750258588546E-14</v>
      </c>
      <c r="BE81" s="134">
        <f t="shared" si="86"/>
        <v>-3.9527750258588546E-14</v>
      </c>
      <c r="BF81" s="134">
        <f t="shared" si="86"/>
        <v>-3.9527750258588546E-14</v>
      </c>
      <c r="BG81" s="134">
        <f t="shared" si="86"/>
        <v>-3.9527750258588546E-14</v>
      </c>
      <c r="BH81" s="134">
        <f t="shared" si="86"/>
        <v>-3.9527750258588546E-14</v>
      </c>
      <c r="BI81" s="134">
        <f t="shared" si="86"/>
        <v>-3.9527750258588546E-14</v>
      </c>
      <c r="BJ81" s="134">
        <f t="shared" si="86"/>
        <v>-3.9527750258588546E-14</v>
      </c>
      <c r="BK81" s="134">
        <f t="shared" si="86"/>
        <v>-3.9527750258588546E-14</v>
      </c>
      <c r="BL81" s="134">
        <f t="shared" si="86"/>
        <v>-3.9527750258588546E-14</v>
      </c>
      <c r="BM81" s="134">
        <f t="shared" si="86"/>
        <v>-3.9527750258588546E-14</v>
      </c>
      <c r="BN81" s="134">
        <f t="shared" si="86"/>
        <v>-3.9527750258588546E-14</v>
      </c>
      <c r="BO81" s="134">
        <f t="shared" si="86"/>
        <v>-3.9527750258588546E-14</v>
      </c>
      <c r="BP81" s="134">
        <f t="shared" si="86"/>
        <v>-3.9527750258588546E-14</v>
      </c>
      <c r="BQ81" s="134">
        <f t="shared" si="86"/>
        <v>-3.9527750258588546E-14</v>
      </c>
      <c r="BR81" s="134">
        <f t="shared" si="86"/>
        <v>-3.9527750258588546E-14</v>
      </c>
      <c r="BS81" s="134">
        <f t="shared" si="86"/>
        <v>-3.9527750258588546E-14</v>
      </c>
      <c r="BT81" s="134">
        <f t="shared" si="86"/>
        <v>-3.9527750258588546E-14</v>
      </c>
      <c r="BU81" s="134">
        <f t="shared" si="86"/>
        <v>-3.9527750258588546E-14</v>
      </c>
      <c r="BV81" s="134">
        <f t="shared" si="86"/>
        <v>-3.9527750258588546E-14</v>
      </c>
      <c r="BW81" s="134">
        <f t="shared" ref="BW81:DE81" si="87">+BW73-BW79</f>
        <v>-3.9527750258588546E-14</v>
      </c>
      <c r="BX81" s="134">
        <f t="shared" si="87"/>
        <v>-3.9527750258588546E-14</v>
      </c>
      <c r="BY81" s="134">
        <f t="shared" si="87"/>
        <v>-3.9527750258588546E-14</v>
      </c>
      <c r="BZ81" s="134">
        <f t="shared" si="87"/>
        <v>-3.9527750258588546E-14</v>
      </c>
      <c r="CA81" s="134">
        <f t="shared" si="87"/>
        <v>-3.9527750258588546E-14</v>
      </c>
      <c r="CB81" s="134">
        <f t="shared" si="87"/>
        <v>-3.9527750258588546E-14</v>
      </c>
      <c r="CC81" s="134">
        <f t="shared" si="87"/>
        <v>-3.9527750258588546E-14</v>
      </c>
      <c r="CD81" s="134">
        <f t="shared" si="87"/>
        <v>-3.9527750258588546E-14</v>
      </c>
      <c r="CE81" s="134">
        <f t="shared" si="87"/>
        <v>-3.9527750258588546E-14</v>
      </c>
      <c r="CF81" s="134">
        <f t="shared" si="87"/>
        <v>-3.9527750258588546E-14</v>
      </c>
      <c r="CG81" s="134">
        <f t="shared" si="87"/>
        <v>-3.9527750258588546E-14</v>
      </c>
      <c r="CH81" s="134">
        <f t="shared" si="87"/>
        <v>-3.9527750258588546E-14</v>
      </c>
      <c r="CI81" s="134">
        <f t="shared" si="87"/>
        <v>-3.9527750258588546E-14</v>
      </c>
      <c r="CJ81" s="134">
        <f t="shared" si="87"/>
        <v>-3.9527750258588546E-14</v>
      </c>
      <c r="CK81" s="134">
        <f t="shared" si="87"/>
        <v>-3.9527750258588546E-14</v>
      </c>
      <c r="CL81" s="134">
        <f t="shared" si="87"/>
        <v>-3.9527750258588546E-14</v>
      </c>
      <c r="CM81" s="134">
        <f t="shared" si="87"/>
        <v>-3.9527750258588546E-14</v>
      </c>
      <c r="CN81" s="134">
        <f t="shared" si="87"/>
        <v>-3.9527750258588546E-14</v>
      </c>
      <c r="CO81" s="134">
        <f t="shared" si="87"/>
        <v>-3.9527750258588546E-14</v>
      </c>
      <c r="CP81" s="134">
        <f t="shared" si="87"/>
        <v>-3.9527750258588546E-14</v>
      </c>
      <c r="CQ81" s="134">
        <f t="shared" si="87"/>
        <v>-3.9527750258588546E-14</v>
      </c>
      <c r="CR81" s="134">
        <f t="shared" si="87"/>
        <v>-3.9527750258588546E-14</v>
      </c>
      <c r="CS81" s="134">
        <f t="shared" si="87"/>
        <v>-3.9527750258588546E-14</v>
      </c>
      <c r="CT81" s="134">
        <f t="shared" si="87"/>
        <v>-3.9527750258588546E-14</v>
      </c>
      <c r="CU81" s="134">
        <f t="shared" si="87"/>
        <v>-3.9527750258588546E-14</v>
      </c>
      <c r="CV81" s="134">
        <f t="shared" si="87"/>
        <v>-3.9527750258588546E-14</v>
      </c>
      <c r="CW81" s="134">
        <f t="shared" si="87"/>
        <v>-3.9527750258588546E-14</v>
      </c>
      <c r="CX81" s="134">
        <f t="shared" si="87"/>
        <v>-3.9527750258588546E-14</v>
      </c>
      <c r="CY81" s="134">
        <f t="shared" si="87"/>
        <v>-3.9527750258588546E-14</v>
      </c>
      <c r="CZ81" s="134">
        <f t="shared" si="87"/>
        <v>-3.9527750258588546E-14</v>
      </c>
      <c r="DA81" s="134">
        <f t="shared" si="87"/>
        <v>-3.9527750258588546E-14</v>
      </c>
      <c r="DB81" s="134">
        <f t="shared" si="87"/>
        <v>-3.9527750258588546E-14</v>
      </c>
      <c r="DC81" s="134">
        <f t="shared" si="87"/>
        <v>-3.9527750258588546E-14</v>
      </c>
      <c r="DD81" s="134">
        <f t="shared" si="87"/>
        <v>-3.9527750258588546E-14</v>
      </c>
      <c r="DE81" s="134">
        <f t="shared" si="87"/>
        <v>-3.9527750258588546E-14</v>
      </c>
    </row>
    <row r="82" spans="6:109" s="129" customFormat="1" ht="15.5" outlineLevel="1">
      <c r="G82" s="132" t="s">
        <v>254</v>
      </c>
      <c r="H82" s="132"/>
      <c r="I82" s="132"/>
      <c r="J82" s="133">
        <f>+J81-J88</f>
        <v>-0.64962851022482937</v>
      </c>
      <c r="K82" s="133">
        <f t="shared" ref="K82:BV82" si="88">+K81-K88</f>
        <v>0.80180272878419601</v>
      </c>
      <c r="L82" s="133">
        <f>+L81-L88</f>
        <v>0.34336488703320356</v>
      </c>
      <c r="M82" s="133">
        <f t="shared" si="88"/>
        <v>0.79227857783575928</v>
      </c>
      <c r="N82" s="133">
        <f t="shared" si="88"/>
        <v>0.70644909334600925</v>
      </c>
      <c r="O82" s="133">
        <f t="shared" si="88"/>
        <v>-0.53043777261314062</v>
      </c>
      <c r="P82" s="133">
        <f t="shared" si="88"/>
        <v>-1.0694394015110902</v>
      </c>
      <c r="Q82" s="133">
        <f t="shared" si="88"/>
        <v>0.24050158812156042</v>
      </c>
      <c r="R82" s="133">
        <f t="shared" si="88"/>
        <v>-0.44955742224584583</v>
      </c>
      <c r="S82" s="133">
        <f t="shared" si="88"/>
        <v>0.86038356738708899</v>
      </c>
      <c r="T82" s="134">
        <f t="shared" si="88"/>
        <v>0.17032455701968274</v>
      </c>
      <c r="U82" s="134">
        <f t="shared" si="88"/>
        <v>-0.51973445334749613</v>
      </c>
      <c r="V82" s="134">
        <f t="shared" si="88"/>
        <v>0.79020653628526816</v>
      </c>
      <c r="W82" s="134">
        <f t="shared" si="88"/>
        <v>-0.89985247408191071</v>
      </c>
      <c r="X82" s="134">
        <f t="shared" si="88"/>
        <v>0.41008851555091042</v>
      </c>
      <c r="Y82" s="134">
        <f t="shared" si="88"/>
        <v>0.72002950518378839</v>
      </c>
      <c r="Z82" s="134">
        <f t="shared" si="88"/>
        <v>5.0821393189613845E-14</v>
      </c>
      <c r="AA82" s="134">
        <f t="shared" si="88"/>
        <v>-3.9527750258588546E-14</v>
      </c>
      <c r="AB82" s="134">
        <f t="shared" si="88"/>
        <v>-3.9527750258588546E-14</v>
      </c>
      <c r="AC82" s="134">
        <f t="shared" si="88"/>
        <v>-3.9527750258588546E-14</v>
      </c>
      <c r="AD82" s="134">
        <f t="shared" si="88"/>
        <v>-3.9527750258588546E-14</v>
      </c>
      <c r="AE82" s="134">
        <f t="shared" si="88"/>
        <v>-3.9527750258588546E-14</v>
      </c>
      <c r="AF82" s="134">
        <f t="shared" si="88"/>
        <v>-3.9527750258588546E-14</v>
      </c>
      <c r="AG82" s="134">
        <f t="shared" si="88"/>
        <v>-3.9527750258588546E-14</v>
      </c>
      <c r="AH82" s="134">
        <f t="shared" si="88"/>
        <v>-3.9527750258588546E-14</v>
      </c>
      <c r="AI82" s="134">
        <f t="shared" si="88"/>
        <v>-3.9527750258588546E-14</v>
      </c>
      <c r="AJ82" s="134">
        <f t="shared" si="88"/>
        <v>-3.9527750258588546E-14</v>
      </c>
      <c r="AK82" s="134">
        <f t="shared" si="88"/>
        <v>-3.9527750258588546E-14</v>
      </c>
      <c r="AL82" s="134">
        <f t="shared" si="88"/>
        <v>-3.9527750258588546E-14</v>
      </c>
      <c r="AM82" s="134">
        <f t="shared" si="88"/>
        <v>-3.9527750258588546E-14</v>
      </c>
      <c r="AN82" s="134">
        <f t="shared" si="88"/>
        <v>-3.9527750258588546E-14</v>
      </c>
      <c r="AO82" s="134">
        <f t="shared" si="88"/>
        <v>-3.9527750258588546E-14</v>
      </c>
      <c r="AP82" s="134">
        <f t="shared" si="88"/>
        <v>-3.9527750258588546E-14</v>
      </c>
      <c r="AQ82" s="134">
        <f t="shared" si="88"/>
        <v>-3.9527750258588546E-14</v>
      </c>
      <c r="AR82" s="134">
        <f t="shared" si="88"/>
        <v>-3.9527750258588546E-14</v>
      </c>
      <c r="AS82" s="134">
        <f t="shared" si="88"/>
        <v>-3.9527750258588546E-14</v>
      </c>
      <c r="AT82" s="134">
        <f t="shared" si="88"/>
        <v>-3.9527750258588546E-14</v>
      </c>
      <c r="AU82" s="134">
        <f t="shared" si="88"/>
        <v>-3.9527750258588546E-14</v>
      </c>
      <c r="AV82" s="134">
        <f t="shared" si="88"/>
        <v>-3.9527750258588546E-14</v>
      </c>
      <c r="AW82" s="134">
        <f t="shared" si="88"/>
        <v>-3.9527750258588546E-14</v>
      </c>
      <c r="AX82" s="134">
        <f t="shared" si="88"/>
        <v>-3.9527750258588546E-14</v>
      </c>
      <c r="AY82" s="134">
        <f t="shared" si="88"/>
        <v>-3.9527750258588546E-14</v>
      </c>
      <c r="AZ82" s="134">
        <f t="shared" si="88"/>
        <v>-3.9527750258588546E-14</v>
      </c>
      <c r="BA82" s="134">
        <f t="shared" si="88"/>
        <v>-3.9527750258588546E-14</v>
      </c>
      <c r="BB82" s="134">
        <f t="shared" si="88"/>
        <v>-3.9527750258588546E-14</v>
      </c>
      <c r="BC82" s="134">
        <f t="shared" si="88"/>
        <v>-3.9527750258588546E-14</v>
      </c>
      <c r="BD82" s="134">
        <f t="shared" si="88"/>
        <v>-3.9527750258588546E-14</v>
      </c>
      <c r="BE82" s="134">
        <f t="shared" si="88"/>
        <v>-3.9527750258588546E-14</v>
      </c>
      <c r="BF82" s="134">
        <f t="shared" si="88"/>
        <v>-3.9527750258588546E-14</v>
      </c>
      <c r="BG82" s="134">
        <f t="shared" si="88"/>
        <v>-3.9527750258588546E-14</v>
      </c>
      <c r="BH82" s="134">
        <f t="shared" si="88"/>
        <v>-3.9527750258588546E-14</v>
      </c>
      <c r="BI82" s="134">
        <f t="shared" si="88"/>
        <v>-3.9527750258588546E-14</v>
      </c>
      <c r="BJ82" s="134">
        <f t="shared" si="88"/>
        <v>-3.9527750258588546E-14</v>
      </c>
      <c r="BK82" s="134">
        <f t="shared" si="88"/>
        <v>-3.9527750258588546E-14</v>
      </c>
      <c r="BL82" s="134">
        <f t="shared" si="88"/>
        <v>-3.9527750258588546E-14</v>
      </c>
      <c r="BM82" s="134">
        <f t="shared" si="88"/>
        <v>-3.9527750258588546E-14</v>
      </c>
      <c r="BN82" s="134">
        <f t="shared" si="88"/>
        <v>-3.9527750258588546E-14</v>
      </c>
      <c r="BO82" s="134">
        <f t="shared" si="88"/>
        <v>-3.9527750258588546E-14</v>
      </c>
      <c r="BP82" s="134">
        <f t="shared" si="88"/>
        <v>-3.9527750258588546E-14</v>
      </c>
      <c r="BQ82" s="134">
        <f t="shared" si="88"/>
        <v>-3.9527750258588546E-14</v>
      </c>
      <c r="BR82" s="134">
        <f t="shared" si="88"/>
        <v>-3.9527750258588546E-14</v>
      </c>
      <c r="BS82" s="134">
        <f t="shared" si="88"/>
        <v>-3.9527750258588546E-14</v>
      </c>
      <c r="BT82" s="134">
        <f t="shared" si="88"/>
        <v>-3.9527750258588546E-14</v>
      </c>
      <c r="BU82" s="134">
        <f t="shared" si="88"/>
        <v>-3.9527750258588546E-14</v>
      </c>
      <c r="BV82" s="134">
        <f t="shared" si="88"/>
        <v>-3.9527750258588546E-14</v>
      </c>
      <c r="BW82" s="134">
        <f t="shared" ref="BW82:DE82" si="89">+BW81-BW88</f>
        <v>-3.9527750258588546E-14</v>
      </c>
      <c r="BX82" s="134">
        <f t="shared" si="89"/>
        <v>-3.9527750258588546E-14</v>
      </c>
      <c r="BY82" s="134">
        <f t="shared" si="89"/>
        <v>-3.9527750258588546E-14</v>
      </c>
      <c r="BZ82" s="134">
        <f t="shared" si="89"/>
        <v>-3.9527750258588546E-14</v>
      </c>
      <c r="CA82" s="134">
        <f t="shared" si="89"/>
        <v>-3.9527750258588546E-14</v>
      </c>
      <c r="CB82" s="134">
        <f t="shared" si="89"/>
        <v>-3.9527750258588546E-14</v>
      </c>
      <c r="CC82" s="134">
        <f t="shared" si="89"/>
        <v>-3.9527750258588546E-14</v>
      </c>
      <c r="CD82" s="134">
        <f t="shared" si="89"/>
        <v>-3.9527750258588546E-14</v>
      </c>
      <c r="CE82" s="134">
        <f t="shared" si="89"/>
        <v>-3.9527750258588546E-14</v>
      </c>
      <c r="CF82" s="134">
        <f t="shared" si="89"/>
        <v>-3.9527750258588546E-14</v>
      </c>
      <c r="CG82" s="134">
        <f t="shared" si="89"/>
        <v>-3.9527750258588546E-14</v>
      </c>
      <c r="CH82" s="134">
        <f t="shared" si="89"/>
        <v>-3.9527750258588546E-14</v>
      </c>
      <c r="CI82" s="134">
        <f t="shared" si="89"/>
        <v>-3.9527750258588546E-14</v>
      </c>
      <c r="CJ82" s="134">
        <f t="shared" si="89"/>
        <v>-3.9527750258588546E-14</v>
      </c>
      <c r="CK82" s="134">
        <f t="shared" si="89"/>
        <v>-3.9527750258588546E-14</v>
      </c>
      <c r="CL82" s="134">
        <f t="shared" si="89"/>
        <v>-3.9527750258588546E-14</v>
      </c>
      <c r="CM82" s="134">
        <f t="shared" si="89"/>
        <v>-3.9527750258588546E-14</v>
      </c>
      <c r="CN82" s="134">
        <f t="shared" si="89"/>
        <v>-3.9527750258588546E-14</v>
      </c>
      <c r="CO82" s="134">
        <f t="shared" si="89"/>
        <v>-3.9527750258588546E-14</v>
      </c>
      <c r="CP82" s="134">
        <f t="shared" si="89"/>
        <v>-3.9527750258588546E-14</v>
      </c>
      <c r="CQ82" s="134">
        <f t="shared" si="89"/>
        <v>-3.9527750258588546E-14</v>
      </c>
      <c r="CR82" s="134">
        <f t="shared" si="89"/>
        <v>-3.9527750258588546E-14</v>
      </c>
      <c r="CS82" s="134">
        <f t="shared" si="89"/>
        <v>-3.9527750258588546E-14</v>
      </c>
      <c r="CT82" s="134">
        <f t="shared" si="89"/>
        <v>-3.9527750258588546E-14</v>
      </c>
      <c r="CU82" s="134">
        <f t="shared" si="89"/>
        <v>-3.9527750258588546E-14</v>
      </c>
      <c r="CV82" s="134">
        <f t="shared" si="89"/>
        <v>-3.9527750258588546E-14</v>
      </c>
      <c r="CW82" s="134">
        <f t="shared" si="89"/>
        <v>-3.9527750258588546E-14</v>
      </c>
      <c r="CX82" s="134">
        <f t="shared" si="89"/>
        <v>-3.9527750258588546E-14</v>
      </c>
      <c r="CY82" s="134">
        <f t="shared" si="89"/>
        <v>-3.9527750258588546E-14</v>
      </c>
      <c r="CZ82" s="134">
        <f t="shared" si="89"/>
        <v>-3.9527750258588546E-14</v>
      </c>
      <c r="DA82" s="134">
        <f t="shared" si="89"/>
        <v>-3.9527750258588546E-14</v>
      </c>
      <c r="DB82" s="134">
        <f t="shared" si="89"/>
        <v>-3.9527750258588546E-14</v>
      </c>
      <c r="DC82" s="134">
        <f t="shared" si="89"/>
        <v>-3.9527750258588546E-14</v>
      </c>
      <c r="DD82" s="134">
        <f t="shared" si="89"/>
        <v>-3.9527750258588546E-14</v>
      </c>
      <c r="DE82" s="134">
        <f t="shared" si="89"/>
        <v>-3.9527750258588546E-14</v>
      </c>
    </row>
    <row r="83" spans="6:109" s="129" customFormat="1" ht="15.5" outlineLevel="1">
      <c r="G83" s="132"/>
      <c r="H83" s="132"/>
      <c r="I83" s="132"/>
      <c r="J83" s="133"/>
      <c r="K83" s="132"/>
      <c r="L83" s="132"/>
      <c r="M83" s="132"/>
      <c r="N83" s="132"/>
      <c r="O83" s="132"/>
      <c r="P83" s="132"/>
      <c r="Q83" s="132"/>
      <c r="R83" s="132"/>
      <c r="S83" s="132"/>
    </row>
    <row r="84" spans="6:109" s="129" customFormat="1" ht="15.5" outlineLevel="1">
      <c r="G84" s="150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</row>
    <row r="85" spans="6:109" s="129" customFormat="1" ht="15.5" outlineLevel="1">
      <c r="G85" s="132" t="s">
        <v>255</v>
      </c>
      <c r="H85" s="132"/>
      <c r="I85" s="132"/>
      <c r="J85" s="144">
        <f t="shared" ref="J85:BU85" si="90">J27+J70</f>
        <v>1397.2460091665307</v>
      </c>
      <c r="K85" s="144">
        <f t="shared" si="90"/>
        <v>1163.4490107895015</v>
      </c>
      <c r="L85" s="144">
        <f t="shared" si="90"/>
        <v>932.19863537180413</v>
      </c>
      <c r="M85" s="144">
        <f t="shared" si="90"/>
        <v>750.54180771301048</v>
      </c>
      <c r="N85" s="144">
        <f t="shared" si="90"/>
        <v>587.73256046380584</v>
      </c>
      <c r="O85" s="144">
        <f t="shared" si="90"/>
        <v>441.05899852179289</v>
      </c>
      <c r="P85" s="144">
        <f t="shared" si="90"/>
        <v>320.65680719416287</v>
      </c>
      <c r="Q85" s="144">
        <f t="shared" si="90"/>
        <v>214.39030117372465</v>
      </c>
      <c r="R85" s="144">
        <f t="shared" si="90"/>
        <v>109.12379515328621</v>
      </c>
      <c r="S85" s="144">
        <f t="shared" si="90"/>
        <v>2.8572891328482228</v>
      </c>
      <c r="T85" s="145">
        <f t="shared" si="90"/>
        <v>-103.40921688759016</v>
      </c>
      <c r="U85" s="145">
        <f t="shared" si="90"/>
        <v>-208.67572290802826</v>
      </c>
      <c r="V85" s="145">
        <f t="shared" si="90"/>
        <v>-314.94222892846642</v>
      </c>
      <c r="W85" s="145">
        <f t="shared" si="90"/>
        <v>-420.20873494890452</v>
      </c>
      <c r="X85" s="145">
        <f t="shared" si="90"/>
        <v>-525.47524096934262</v>
      </c>
      <c r="Y85" s="145">
        <f t="shared" si="90"/>
        <v>-631.74174698978072</v>
      </c>
      <c r="Z85" s="145">
        <f t="shared" si="90"/>
        <v>7.2102838425201276E-14</v>
      </c>
      <c r="AA85" s="145">
        <f t="shared" si="90"/>
        <v>-5.6079985441823217E-14</v>
      </c>
      <c r="AB85" s="145">
        <f t="shared" si="90"/>
        <v>-5.6079985441823217E-14</v>
      </c>
      <c r="AC85" s="145">
        <f t="shared" si="90"/>
        <v>-5.6079985441823217E-14</v>
      </c>
      <c r="AD85" s="145">
        <f t="shared" si="90"/>
        <v>-5.6079985441823217E-14</v>
      </c>
      <c r="AE85" s="145">
        <f t="shared" si="90"/>
        <v>-5.6079985441823217E-14</v>
      </c>
      <c r="AF85" s="145">
        <f t="shared" si="90"/>
        <v>-5.6079985441823217E-14</v>
      </c>
      <c r="AG85" s="145">
        <f t="shared" si="90"/>
        <v>-5.6079985441823217E-14</v>
      </c>
      <c r="AH85" s="145">
        <f t="shared" si="90"/>
        <v>-5.6079985441823217E-14</v>
      </c>
      <c r="AI85" s="145">
        <f t="shared" si="90"/>
        <v>-5.6079985441823217E-14</v>
      </c>
      <c r="AJ85" s="145">
        <f t="shared" si="90"/>
        <v>-5.6079985441823217E-14</v>
      </c>
      <c r="AK85" s="145">
        <f t="shared" si="90"/>
        <v>-5.6079985441823217E-14</v>
      </c>
      <c r="AL85" s="145">
        <f t="shared" si="90"/>
        <v>-5.6079985441823217E-14</v>
      </c>
      <c r="AM85" s="145">
        <f t="shared" si="90"/>
        <v>-5.6079985441823217E-14</v>
      </c>
      <c r="AN85" s="145">
        <f t="shared" si="90"/>
        <v>-5.6079985441823217E-14</v>
      </c>
      <c r="AO85" s="145">
        <f t="shared" si="90"/>
        <v>-5.6079985441823217E-14</v>
      </c>
      <c r="AP85" s="145">
        <f t="shared" si="90"/>
        <v>-5.6079985441823217E-14</v>
      </c>
      <c r="AQ85" s="145">
        <f t="shared" si="90"/>
        <v>-5.6079985441823217E-14</v>
      </c>
      <c r="AR85" s="145">
        <f t="shared" si="90"/>
        <v>-5.6079985441823217E-14</v>
      </c>
      <c r="AS85" s="145">
        <f t="shared" si="90"/>
        <v>-5.6079985441823217E-14</v>
      </c>
      <c r="AT85" s="145">
        <f t="shared" si="90"/>
        <v>-5.6079985441823217E-14</v>
      </c>
      <c r="AU85" s="145">
        <f t="shared" si="90"/>
        <v>-5.6079985441823217E-14</v>
      </c>
      <c r="AV85" s="145">
        <f t="shared" si="90"/>
        <v>-5.6079985441823217E-14</v>
      </c>
      <c r="AW85" s="145">
        <f t="shared" si="90"/>
        <v>-5.6079985441823217E-14</v>
      </c>
      <c r="AX85" s="145">
        <f t="shared" si="90"/>
        <v>-5.6079985441823217E-14</v>
      </c>
      <c r="AY85" s="145">
        <f t="shared" si="90"/>
        <v>-5.6079985441823217E-14</v>
      </c>
      <c r="AZ85" s="145">
        <f t="shared" si="90"/>
        <v>-5.6079985441823217E-14</v>
      </c>
      <c r="BA85" s="145">
        <f t="shared" si="90"/>
        <v>-5.6079985441823217E-14</v>
      </c>
      <c r="BB85" s="145">
        <f t="shared" si="90"/>
        <v>-5.6079985441823217E-14</v>
      </c>
      <c r="BC85" s="145">
        <f t="shared" si="90"/>
        <v>-5.6079985441823217E-14</v>
      </c>
      <c r="BD85" s="145">
        <f t="shared" si="90"/>
        <v>-5.6079985441823217E-14</v>
      </c>
      <c r="BE85" s="145">
        <f t="shared" si="90"/>
        <v>-5.6079985441823217E-14</v>
      </c>
      <c r="BF85" s="145">
        <f t="shared" si="90"/>
        <v>-5.6079985441823217E-14</v>
      </c>
      <c r="BG85" s="145">
        <f t="shared" si="90"/>
        <v>-5.6079985441823217E-14</v>
      </c>
      <c r="BH85" s="145">
        <f t="shared" si="90"/>
        <v>-5.6079985441823217E-14</v>
      </c>
      <c r="BI85" s="145">
        <f t="shared" si="90"/>
        <v>-5.6079985441823217E-14</v>
      </c>
      <c r="BJ85" s="145">
        <f t="shared" si="90"/>
        <v>-5.6079985441823217E-14</v>
      </c>
      <c r="BK85" s="145">
        <f t="shared" si="90"/>
        <v>-5.6079985441823217E-14</v>
      </c>
      <c r="BL85" s="145">
        <f t="shared" si="90"/>
        <v>-5.6079985441823217E-14</v>
      </c>
      <c r="BM85" s="145">
        <f t="shared" si="90"/>
        <v>-5.6079985441823217E-14</v>
      </c>
      <c r="BN85" s="145">
        <f t="shared" si="90"/>
        <v>-5.6079985441823217E-14</v>
      </c>
      <c r="BO85" s="145">
        <f t="shared" si="90"/>
        <v>-5.6079985441823217E-14</v>
      </c>
      <c r="BP85" s="145">
        <f t="shared" si="90"/>
        <v>-5.6079985441823217E-14</v>
      </c>
      <c r="BQ85" s="145">
        <f t="shared" si="90"/>
        <v>-5.6079985441823217E-14</v>
      </c>
      <c r="BR85" s="145">
        <f t="shared" si="90"/>
        <v>-5.6079985441823217E-14</v>
      </c>
      <c r="BS85" s="145">
        <f t="shared" si="90"/>
        <v>-5.6079985441823217E-14</v>
      </c>
      <c r="BT85" s="145">
        <f t="shared" si="90"/>
        <v>-5.6079985441823217E-14</v>
      </c>
      <c r="BU85" s="145">
        <f t="shared" si="90"/>
        <v>-5.6079985441823217E-14</v>
      </c>
      <c r="BV85" s="145">
        <f t="shared" ref="BV85:DE85" si="91">BV27+BV70</f>
        <v>-5.6079985441823217E-14</v>
      </c>
      <c r="BW85" s="145">
        <f t="shared" si="91"/>
        <v>-5.6079985441823217E-14</v>
      </c>
      <c r="BX85" s="145">
        <f t="shared" si="91"/>
        <v>-5.6079985441823217E-14</v>
      </c>
      <c r="BY85" s="145">
        <f t="shared" si="91"/>
        <v>-5.6079985441823217E-14</v>
      </c>
      <c r="BZ85" s="145">
        <f t="shared" si="91"/>
        <v>-5.6079985441823217E-14</v>
      </c>
      <c r="CA85" s="145">
        <f t="shared" si="91"/>
        <v>-5.6079985441823217E-14</v>
      </c>
      <c r="CB85" s="145">
        <f t="shared" si="91"/>
        <v>-5.6079985441823217E-14</v>
      </c>
      <c r="CC85" s="145">
        <f t="shared" si="91"/>
        <v>-5.6079985441823217E-14</v>
      </c>
      <c r="CD85" s="145">
        <f t="shared" si="91"/>
        <v>-5.6079985441823217E-14</v>
      </c>
      <c r="CE85" s="145">
        <f t="shared" si="91"/>
        <v>-5.6079985441823217E-14</v>
      </c>
      <c r="CF85" s="145">
        <f t="shared" si="91"/>
        <v>-5.6079985441823217E-14</v>
      </c>
      <c r="CG85" s="145">
        <f t="shared" si="91"/>
        <v>-5.6079985441823217E-14</v>
      </c>
      <c r="CH85" s="145">
        <f t="shared" si="91"/>
        <v>-5.6079985441823217E-14</v>
      </c>
      <c r="CI85" s="145">
        <f t="shared" si="91"/>
        <v>-5.6079985441823217E-14</v>
      </c>
      <c r="CJ85" s="145">
        <f t="shared" si="91"/>
        <v>-5.6079985441823217E-14</v>
      </c>
      <c r="CK85" s="145">
        <f t="shared" si="91"/>
        <v>-5.6079985441823217E-14</v>
      </c>
      <c r="CL85" s="145">
        <f t="shared" si="91"/>
        <v>-5.6079985441823217E-14</v>
      </c>
      <c r="CM85" s="145">
        <f t="shared" si="91"/>
        <v>-5.6079985441823217E-14</v>
      </c>
      <c r="CN85" s="145">
        <f t="shared" si="91"/>
        <v>-5.6079985441823217E-14</v>
      </c>
      <c r="CO85" s="145">
        <f t="shared" si="91"/>
        <v>-5.6079985441823217E-14</v>
      </c>
      <c r="CP85" s="145">
        <f t="shared" si="91"/>
        <v>-5.6079985441823217E-14</v>
      </c>
      <c r="CQ85" s="145">
        <f t="shared" si="91"/>
        <v>-5.6079985441823217E-14</v>
      </c>
      <c r="CR85" s="145">
        <f t="shared" si="91"/>
        <v>-5.6079985441823217E-14</v>
      </c>
      <c r="CS85" s="145">
        <f t="shared" si="91"/>
        <v>-5.6079985441823217E-14</v>
      </c>
      <c r="CT85" s="145">
        <f t="shared" si="91"/>
        <v>-5.6079985441823217E-14</v>
      </c>
      <c r="CU85" s="145">
        <f t="shared" si="91"/>
        <v>-5.6079985441823217E-14</v>
      </c>
      <c r="CV85" s="145">
        <f t="shared" si="91"/>
        <v>-5.6079985441823217E-14</v>
      </c>
      <c r="CW85" s="145">
        <f t="shared" si="91"/>
        <v>-5.6079985441823217E-14</v>
      </c>
      <c r="CX85" s="145">
        <f t="shared" si="91"/>
        <v>-5.6079985441823217E-14</v>
      </c>
      <c r="CY85" s="145">
        <f t="shared" si="91"/>
        <v>-5.6079985441823217E-14</v>
      </c>
      <c r="CZ85" s="145">
        <f t="shared" si="91"/>
        <v>-5.6079985441823217E-14</v>
      </c>
      <c r="DA85" s="145">
        <f t="shared" si="91"/>
        <v>-5.6079985441823217E-14</v>
      </c>
      <c r="DB85" s="145">
        <f t="shared" si="91"/>
        <v>-5.6079985441823217E-14</v>
      </c>
      <c r="DC85" s="145">
        <f t="shared" si="91"/>
        <v>-5.6079985441823217E-14</v>
      </c>
      <c r="DD85" s="145">
        <f t="shared" si="91"/>
        <v>-5.6079985441823217E-14</v>
      </c>
      <c r="DE85" s="145">
        <f t="shared" si="91"/>
        <v>-5.6079985441823217E-14</v>
      </c>
    </row>
    <row r="86" spans="6:109" s="129" customFormat="1" ht="15.5" outlineLevel="1">
      <c r="G86" s="132" t="s">
        <v>256</v>
      </c>
      <c r="H86" s="132"/>
      <c r="I86" s="132"/>
      <c r="J86" s="133">
        <f t="shared" ref="J86:BU86" si="92">-J33</f>
        <v>-483.64563767675543</v>
      </c>
      <c r="K86" s="133">
        <f t="shared" si="92"/>
        <v>-429.39720806071733</v>
      </c>
      <c r="L86" s="133">
        <f t="shared" si="92"/>
        <v>-375.60527048477093</v>
      </c>
      <c r="M86" s="133">
        <f t="shared" si="92"/>
        <v>-333.49952913517473</v>
      </c>
      <c r="N86" s="133">
        <f t="shared" si="92"/>
        <v>-295.77611137045989</v>
      </c>
      <c r="O86" s="133">
        <f t="shared" si="92"/>
        <v>-261.33943629440603</v>
      </c>
      <c r="P86" s="133">
        <f t="shared" si="92"/>
        <v>-233.47624659567401</v>
      </c>
      <c r="Q86" s="133">
        <f t="shared" si="92"/>
        <v>-208.89979958560306</v>
      </c>
      <c r="R86" s="133">
        <f t="shared" si="92"/>
        <v>-184.32335257553206</v>
      </c>
      <c r="S86" s="133">
        <f t="shared" si="92"/>
        <v>-159.74690556546116</v>
      </c>
      <c r="T86" s="134">
        <f t="shared" si="92"/>
        <v>-135.17045855539016</v>
      </c>
      <c r="U86" s="134">
        <f t="shared" si="92"/>
        <v>-110.59401154531923</v>
      </c>
      <c r="V86" s="134">
        <f t="shared" si="92"/>
        <v>-86.017564535248297</v>
      </c>
      <c r="W86" s="134">
        <f t="shared" si="92"/>
        <v>-61.441117525177383</v>
      </c>
      <c r="X86" s="134">
        <f t="shared" si="92"/>
        <v>-36.864670515106447</v>
      </c>
      <c r="Y86" s="134">
        <f t="shared" si="92"/>
        <v>-12.288223505035523</v>
      </c>
      <c r="Z86" s="134">
        <f t="shared" si="92"/>
        <v>-2.1281445235587431E-14</v>
      </c>
      <c r="AA86" s="134">
        <f t="shared" si="92"/>
        <v>1.6552235183234672E-14</v>
      </c>
      <c r="AB86" s="134">
        <f t="shared" si="92"/>
        <v>1.6552235183234672E-14</v>
      </c>
      <c r="AC86" s="134">
        <f t="shared" si="92"/>
        <v>1.6552235183234672E-14</v>
      </c>
      <c r="AD86" s="134">
        <f t="shared" si="92"/>
        <v>1.6552235183234672E-14</v>
      </c>
      <c r="AE86" s="134">
        <f t="shared" si="92"/>
        <v>1.6552235183234672E-14</v>
      </c>
      <c r="AF86" s="134">
        <f t="shared" si="92"/>
        <v>1.6552235183234672E-14</v>
      </c>
      <c r="AG86" s="134">
        <f t="shared" si="92"/>
        <v>1.6552235183234672E-14</v>
      </c>
      <c r="AH86" s="134">
        <f t="shared" si="92"/>
        <v>1.6552235183234672E-14</v>
      </c>
      <c r="AI86" s="134">
        <f t="shared" si="92"/>
        <v>1.6552235183234672E-14</v>
      </c>
      <c r="AJ86" s="134">
        <f t="shared" si="92"/>
        <v>1.6552235183234672E-14</v>
      </c>
      <c r="AK86" s="134">
        <f t="shared" si="92"/>
        <v>1.6552235183234672E-14</v>
      </c>
      <c r="AL86" s="134">
        <f t="shared" si="92"/>
        <v>1.6552235183234672E-14</v>
      </c>
      <c r="AM86" s="134">
        <f t="shared" si="92"/>
        <v>1.6552235183234672E-14</v>
      </c>
      <c r="AN86" s="134">
        <f t="shared" si="92"/>
        <v>1.6552235183234672E-14</v>
      </c>
      <c r="AO86" s="134">
        <f t="shared" si="92"/>
        <v>1.6552235183234672E-14</v>
      </c>
      <c r="AP86" s="134">
        <f t="shared" si="92"/>
        <v>1.6552235183234672E-14</v>
      </c>
      <c r="AQ86" s="134">
        <f t="shared" si="92"/>
        <v>1.6552235183234672E-14</v>
      </c>
      <c r="AR86" s="134">
        <f t="shared" si="92"/>
        <v>1.6552235183234672E-14</v>
      </c>
      <c r="AS86" s="134">
        <f t="shared" si="92"/>
        <v>1.6552235183234672E-14</v>
      </c>
      <c r="AT86" s="134">
        <f t="shared" si="92"/>
        <v>1.6552235183234672E-14</v>
      </c>
      <c r="AU86" s="134">
        <f t="shared" si="92"/>
        <v>1.6552235183234672E-14</v>
      </c>
      <c r="AV86" s="134">
        <f t="shared" si="92"/>
        <v>1.6552235183234672E-14</v>
      </c>
      <c r="AW86" s="134">
        <f t="shared" si="92"/>
        <v>1.6552235183234672E-14</v>
      </c>
      <c r="AX86" s="134">
        <f t="shared" si="92"/>
        <v>1.6552235183234672E-14</v>
      </c>
      <c r="AY86" s="134">
        <f t="shared" si="92"/>
        <v>1.6552235183234672E-14</v>
      </c>
      <c r="AZ86" s="134">
        <f t="shared" si="92"/>
        <v>1.6552235183234672E-14</v>
      </c>
      <c r="BA86" s="134">
        <f t="shared" si="92"/>
        <v>1.6552235183234672E-14</v>
      </c>
      <c r="BB86" s="134">
        <f t="shared" si="92"/>
        <v>1.6552235183234672E-14</v>
      </c>
      <c r="BC86" s="134">
        <f t="shared" si="92"/>
        <v>1.6552235183234672E-14</v>
      </c>
      <c r="BD86" s="134">
        <f t="shared" si="92"/>
        <v>1.6552235183234672E-14</v>
      </c>
      <c r="BE86" s="134">
        <f t="shared" si="92"/>
        <v>1.6552235183234672E-14</v>
      </c>
      <c r="BF86" s="134">
        <f t="shared" si="92"/>
        <v>1.6552235183234672E-14</v>
      </c>
      <c r="BG86" s="134">
        <f t="shared" si="92"/>
        <v>1.6552235183234672E-14</v>
      </c>
      <c r="BH86" s="134">
        <f t="shared" si="92"/>
        <v>1.6552235183234672E-14</v>
      </c>
      <c r="BI86" s="134">
        <f t="shared" si="92"/>
        <v>1.6552235183234672E-14</v>
      </c>
      <c r="BJ86" s="134">
        <f t="shared" si="92"/>
        <v>1.6552235183234672E-14</v>
      </c>
      <c r="BK86" s="134">
        <f t="shared" si="92"/>
        <v>1.6552235183234672E-14</v>
      </c>
      <c r="BL86" s="134">
        <f t="shared" si="92"/>
        <v>1.6552235183234672E-14</v>
      </c>
      <c r="BM86" s="134">
        <f t="shared" si="92"/>
        <v>1.6552235183234672E-14</v>
      </c>
      <c r="BN86" s="134">
        <f t="shared" si="92"/>
        <v>1.6552235183234672E-14</v>
      </c>
      <c r="BO86" s="134">
        <f t="shared" si="92"/>
        <v>1.6552235183234672E-14</v>
      </c>
      <c r="BP86" s="134">
        <f t="shared" si="92"/>
        <v>1.6552235183234672E-14</v>
      </c>
      <c r="BQ86" s="134">
        <f t="shared" si="92"/>
        <v>1.6552235183234672E-14</v>
      </c>
      <c r="BR86" s="134">
        <f t="shared" si="92"/>
        <v>1.6552235183234672E-14</v>
      </c>
      <c r="BS86" s="134">
        <f t="shared" si="92"/>
        <v>1.6552235183234672E-14</v>
      </c>
      <c r="BT86" s="134">
        <f t="shared" si="92"/>
        <v>1.6552235183234672E-14</v>
      </c>
      <c r="BU86" s="134">
        <f t="shared" si="92"/>
        <v>1.6552235183234672E-14</v>
      </c>
      <c r="BV86" s="134">
        <f t="shared" ref="BV86:DE86" si="93">-BV33</f>
        <v>1.6552235183234672E-14</v>
      </c>
      <c r="BW86" s="134">
        <f t="shared" si="93"/>
        <v>1.6552235183234672E-14</v>
      </c>
      <c r="BX86" s="134">
        <f t="shared" si="93"/>
        <v>1.6552235183234672E-14</v>
      </c>
      <c r="BY86" s="134">
        <f t="shared" si="93"/>
        <v>1.6552235183234672E-14</v>
      </c>
      <c r="BZ86" s="134">
        <f t="shared" si="93"/>
        <v>1.6552235183234672E-14</v>
      </c>
      <c r="CA86" s="134">
        <f t="shared" si="93"/>
        <v>1.6552235183234672E-14</v>
      </c>
      <c r="CB86" s="134">
        <f t="shared" si="93"/>
        <v>1.6552235183234672E-14</v>
      </c>
      <c r="CC86" s="134">
        <f t="shared" si="93"/>
        <v>1.6552235183234672E-14</v>
      </c>
      <c r="CD86" s="134">
        <f t="shared" si="93"/>
        <v>1.6552235183234672E-14</v>
      </c>
      <c r="CE86" s="134">
        <f t="shared" si="93"/>
        <v>1.6552235183234672E-14</v>
      </c>
      <c r="CF86" s="134">
        <f t="shared" si="93"/>
        <v>1.6552235183234672E-14</v>
      </c>
      <c r="CG86" s="134">
        <f t="shared" si="93"/>
        <v>1.6552235183234672E-14</v>
      </c>
      <c r="CH86" s="134">
        <f t="shared" si="93"/>
        <v>1.6552235183234672E-14</v>
      </c>
      <c r="CI86" s="134">
        <f t="shared" si="93"/>
        <v>1.6552235183234672E-14</v>
      </c>
      <c r="CJ86" s="134">
        <f t="shared" si="93"/>
        <v>1.6552235183234672E-14</v>
      </c>
      <c r="CK86" s="134">
        <f t="shared" si="93"/>
        <v>1.6552235183234672E-14</v>
      </c>
      <c r="CL86" s="134">
        <f t="shared" si="93"/>
        <v>1.6552235183234672E-14</v>
      </c>
      <c r="CM86" s="134">
        <f t="shared" si="93"/>
        <v>1.6552235183234672E-14</v>
      </c>
      <c r="CN86" s="134">
        <f t="shared" si="93"/>
        <v>1.6552235183234672E-14</v>
      </c>
      <c r="CO86" s="134">
        <f t="shared" si="93"/>
        <v>1.6552235183234672E-14</v>
      </c>
      <c r="CP86" s="134">
        <f t="shared" si="93"/>
        <v>1.6552235183234672E-14</v>
      </c>
      <c r="CQ86" s="134">
        <f t="shared" si="93"/>
        <v>1.6552235183234672E-14</v>
      </c>
      <c r="CR86" s="134">
        <f t="shared" si="93"/>
        <v>1.6552235183234672E-14</v>
      </c>
      <c r="CS86" s="134">
        <f t="shared" si="93"/>
        <v>1.6552235183234672E-14</v>
      </c>
      <c r="CT86" s="134">
        <f t="shared" si="93"/>
        <v>1.6552235183234672E-14</v>
      </c>
      <c r="CU86" s="134">
        <f t="shared" si="93"/>
        <v>1.6552235183234672E-14</v>
      </c>
      <c r="CV86" s="134">
        <f t="shared" si="93"/>
        <v>1.6552235183234672E-14</v>
      </c>
      <c r="CW86" s="134">
        <f t="shared" si="93"/>
        <v>1.6552235183234672E-14</v>
      </c>
      <c r="CX86" s="134">
        <f t="shared" si="93"/>
        <v>1.6552235183234672E-14</v>
      </c>
      <c r="CY86" s="134">
        <f t="shared" si="93"/>
        <v>1.6552235183234672E-14</v>
      </c>
      <c r="CZ86" s="134">
        <f t="shared" si="93"/>
        <v>1.6552235183234672E-14</v>
      </c>
      <c r="DA86" s="134">
        <f t="shared" si="93"/>
        <v>1.6552235183234672E-14</v>
      </c>
      <c r="DB86" s="134">
        <f t="shared" si="93"/>
        <v>1.6552235183234672E-14</v>
      </c>
      <c r="DC86" s="134">
        <f t="shared" si="93"/>
        <v>1.6552235183234672E-14</v>
      </c>
      <c r="DD86" s="134">
        <f t="shared" si="93"/>
        <v>1.6552235183234672E-14</v>
      </c>
      <c r="DE86" s="134">
        <f t="shared" si="93"/>
        <v>1.6552235183234672E-14</v>
      </c>
    </row>
    <row r="87" spans="6:109" s="129" customFormat="1" ht="15.5" outlineLevel="1">
      <c r="G87" s="132" t="s">
        <v>257</v>
      </c>
      <c r="H87" s="132"/>
      <c r="I87" s="132"/>
      <c r="J87" s="133">
        <f>+J79</f>
        <v>-241.375</v>
      </c>
      <c r="K87" s="133">
        <f t="shared" ref="K87:BV87" si="94">+K79</f>
        <v>-291.375</v>
      </c>
      <c r="L87" s="133">
        <f t="shared" si="94"/>
        <v>-340.375</v>
      </c>
      <c r="M87" s="133">
        <f t="shared" si="94"/>
        <v>-379.375</v>
      </c>
      <c r="N87" s="133">
        <f t="shared" si="94"/>
        <v>-413.375</v>
      </c>
      <c r="O87" s="133">
        <f t="shared" si="94"/>
        <v>-445.375</v>
      </c>
      <c r="P87" s="133">
        <f t="shared" si="94"/>
        <v>-470.375</v>
      </c>
      <c r="Q87" s="133">
        <f t="shared" si="94"/>
        <v>-493.375</v>
      </c>
      <c r="R87" s="133">
        <f t="shared" si="94"/>
        <v>-515.375</v>
      </c>
      <c r="S87" s="133">
        <f t="shared" si="94"/>
        <v>-538.375</v>
      </c>
      <c r="T87" s="134">
        <f t="shared" si="94"/>
        <v>-560.375</v>
      </c>
      <c r="U87" s="134">
        <f t="shared" si="94"/>
        <v>-583.375</v>
      </c>
      <c r="V87" s="134">
        <f t="shared" si="94"/>
        <v>-605.375</v>
      </c>
      <c r="W87" s="134">
        <f t="shared" si="94"/>
        <v>-628.375</v>
      </c>
      <c r="X87" s="134">
        <f t="shared" si="94"/>
        <v>-650.375</v>
      </c>
      <c r="Y87" s="134">
        <f t="shared" si="94"/>
        <v>-673.375</v>
      </c>
      <c r="Z87" s="134">
        <f t="shared" si="94"/>
        <v>0</v>
      </c>
      <c r="AA87" s="134">
        <f t="shared" si="94"/>
        <v>0</v>
      </c>
      <c r="AB87" s="134">
        <f t="shared" si="94"/>
        <v>0</v>
      </c>
      <c r="AC87" s="134">
        <f t="shared" si="94"/>
        <v>0</v>
      </c>
      <c r="AD87" s="134">
        <f t="shared" si="94"/>
        <v>0</v>
      </c>
      <c r="AE87" s="134">
        <f t="shared" si="94"/>
        <v>0</v>
      </c>
      <c r="AF87" s="134">
        <f t="shared" si="94"/>
        <v>0</v>
      </c>
      <c r="AG87" s="134">
        <f t="shared" si="94"/>
        <v>0</v>
      </c>
      <c r="AH87" s="134">
        <f t="shared" si="94"/>
        <v>0</v>
      </c>
      <c r="AI87" s="134">
        <f t="shared" si="94"/>
        <v>0</v>
      </c>
      <c r="AJ87" s="134">
        <f t="shared" si="94"/>
        <v>0</v>
      </c>
      <c r="AK87" s="134">
        <f t="shared" si="94"/>
        <v>0</v>
      </c>
      <c r="AL87" s="134">
        <f t="shared" si="94"/>
        <v>0</v>
      </c>
      <c r="AM87" s="134">
        <f t="shared" si="94"/>
        <v>0</v>
      </c>
      <c r="AN87" s="134">
        <f t="shared" si="94"/>
        <v>0</v>
      </c>
      <c r="AO87" s="134">
        <f t="shared" si="94"/>
        <v>0</v>
      </c>
      <c r="AP87" s="134">
        <f t="shared" si="94"/>
        <v>0</v>
      </c>
      <c r="AQ87" s="134">
        <f t="shared" si="94"/>
        <v>0</v>
      </c>
      <c r="AR87" s="134">
        <f t="shared" si="94"/>
        <v>0</v>
      </c>
      <c r="AS87" s="134">
        <f t="shared" si="94"/>
        <v>0</v>
      </c>
      <c r="AT87" s="134">
        <f t="shared" si="94"/>
        <v>0</v>
      </c>
      <c r="AU87" s="134">
        <f t="shared" si="94"/>
        <v>0</v>
      </c>
      <c r="AV87" s="134">
        <f t="shared" si="94"/>
        <v>0</v>
      </c>
      <c r="AW87" s="134">
        <f t="shared" si="94"/>
        <v>0</v>
      </c>
      <c r="AX87" s="134">
        <f t="shared" si="94"/>
        <v>0</v>
      </c>
      <c r="AY87" s="134">
        <f t="shared" si="94"/>
        <v>0</v>
      </c>
      <c r="AZ87" s="134">
        <f t="shared" si="94"/>
        <v>0</v>
      </c>
      <c r="BA87" s="134">
        <f t="shared" si="94"/>
        <v>0</v>
      </c>
      <c r="BB87" s="134">
        <f t="shared" si="94"/>
        <v>0</v>
      </c>
      <c r="BC87" s="134">
        <f t="shared" si="94"/>
        <v>0</v>
      </c>
      <c r="BD87" s="134">
        <f t="shared" si="94"/>
        <v>0</v>
      </c>
      <c r="BE87" s="134">
        <f t="shared" si="94"/>
        <v>0</v>
      </c>
      <c r="BF87" s="134">
        <f t="shared" si="94"/>
        <v>0</v>
      </c>
      <c r="BG87" s="134">
        <f t="shared" si="94"/>
        <v>0</v>
      </c>
      <c r="BH87" s="134">
        <f t="shared" si="94"/>
        <v>0</v>
      </c>
      <c r="BI87" s="134">
        <f t="shared" si="94"/>
        <v>0</v>
      </c>
      <c r="BJ87" s="134">
        <f t="shared" si="94"/>
        <v>0</v>
      </c>
      <c r="BK87" s="134">
        <f t="shared" si="94"/>
        <v>0</v>
      </c>
      <c r="BL87" s="134">
        <f t="shared" si="94"/>
        <v>0</v>
      </c>
      <c r="BM87" s="134">
        <f t="shared" si="94"/>
        <v>0</v>
      </c>
      <c r="BN87" s="134">
        <f t="shared" si="94"/>
        <v>0</v>
      </c>
      <c r="BO87" s="134">
        <f t="shared" si="94"/>
        <v>0</v>
      </c>
      <c r="BP87" s="134">
        <f t="shared" si="94"/>
        <v>0</v>
      </c>
      <c r="BQ87" s="134">
        <f t="shared" si="94"/>
        <v>0</v>
      </c>
      <c r="BR87" s="134">
        <f t="shared" si="94"/>
        <v>0</v>
      </c>
      <c r="BS87" s="134">
        <f t="shared" si="94"/>
        <v>0</v>
      </c>
      <c r="BT87" s="134">
        <f t="shared" si="94"/>
        <v>0</v>
      </c>
      <c r="BU87" s="134">
        <f t="shared" si="94"/>
        <v>0</v>
      </c>
      <c r="BV87" s="134">
        <f t="shared" si="94"/>
        <v>0</v>
      </c>
      <c r="BW87" s="134">
        <f t="shared" ref="BW87:DE87" si="95">+BW79</f>
        <v>0</v>
      </c>
      <c r="BX87" s="134">
        <f t="shared" si="95"/>
        <v>0</v>
      </c>
      <c r="BY87" s="134">
        <f t="shared" si="95"/>
        <v>0</v>
      </c>
      <c r="BZ87" s="134">
        <f t="shared" si="95"/>
        <v>0</v>
      </c>
      <c r="CA87" s="134">
        <f t="shared" si="95"/>
        <v>0</v>
      </c>
      <c r="CB87" s="134">
        <f t="shared" si="95"/>
        <v>0</v>
      </c>
      <c r="CC87" s="134">
        <f t="shared" si="95"/>
        <v>0</v>
      </c>
      <c r="CD87" s="134">
        <f t="shared" si="95"/>
        <v>0</v>
      </c>
      <c r="CE87" s="134">
        <f t="shared" si="95"/>
        <v>0</v>
      </c>
      <c r="CF87" s="134">
        <f t="shared" si="95"/>
        <v>0</v>
      </c>
      <c r="CG87" s="134">
        <f t="shared" si="95"/>
        <v>0</v>
      </c>
      <c r="CH87" s="134">
        <f t="shared" si="95"/>
        <v>0</v>
      </c>
      <c r="CI87" s="134">
        <f t="shared" si="95"/>
        <v>0</v>
      </c>
      <c r="CJ87" s="134">
        <f t="shared" si="95"/>
        <v>0</v>
      </c>
      <c r="CK87" s="134">
        <f t="shared" si="95"/>
        <v>0</v>
      </c>
      <c r="CL87" s="134">
        <f t="shared" si="95"/>
        <v>0</v>
      </c>
      <c r="CM87" s="134">
        <f t="shared" si="95"/>
        <v>0</v>
      </c>
      <c r="CN87" s="134">
        <f t="shared" si="95"/>
        <v>0</v>
      </c>
      <c r="CO87" s="134">
        <f t="shared" si="95"/>
        <v>0</v>
      </c>
      <c r="CP87" s="134">
        <f t="shared" si="95"/>
        <v>0</v>
      </c>
      <c r="CQ87" s="134">
        <f t="shared" si="95"/>
        <v>0</v>
      </c>
      <c r="CR87" s="134">
        <f t="shared" si="95"/>
        <v>0</v>
      </c>
      <c r="CS87" s="134">
        <f t="shared" si="95"/>
        <v>0</v>
      </c>
      <c r="CT87" s="134">
        <f t="shared" si="95"/>
        <v>0</v>
      </c>
      <c r="CU87" s="134">
        <f t="shared" si="95"/>
        <v>0</v>
      </c>
      <c r="CV87" s="134">
        <f t="shared" si="95"/>
        <v>0</v>
      </c>
      <c r="CW87" s="134">
        <f t="shared" si="95"/>
        <v>0</v>
      </c>
      <c r="CX87" s="134">
        <f t="shared" si="95"/>
        <v>0</v>
      </c>
      <c r="CY87" s="134">
        <f t="shared" si="95"/>
        <v>0</v>
      </c>
      <c r="CZ87" s="134">
        <f t="shared" si="95"/>
        <v>0</v>
      </c>
      <c r="DA87" s="134">
        <f t="shared" si="95"/>
        <v>0</v>
      </c>
      <c r="DB87" s="134">
        <f t="shared" si="95"/>
        <v>0</v>
      </c>
      <c r="DC87" s="134">
        <f t="shared" si="95"/>
        <v>0</v>
      </c>
      <c r="DD87" s="134">
        <f t="shared" si="95"/>
        <v>0</v>
      </c>
      <c r="DE87" s="134">
        <f t="shared" si="95"/>
        <v>0</v>
      </c>
    </row>
    <row r="88" spans="6:109" s="129" customFormat="1" ht="15.5" outlineLevel="1">
      <c r="G88" s="132" t="s">
        <v>258</v>
      </c>
      <c r="H88" s="132"/>
      <c r="I88" s="132"/>
      <c r="J88" s="146">
        <f>ROUND(+J85+J86-J87,0)</f>
        <v>1155</v>
      </c>
      <c r="K88" s="146">
        <f t="shared" ref="K88:BV88" si="96">ROUND(+K85+K86-K87,0)</f>
        <v>1025</v>
      </c>
      <c r="L88" s="146">
        <f>ROUND(+L85+L86-L87,0)</f>
        <v>897</v>
      </c>
      <c r="M88" s="146">
        <f t="shared" si="96"/>
        <v>796</v>
      </c>
      <c r="N88" s="146">
        <f t="shared" si="96"/>
        <v>705</v>
      </c>
      <c r="O88" s="146">
        <f t="shared" si="96"/>
        <v>625</v>
      </c>
      <c r="P88" s="146">
        <f t="shared" si="96"/>
        <v>558</v>
      </c>
      <c r="Q88" s="146">
        <f t="shared" si="96"/>
        <v>499</v>
      </c>
      <c r="R88" s="146">
        <f t="shared" si="96"/>
        <v>440</v>
      </c>
      <c r="S88" s="146">
        <f t="shared" si="96"/>
        <v>381</v>
      </c>
      <c r="T88" s="147">
        <f t="shared" si="96"/>
        <v>322</v>
      </c>
      <c r="U88" s="147">
        <f t="shared" si="96"/>
        <v>264</v>
      </c>
      <c r="V88" s="147">
        <f t="shared" si="96"/>
        <v>204</v>
      </c>
      <c r="W88" s="147">
        <f t="shared" si="96"/>
        <v>147</v>
      </c>
      <c r="X88" s="147">
        <f t="shared" si="96"/>
        <v>88</v>
      </c>
      <c r="Y88" s="147">
        <f t="shared" si="96"/>
        <v>29</v>
      </c>
      <c r="Z88" s="147">
        <f t="shared" si="96"/>
        <v>0</v>
      </c>
      <c r="AA88" s="147">
        <f t="shared" si="96"/>
        <v>0</v>
      </c>
      <c r="AB88" s="147">
        <f t="shared" si="96"/>
        <v>0</v>
      </c>
      <c r="AC88" s="147">
        <f t="shared" si="96"/>
        <v>0</v>
      </c>
      <c r="AD88" s="147">
        <f t="shared" si="96"/>
        <v>0</v>
      </c>
      <c r="AE88" s="147">
        <f t="shared" si="96"/>
        <v>0</v>
      </c>
      <c r="AF88" s="147">
        <f t="shared" si="96"/>
        <v>0</v>
      </c>
      <c r="AG88" s="147">
        <f t="shared" si="96"/>
        <v>0</v>
      </c>
      <c r="AH88" s="147">
        <f t="shared" si="96"/>
        <v>0</v>
      </c>
      <c r="AI88" s="147">
        <f t="shared" si="96"/>
        <v>0</v>
      </c>
      <c r="AJ88" s="147">
        <f t="shared" si="96"/>
        <v>0</v>
      </c>
      <c r="AK88" s="147">
        <f t="shared" si="96"/>
        <v>0</v>
      </c>
      <c r="AL88" s="147">
        <f t="shared" si="96"/>
        <v>0</v>
      </c>
      <c r="AM88" s="147">
        <f t="shared" si="96"/>
        <v>0</v>
      </c>
      <c r="AN88" s="147">
        <f t="shared" si="96"/>
        <v>0</v>
      </c>
      <c r="AO88" s="147">
        <f t="shared" si="96"/>
        <v>0</v>
      </c>
      <c r="AP88" s="147">
        <f t="shared" si="96"/>
        <v>0</v>
      </c>
      <c r="AQ88" s="147">
        <f t="shared" si="96"/>
        <v>0</v>
      </c>
      <c r="AR88" s="147">
        <f t="shared" si="96"/>
        <v>0</v>
      </c>
      <c r="AS88" s="147">
        <f t="shared" si="96"/>
        <v>0</v>
      </c>
      <c r="AT88" s="147">
        <f t="shared" si="96"/>
        <v>0</v>
      </c>
      <c r="AU88" s="147">
        <f t="shared" si="96"/>
        <v>0</v>
      </c>
      <c r="AV88" s="147">
        <f t="shared" si="96"/>
        <v>0</v>
      </c>
      <c r="AW88" s="147">
        <f t="shared" si="96"/>
        <v>0</v>
      </c>
      <c r="AX88" s="147">
        <f t="shared" si="96"/>
        <v>0</v>
      </c>
      <c r="AY88" s="147">
        <f t="shared" si="96"/>
        <v>0</v>
      </c>
      <c r="AZ88" s="147">
        <f t="shared" si="96"/>
        <v>0</v>
      </c>
      <c r="BA88" s="147">
        <f t="shared" si="96"/>
        <v>0</v>
      </c>
      <c r="BB88" s="147">
        <f t="shared" si="96"/>
        <v>0</v>
      </c>
      <c r="BC88" s="147">
        <f t="shared" si="96"/>
        <v>0</v>
      </c>
      <c r="BD88" s="147">
        <f t="shared" si="96"/>
        <v>0</v>
      </c>
      <c r="BE88" s="147">
        <f t="shared" si="96"/>
        <v>0</v>
      </c>
      <c r="BF88" s="147">
        <f t="shared" si="96"/>
        <v>0</v>
      </c>
      <c r="BG88" s="147">
        <f t="shared" si="96"/>
        <v>0</v>
      </c>
      <c r="BH88" s="147">
        <f t="shared" si="96"/>
        <v>0</v>
      </c>
      <c r="BI88" s="147">
        <f t="shared" si="96"/>
        <v>0</v>
      </c>
      <c r="BJ88" s="147">
        <f t="shared" si="96"/>
        <v>0</v>
      </c>
      <c r="BK88" s="147">
        <f t="shared" si="96"/>
        <v>0</v>
      </c>
      <c r="BL88" s="147">
        <f t="shared" si="96"/>
        <v>0</v>
      </c>
      <c r="BM88" s="147">
        <f t="shared" si="96"/>
        <v>0</v>
      </c>
      <c r="BN88" s="147">
        <f t="shared" si="96"/>
        <v>0</v>
      </c>
      <c r="BO88" s="147">
        <f t="shared" si="96"/>
        <v>0</v>
      </c>
      <c r="BP88" s="147">
        <f t="shared" si="96"/>
        <v>0</v>
      </c>
      <c r="BQ88" s="147">
        <f t="shared" si="96"/>
        <v>0</v>
      </c>
      <c r="BR88" s="147">
        <f t="shared" si="96"/>
        <v>0</v>
      </c>
      <c r="BS88" s="147">
        <f t="shared" si="96"/>
        <v>0</v>
      </c>
      <c r="BT88" s="147">
        <f t="shared" si="96"/>
        <v>0</v>
      </c>
      <c r="BU88" s="147">
        <f t="shared" si="96"/>
        <v>0</v>
      </c>
      <c r="BV88" s="147">
        <f t="shared" si="96"/>
        <v>0</v>
      </c>
      <c r="BW88" s="147">
        <f t="shared" ref="BW88:DE88" si="97">ROUND(+BW85+BW86-BW87,0)</f>
        <v>0</v>
      </c>
      <c r="BX88" s="147">
        <f t="shared" si="97"/>
        <v>0</v>
      </c>
      <c r="BY88" s="147">
        <f t="shared" si="97"/>
        <v>0</v>
      </c>
      <c r="BZ88" s="147">
        <f t="shared" si="97"/>
        <v>0</v>
      </c>
      <c r="CA88" s="147">
        <f t="shared" si="97"/>
        <v>0</v>
      </c>
      <c r="CB88" s="147">
        <f t="shared" si="97"/>
        <v>0</v>
      </c>
      <c r="CC88" s="147">
        <f t="shared" si="97"/>
        <v>0</v>
      </c>
      <c r="CD88" s="147">
        <f t="shared" si="97"/>
        <v>0</v>
      </c>
      <c r="CE88" s="147">
        <f t="shared" si="97"/>
        <v>0</v>
      </c>
      <c r="CF88" s="147">
        <f t="shared" si="97"/>
        <v>0</v>
      </c>
      <c r="CG88" s="147">
        <f t="shared" si="97"/>
        <v>0</v>
      </c>
      <c r="CH88" s="147">
        <f t="shared" si="97"/>
        <v>0</v>
      </c>
      <c r="CI88" s="147">
        <f t="shared" si="97"/>
        <v>0</v>
      </c>
      <c r="CJ88" s="147">
        <f t="shared" si="97"/>
        <v>0</v>
      </c>
      <c r="CK88" s="147">
        <f t="shared" si="97"/>
        <v>0</v>
      </c>
      <c r="CL88" s="147">
        <f t="shared" si="97"/>
        <v>0</v>
      </c>
      <c r="CM88" s="147">
        <f t="shared" si="97"/>
        <v>0</v>
      </c>
      <c r="CN88" s="147">
        <f t="shared" si="97"/>
        <v>0</v>
      </c>
      <c r="CO88" s="147">
        <f t="shared" si="97"/>
        <v>0</v>
      </c>
      <c r="CP88" s="147">
        <f t="shared" si="97"/>
        <v>0</v>
      </c>
      <c r="CQ88" s="147">
        <f t="shared" si="97"/>
        <v>0</v>
      </c>
      <c r="CR88" s="147">
        <f t="shared" si="97"/>
        <v>0</v>
      </c>
      <c r="CS88" s="147">
        <f t="shared" si="97"/>
        <v>0</v>
      </c>
      <c r="CT88" s="147">
        <f t="shared" si="97"/>
        <v>0</v>
      </c>
      <c r="CU88" s="147">
        <f t="shared" si="97"/>
        <v>0</v>
      </c>
      <c r="CV88" s="147">
        <f t="shared" si="97"/>
        <v>0</v>
      </c>
      <c r="CW88" s="147">
        <f t="shared" si="97"/>
        <v>0</v>
      </c>
      <c r="CX88" s="147">
        <f t="shared" si="97"/>
        <v>0</v>
      </c>
      <c r="CY88" s="147">
        <f t="shared" si="97"/>
        <v>0</v>
      </c>
      <c r="CZ88" s="147">
        <f t="shared" si="97"/>
        <v>0</v>
      </c>
      <c r="DA88" s="147">
        <f t="shared" si="97"/>
        <v>0</v>
      </c>
      <c r="DB88" s="147">
        <f t="shared" si="97"/>
        <v>0</v>
      </c>
      <c r="DC88" s="147">
        <f t="shared" si="97"/>
        <v>0</v>
      </c>
      <c r="DD88" s="147">
        <f t="shared" si="97"/>
        <v>0</v>
      </c>
      <c r="DE88" s="147">
        <f t="shared" si="97"/>
        <v>0</v>
      </c>
    </row>
    <row r="89" spans="6:109" ht="15.5">
      <c r="F89" s="129"/>
      <c r="G89" s="132"/>
      <c r="H89" s="132"/>
      <c r="I89" s="132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  <c r="BY89" s="129"/>
      <c r="BZ89" s="129"/>
      <c r="CA89" s="129"/>
      <c r="CB89" s="129"/>
      <c r="CC89" s="129"/>
      <c r="CD89" s="129"/>
      <c r="CE89" s="129"/>
      <c r="CF89" s="129"/>
      <c r="CG89" s="129"/>
      <c r="CH89" s="129"/>
      <c r="CI89" s="129"/>
      <c r="CJ89" s="129"/>
      <c r="CK89" s="129"/>
      <c r="CL89" s="129"/>
      <c r="CM89" s="129"/>
      <c r="CN89" s="129"/>
      <c r="CO89" s="129"/>
      <c r="CP89" s="129"/>
      <c r="CQ89" s="129"/>
      <c r="CR89" s="129"/>
      <c r="CS89" s="129"/>
      <c r="CT89" s="129"/>
      <c r="CU89" s="129"/>
      <c r="CV89" s="129"/>
      <c r="CW89" s="129"/>
      <c r="CX89" s="129"/>
      <c r="CY89" s="129"/>
      <c r="CZ89" s="129"/>
      <c r="DA89" s="129"/>
      <c r="DB89" s="129"/>
      <c r="DC89" s="129"/>
      <c r="DD89" s="129"/>
      <c r="DE89" s="129"/>
    </row>
    <row r="90" spans="6:109">
      <c r="G90" s="126" t="s">
        <v>259</v>
      </c>
      <c r="H90" s="127"/>
      <c r="I90" s="126"/>
      <c r="J90" s="128">
        <f t="shared" ref="J90:BU90" si="98">J70</f>
        <v>-241.375</v>
      </c>
      <c r="K90" s="128">
        <f t="shared" si="98"/>
        <v>-291.375</v>
      </c>
      <c r="L90" s="128">
        <f t="shared" si="98"/>
        <v>-340.375</v>
      </c>
      <c r="M90" s="128">
        <f t="shared" si="98"/>
        <v>-379.375</v>
      </c>
      <c r="N90" s="128">
        <f t="shared" si="98"/>
        <v>-414.375</v>
      </c>
      <c r="O90" s="128">
        <f t="shared" si="98"/>
        <v>-444.375</v>
      </c>
      <c r="P90" s="128">
        <f t="shared" si="98"/>
        <v>-470.375</v>
      </c>
      <c r="Q90" s="128">
        <f t="shared" si="98"/>
        <v>-493.375</v>
      </c>
      <c r="R90" s="128">
        <f t="shared" si="98"/>
        <v>-515.375</v>
      </c>
      <c r="S90" s="128">
        <f>S70</f>
        <v>-538.375</v>
      </c>
      <c r="T90" s="27">
        <f t="shared" si="98"/>
        <v>-561.375</v>
      </c>
      <c r="U90" s="27">
        <f t="shared" si="98"/>
        <v>-583.375</v>
      </c>
      <c r="V90" s="27">
        <f t="shared" si="98"/>
        <v>-606.375</v>
      </c>
      <c r="W90" s="27">
        <f t="shared" si="98"/>
        <v>-628.375</v>
      </c>
      <c r="X90" s="27">
        <f t="shared" si="98"/>
        <v>-650.375</v>
      </c>
      <c r="Y90" s="27">
        <f t="shared" si="98"/>
        <v>-673.375</v>
      </c>
      <c r="Z90" s="27">
        <f t="shared" si="98"/>
        <v>0</v>
      </c>
      <c r="AA90" s="27">
        <f t="shared" si="98"/>
        <v>0</v>
      </c>
      <c r="AB90" s="27">
        <f t="shared" si="98"/>
        <v>0</v>
      </c>
      <c r="AC90" s="27">
        <f t="shared" si="98"/>
        <v>0</v>
      </c>
      <c r="AD90" s="27">
        <f t="shared" si="98"/>
        <v>0</v>
      </c>
      <c r="AE90" s="27">
        <f t="shared" si="98"/>
        <v>0</v>
      </c>
      <c r="AF90" s="27">
        <f t="shared" si="98"/>
        <v>0</v>
      </c>
      <c r="AG90" s="27">
        <f t="shared" si="98"/>
        <v>0</v>
      </c>
      <c r="AH90" s="27">
        <f t="shared" si="98"/>
        <v>0</v>
      </c>
      <c r="AI90" s="27">
        <f t="shared" si="98"/>
        <v>0</v>
      </c>
      <c r="AJ90" s="27">
        <f t="shared" si="98"/>
        <v>0</v>
      </c>
      <c r="AK90" s="27">
        <f t="shared" si="98"/>
        <v>0</v>
      </c>
      <c r="AL90" s="27">
        <f t="shared" si="98"/>
        <v>0</v>
      </c>
      <c r="AM90" s="27">
        <f t="shared" si="98"/>
        <v>0</v>
      </c>
      <c r="AN90" s="27">
        <f t="shared" si="98"/>
        <v>0</v>
      </c>
      <c r="AO90" s="27">
        <f t="shared" si="98"/>
        <v>0</v>
      </c>
      <c r="AP90" s="27">
        <f t="shared" si="98"/>
        <v>0</v>
      </c>
      <c r="AQ90" s="27">
        <f t="shared" si="98"/>
        <v>0</v>
      </c>
      <c r="AR90" s="27">
        <f t="shared" si="98"/>
        <v>0</v>
      </c>
      <c r="AS90" s="27">
        <f t="shared" si="98"/>
        <v>0</v>
      </c>
      <c r="AT90" s="27">
        <f t="shared" si="98"/>
        <v>0</v>
      </c>
      <c r="AU90" s="27">
        <f t="shared" si="98"/>
        <v>0</v>
      </c>
      <c r="AV90" s="27">
        <f t="shared" si="98"/>
        <v>0</v>
      </c>
      <c r="AW90" s="27">
        <f t="shared" si="98"/>
        <v>0</v>
      </c>
      <c r="AX90" s="27">
        <f t="shared" si="98"/>
        <v>0</v>
      </c>
      <c r="AY90" s="27">
        <f t="shared" si="98"/>
        <v>0</v>
      </c>
      <c r="AZ90" s="27">
        <f t="shared" si="98"/>
        <v>0</v>
      </c>
      <c r="BA90" s="27">
        <f t="shared" si="98"/>
        <v>0</v>
      </c>
      <c r="BB90" s="27">
        <f t="shared" si="98"/>
        <v>0</v>
      </c>
      <c r="BC90" s="27">
        <f t="shared" si="98"/>
        <v>0</v>
      </c>
      <c r="BD90" s="27">
        <f t="shared" si="98"/>
        <v>0</v>
      </c>
      <c r="BE90" s="27">
        <f t="shared" si="98"/>
        <v>0</v>
      </c>
      <c r="BF90" s="27">
        <f t="shared" si="98"/>
        <v>0</v>
      </c>
      <c r="BG90" s="27">
        <f t="shared" si="98"/>
        <v>0</v>
      </c>
      <c r="BH90" s="27">
        <f t="shared" si="98"/>
        <v>0</v>
      </c>
      <c r="BI90" s="27">
        <f t="shared" si="98"/>
        <v>0</v>
      </c>
      <c r="BJ90" s="27">
        <f t="shared" si="98"/>
        <v>0</v>
      </c>
      <c r="BK90" s="27">
        <f t="shared" si="98"/>
        <v>0</v>
      </c>
      <c r="BL90" s="27">
        <f t="shared" si="98"/>
        <v>0</v>
      </c>
      <c r="BM90" s="27">
        <f t="shared" si="98"/>
        <v>0</v>
      </c>
      <c r="BN90" s="27">
        <f t="shared" si="98"/>
        <v>0</v>
      </c>
      <c r="BO90" s="27">
        <f t="shared" si="98"/>
        <v>0</v>
      </c>
      <c r="BP90" s="27">
        <f t="shared" si="98"/>
        <v>0</v>
      </c>
      <c r="BQ90" s="27">
        <f t="shared" si="98"/>
        <v>0</v>
      </c>
      <c r="BR90" s="27">
        <f t="shared" si="98"/>
        <v>0</v>
      </c>
      <c r="BS90" s="27">
        <f t="shared" si="98"/>
        <v>0</v>
      </c>
      <c r="BT90" s="27">
        <f t="shared" si="98"/>
        <v>0</v>
      </c>
      <c r="BU90" s="27">
        <f t="shared" si="98"/>
        <v>0</v>
      </c>
      <c r="BV90" s="27">
        <f t="shared" ref="BV90:DE90" si="99">BV70</f>
        <v>0</v>
      </c>
      <c r="BW90" s="27">
        <f t="shared" si="99"/>
        <v>0</v>
      </c>
      <c r="BX90" s="27">
        <f t="shared" si="99"/>
        <v>0</v>
      </c>
      <c r="BY90" s="27">
        <f t="shared" si="99"/>
        <v>0</v>
      </c>
      <c r="BZ90" s="27">
        <f t="shared" si="99"/>
        <v>0</v>
      </c>
      <c r="CA90" s="27">
        <f t="shared" si="99"/>
        <v>0</v>
      </c>
      <c r="CB90" s="27">
        <f t="shared" si="99"/>
        <v>0</v>
      </c>
      <c r="CC90" s="27">
        <f t="shared" si="99"/>
        <v>0</v>
      </c>
      <c r="CD90" s="27">
        <f t="shared" si="99"/>
        <v>0</v>
      </c>
      <c r="CE90" s="27">
        <f t="shared" si="99"/>
        <v>0</v>
      </c>
      <c r="CF90" s="27">
        <f t="shared" si="99"/>
        <v>0</v>
      </c>
      <c r="CG90" s="27">
        <f t="shared" si="99"/>
        <v>0</v>
      </c>
      <c r="CH90" s="27">
        <f t="shared" si="99"/>
        <v>0</v>
      </c>
      <c r="CI90" s="27">
        <f t="shared" si="99"/>
        <v>0</v>
      </c>
      <c r="CJ90" s="27">
        <f t="shared" si="99"/>
        <v>0</v>
      </c>
      <c r="CK90" s="27">
        <f t="shared" si="99"/>
        <v>0</v>
      </c>
      <c r="CL90" s="27">
        <f t="shared" si="99"/>
        <v>0</v>
      </c>
      <c r="CM90" s="27">
        <f t="shared" si="99"/>
        <v>0</v>
      </c>
      <c r="CN90" s="27">
        <f t="shared" si="99"/>
        <v>0</v>
      </c>
      <c r="CO90" s="27">
        <f t="shared" si="99"/>
        <v>0</v>
      </c>
      <c r="CP90" s="27">
        <f t="shared" si="99"/>
        <v>0</v>
      </c>
      <c r="CQ90" s="27">
        <f t="shared" si="99"/>
        <v>0</v>
      </c>
      <c r="CR90" s="27">
        <f t="shared" si="99"/>
        <v>0</v>
      </c>
      <c r="CS90" s="27">
        <f t="shared" si="99"/>
        <v>0</v>
      </c>
      <c r="CT90" s="27">
        <f t="shared" si="99"/>
        <v>0</v>
      </c>
      <c r="CU90" s="27">
        <f t="shared" si="99"/>
        <v>0</v>
      </c>
      <c r="CV90" s="27">
        <f t="shared" si="99"/>
        <v>0</v>
      </c>
      <c r="CW90" s="27">
        <f t="shared" si="99"/>
        <v>0</v>
      </c>
      <c r="CX90" s="27">
        <f t="shared" si="99"/>
        <v>0</v>
      </c>
      <c r="CY90" s="27">
        <f t="shared" si="99"/>
        <v>0</v>
      </c>
      <c r="CZ90" s="27">
        <f t="shared" si="99"/>
        <v>0</v>
      </c>
      <c r="DA90" s="27">
        <f t="shared" si="99"/>
        <v>0</v>
      </c>
      <c r="DB90" s="27">
        <f t="shared" si="99"/>
        <v>0</v>
      </c>
      <c r="DC90" s="27">
        <f t="shared" si="99"/>
        <v>0</v>
      </c>
      <c r="DD90" s="27">
        <f t="shared" si="99"/>
        <v>0</v>
      </c>
      <c r="DE90" s="27">
        <f t="shared" si="99"/>
        <v>0</v>
      </c>
    </row>
    <row r="91" spans="6:109">
      <c r="H91" s="5"/>
    </row>
    <row r="92" spans="6:109">
      <c r="G92" s="151" t="s">
        <v>260</v>
      </c>
      <c r="H92" s="152"/>
      <c r="I92" s="151"/>
      <c r="J92" s="153">
        <f t="shared" ref="J92:BU92" si="100">SUM(J13,J27,J90)</f>
        <v>2921.7760091665309</v>
      </c>
      <c r="K92" s="153">
        <f t="shared" si="100"/>
        <v>2687.9790107895014</v>
      </c>
      <c r="L92" s="153">
        <f t="shared" si="100"/>
        <v>2456.7286353718046</v>
      </c>
      <c r="M92" s="153">
        <f t="shared" si="100"/>
        <v>2275.0718077130105</v>
      </c>
      <c r="N92" s="153">
        <f t="shared" si="100"/>
        <v>2112.262560463806</v>
      </c>
      <c r="O92" s="153">
        <f t="shared" si="100"/>
        <v>1965.5889985217932</v>
      </c>
      <c r="P92" s="153">
        <f t="shared" si="100"/>
        <v>1845.1868071941631</v>
      </c>
      <c r="Q92" s="153">
        <f t="shared" si="100"/>
        <v>1738.920301173725</v>
      </c>
      <c r="R92" s="153">
        <f t="shared" si="100"/>
        <v>1633.6537951532864</v>
      </c>
      <c r="S92" s="153">
        <f>SUM(S13,S27,S90)</f>
        <v>1527.3872891328483</v>
      </c>
      <c r="T92" s="153">
        <f t="shared" si="100"/>
        <v>1421.12078311241</v>
      </c>
      <c r="U92" s="153">
        <f t="shared" si="100"/>
        <v>1315.8542770919719</v>
      </c>
      <c r="V92" s="153">
        <f t="shared" si="100"/>
        <v>1209.5877710715338</v>
      </c>
      <c r="W92" s="153">
        <f t="shared" si="100"/>
        <v>1104.3212650510957</v>
      </c>
      <c r="X92" s="153">
        <f t="shared" si="100"/>
        <v>999.05475903065758</v>
      </c>
      <c r="Y92" s="153">
        <f t="shared" si="100"/>
        <v>892.78825301021948</v>
      </c>
      <c r="Z92" s="153">
        <f t="shared" si="100"/>
        <v>7.2102838425201276E-14</v>
      </c>
      <c r="AA92" s="153">
        <f t="shared" si="100"/>
        <v>-5.6079985441823217E-14</v>
      </c>
      <c r="AB92" s="153">
        <f t="shared" si="100"/>
        <v>-5.6079985441823217E-14</v>
      </c>
      <c r="AC92" s="153">
        <f t="shared" si="100"/>
        <v>-5.6079985441823217E-14</v>
      </c>
      <c r="AD92" s="153">
        <f t="shared" si="100"/>
        <v>-5.6079985441823217E-14</v>
      </c>
      <c r="AE92" s="153">
        <f t="shared" si="100"/>
        <v>-5.6079985441823217E-14</v>
      </c>
      <c r="AF92" s="153">
        <f t="shared" si="100"/>
        <v>-5.6079985441823217E-14</v>
      </c>
      <c r="AG92" s="153">
        <f t="shared" si="100"/>
        <v>-5.6079985441823217E-14</v>
      </c>
      <c r="AH92" s="153">
        <f t="shared" si="100"/>
        <v>-5.6079985441823217E-14</v>
      </c>
      <c r="AI92" s="153">
        <f t="shared" si="100"/>
        <v>-5.6079985441823217E-14</v>
      </c>
      <c r="AJ92" s="153">
        <f t="shared" si="100"/>
        <v>-5.6079985441823217E-14</v>
      </c>
      <c r="AK92" s="153">
        <f t="shared" si="100"/>
        <v>-5.6079985441823217E-14</v>
      </c>
      <c r="AL92" s="153">
        <f t="shared" si="100"/>
        <v>-5.6079985441823217E-14</v>
      </c>
      <c r="AM92" s="153">
        <f t="shared" si="100"/>
        <v>-5.6079985441823217E-14</v>
      </c>
      <c r="AN92" s="153">
        <f t="shared" si="100"/>
        <v>-5.6079985441823217E-14</v>
      </c>
      <c r="AO92" s="153">
        <f t="shared" si="100"/>
        <v>-5.6079985441823217E-14</v>
      </c>
      <c r="AP92" s="153">
        <f t="shared" si="100"/>
        <v>-5.6079985441823217E-14</v>
      </c>
      <c r="AQ92" s="153">
        <f t="shared" si="100"/>
        <v>-5.6079985441823217E-14</v>
      </c>
      <c r="AR92" s="153">
        <f t="shared" si="100"/>
        <v>-5.6079985441823217E-14</v>
      </c>
      <c r="AS92" s="153">
        <f t="shared" si="100"/>
        <v>-5.6079985441823217E-14</v>
      </c>
      <c r="AT92" s="153">
        <f t="shared" si="100"/>
        <v>-5.6079985441823217E-14</v>
      </c>
      <c r="AU92" s="153">
        <f t="shared" si="100"/>
        <v>-5.6079985441823217E-14</v>
      </c>
      <c r="AV92" s="153">
        <f t="shared" si="100"/>
        <v>-5.6079985441823217E-14</v>
      </c>
      <c r="AW92" s="153">
        <f t="shared" si="100"/>
        <v>-5.6079985441823217E-14</v>
      </c>
      <c r="AX92" s="153">
        <f t="shared" si="100"/>
        <v>-5.6079985441823217E-14</v>
      </c>
      <c r="AY92" s="153">
        <f t="shared" si="100"/>
        <v>-5.6079985441823217E-14</v>
      </c>
      <c r="AZ92" s="153">
        <f t="shared" si="100"/>
        <v>-5.6079985441823217E-14</v>
      </c>
      <c r="BA92" s="153">
        <f t="shared" si="100"/>
        <v>-5.6079985441823217E-14</v>
      </c>
      <c r="BB92" s="153">
        <f t="shared" si="100"/>
        <v>-5.6079985441823217E-14</v>
      </c>
      <c r="BC92" s="153">
        <f t="shared" si="100"/>
        <v>-5.6079985441823217E-14</v>
      </c>
      <c r="BD92" s="153">
        <f t="shared" si="100"/>
        <v>-5.6079985441823217E-14</v>
      </c>
      <c r="BE92" s="153">
        <f t="shared" si="100"/>
        <v>-5.6079985441823217E-14</v>
      </c>
      <c r="BF92" s="153">
        <f t="shared" si="100"/>
        <v>-5.6079985441823217E-14</v>
      </c>
      <c r="BG92" s="153">
        <f t="shared" si="100"/>
        <v>-5.6079985441823217E-14</v>
      </c>
      <c r="BH92" s="153">
        <f t="shared" si="100"/>
        <v>-5.6079985441823217E-14</v>
      </c>
      <c r="BI92" s="153">
        <f t="shared" si="100"/>
        <v>-5.6079985441823217E-14</v>
      </c>
      <c r="BJ92" s="153">
        <f t="shared" si="100"/>
        <v>-5.6079985441823217E-14</v>
      </c>
      <c r="BK92" s="153">
        <f t="shared" si="100"/>
        <v>-5.6079985441823217E-14</v>
      </c>
      <c r="BL92" s="153">
        <f t="shared" si="100"/>
        <v>-5.6079985441823217E-14</v>
      </c>
      <c r="BM92" s="153">
        <f t="shared" si="100"/>
        <v>-5.6079985441823217E-14</v>
      </c>
      <c r="BN92" s="153">
        <f t="shared" si="100"/>
        <v>-5.6079985441823217E-14</v>
      </c>
      <c r="BO92" s="153">
        <f t="shared" si="100"/>
        <v>-5.6079985441823217E-14</v>
      </c>
      <c r="BP92" s="153">
        <f t="shared" si="100"/>
        <v>-5.6079985441823217E-14</v>
      </c>
      <c r="BQ92" s="153">
        <f t="shared" si="100"/>
        <v>-5.6079985441823217E-14</v>
      </c>
      <c r="BR92" s="153">
        <f t="shared" si="100"/>
        <v>-5.6079985441823217E-14</v>
      </c>
      <c r="BS92" s="153">
        <f t="shared" si="100"/>
        <v>-5.6079985441823217E-14</v>
      </c>
      <c r="BT92" s="153">
        <f t="shared" si="100"/>
        <v>-5.6079985441823217E-14</v>
      </c>
      <c r="BU92" s="153">
        <f t="shared" si="100"/>
        <v>-5.6079985441823217E-14</v>
      </c>
      <c r="BV92" s="153">
        <f t="shared" ref="BV92:DE92" si="101">SUM(BV13,BV27,BV90)</f>
        <v>-5.6079985441823217E-14</v>
      </c>
      <c r="BW92" s="153">
        <f t="shared" si="101"/>
        <v>-5.6079985441823217E-14</v>
      </c>
      <c r="BX92" s="153">
        <f t="shared" si="101"/>
        <v>-5.6079985441823217E-14</v>
      </c>
      <c r="BY92" s="153">
        <f t="shared" si="101"/>
        <v>-5.6079985441823217E-14</v>
      </c>
      <c r="BZ92" s="153">
        <f t="shared" si="101"/>
        <v>-5.6079985441823217E-14</v>
      </c>
      <c r="CA92" s="153">
        <f t="shared" si="101"/>
        <v>-5.6079985441823217E-14</v>
      </c>
      <c r="CB92" s="153">
        <f t="shared" si="101"/>
        <v>-5.6079985441823217E-14</v>
      </c>
      <c r="CC92" s="153">
        <f t="shared" si="101"/>
        <v>-5.6079985441823217E-14</v>
      </c>
      <c r="CD92" s="153">
        <f t="shared" si="101"/>
        <v>-5.6079985441823217E-14</v>
      </c>
      <c r="CE92" s="153">
        <f t="shared" si="101"/>
        <v>-5.6079985441823217E-14</v>
      </c>
      <c r="CF92" s="153">
        <f t="shared" si="101"/>
        <v>-5.6079985441823217E-14</v>
      </c>
      <c r="CG92" s="153">
        <f t="shared" si="101"/>
        <v>-5.6079985441823217E-14</v>
      </c>
      <c r="CH92" s="153">
        <f t="shared" si="101"/>
        <v>-5.6079985441823217E-14</v>
      </c>
      <c r="CI92" s="153">
        <f t="shared" si="101"/>
        <v>-5.6079985441823217E-14</v>
      </c>
      <c r="CJ92" s="153">
        <f t="shared" si="101"/>
        <v>-5.6079985441823217E-14</v>
      </c>
      <c r="CK92" s="153">
        <f t="shared" si="101"/>
        <v>-5.6079985441823217E-14</v>
      </c>
      <c r="CL92" s="153">
        <f t="shared" si="101"/>
        <v>-5.6079985441823217E-14</v>
      </c>
      <c r="CM92" s="153">
        <f t="shared" si="101"/>
        <v>-5.6079985441823217E-14</v>
      </c>
      <c r="CN92" s="153">
        <f t="shared" si="101"/>
        <v>-5.6079985441823217E-14</v>
      </c>
      <c r="CO92" s="153">
        <f t="shared" si="101"/>
        <v>-5.6079985441823217E-14</v>
      </c>
      <c r="CP92" s="153">
        <f t="shared" si="101"/>
        <v>-5.6079985441823217E-14</v>
      </c>
      <c r="CQ92" s="153">
        <f t="shared" si="101"/>
        <v>-5.6079985441823217E-14</v>
      </c>
      <c r="CR92" s="153">
        <f t="shared" si="101"/>
        <v>-5.6079985441823217E-14</v>
      </c>
      <c r="CS92" s="153">
        <f t="shared" si="101"/>
        <v>-5.6079985441823217E-14</v>
      </c>
      <c r="CT92" s="153">
        <f t="shared" si="101"/>
        <v>-5.6079985441823217E-14</v>
      </c>
      <c r="CU92" s="153">
        <f t="shared" si="101"/>
        <v>-5.6079985441823217E-14</v>
      </c>
      <c r="CV92" s="153">
        <f t="shared" si="101"/>
        <v>-5.6079985441823217E-14</v>
      </c>
      <c r="CW92" s="153">
        <f t="shared" si="101"/>
        <v>-5.6079985441823217E-14</v>
      </c>
      <c r="CX92" s="153">
        <f t="shared" si="101"/>
        <v>-5.6079985441823217E-14</v>
      </c>
      <c r="CY92" s="153">
        <f t="shared" si="101"/>
        <v>-5.6079985441823217E-14</v>
      </c>
      <c r="CZ92" s="153">
        <f t="shared" si="101"/>
        <v>-5.6079985441823217E-14</v>
      </c>
      <c r="DA92" s="153">
        <f t="shared" si="101"/>
        <v>-5.6079985441823217E-14</v>
      </c>
      <c r="DB92" s="153">
        <f t="shared" si="101"/>
        <v>-5.6079985441823217E-14</v>
      </c>
      <c r="DC92" s="153">
        <f t="shared" si="101"/>
        <v>-5.6079985441823217E-14</v>
      </c>
      <c r="DD92" s="153">
        <f t="shared" si="101"/>
        <v>-5.6079985441823217E-14</v>
      </c>
      <c r="DE92" s="153">
        <f t="shared" si="101"/>
        <v>-5.6079985441823217E-14</v>
      </c>
    </row>
    <row r="93" spans="6:109">
      <c r="H93" s="5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</row>
    <row r="94" spans="6:109">
      <c r="G94" t="s">
        <v>184</v>
      </c>
      <c r="H94" s="5"/>
      <c r="I94" s="27">
        <f t="shared" ref="I94:AN94" si="102">IF(I5=$C$5,-$C$4*$C$12,0)</f>
        <v>-1192.48</v>
      </c>
      <c r="J94" s="27">
        <f t="shared" si="102"/>
        <v>0</v>
      </c>
      <c r="K94" s="27">
        <f t="shared" si="102"/>
        <v>0</v>
      </c>
      <c r="L94" s="27">
        <f t="shared" si="102"/>
        <v>0</v>
      </c>
      <c r="M94" s="27">
        <f t="shared" si="102"/>
        <v>0</v>
      </c>
      <c r="N94" s="27">
        <f t="shared" si="102"/>
        <v>0</v>
      </c>
      <c r="O94" s="27">
        <f t="shared" si="102"/>
        <v>0</v>
      </c>
      <c r="P94" s="27">
        <f t="shared" si="102"/>
        <v>0</v>
      </c>
      <c r="Q94" s="27">
        <f t="shared" si="102"/>
        <v>0</v>
      </c>
      <c r="R94" s="27">
        <f t="shared" si="102"/>
        <v>0</v>
      </c>
      <c r="S94" s="27">
        <f t="shared" si="102"/>
        <v>0</v>
      </c>
      <c r="T94" s="27">
        <f t="shared" si="102"/>
        <v>0</v>
      </c>
      <c r="U94" s="27">
        <f t="shared" si="102"/>
        <v>0</v>
      </c>
      <c r="V94" s="27">
        <f t="shared" si="102"/>
        <v>0</v>
      </c>
      <c r="W94" s="27">
        <f t="shared" si="102"/>
        <v>0</v>
      </c>
      <c r="X94" s="27">
        <f t="shared" si="102"/>
        <v>0</v>
      </c>
      <c r="Y94" s="27">
        <f t="shared" si="102"/>
        <v>0</v>
      </c>
      <c r="Z94" s="27">
        <f t="shared" si="102"/>
        <v>0</v>
      </c>
      <c r="AA94" s="27">
        <f t="shared" si="102"/>
        <v>0</v>
      </c>
      <c r="AB94" s="27">
        <f t="shared" si="102"/>
        <v>0</v>
      </c>
      <c r="AC94" s="27">
        <f t="shared" si="102"/>
        <v>0</v>
      </c>
      <c r="AD94" s="27">
        <f t="shared" si="102"/>
        <v>0</v>
      </c>
      <c r="AE94" s="27">
        <f t="shared" si="102"/>
        <v>0</v>
      </c>
      <c r="AF94" s="27">
        <f t="shared" si="102"/>
        <v>0</v>
      </c>
      <c r="AG94" s="27">
        <f t="shared" si="102"/>
        <v>0</v>
      </c>
      <c r="AH94" s="27">
        <f t="shared" si="102"/>
        <v>0</v>
      </c>
      <c r="AI94" s="27">
        <f t="shared" si="102"/>
        <v>0</v>
      </c>
      <c r="AJ94" s="27">
        <f t="shared" si="102"/>
        <v>0</v>
      </c>
      <c r="AK94" s="27">
        <f t="shared" si="102"/>
        <v>0</v>
      </c>
      <c r="AL94" s="27">
        <f t="shared" si="102"/>
        <v>0</v>
      </c>
      <c r="AM94" s="27">
        <f t="shared" si="102"/>
        <v>0</v>
      </c>
      <c r="AN94" s="27">
        <f t="shared" si="102"/>
        <v>0</v>
      </c>
      <c r="AO94" s="27">
        <f t="shared" ref="AO94:BT94" si="103">IF(AO5=$C$5,-$C$4*$C$12,0)</f>
        <v>0</v>
      </c>
      <c r="AP94" s="27">
        <f t="shared" si="103"/>
        <v>0</v>
      </c>
      <c r="AQ94" s="27">
        <f t="shared" si="103"/>
        <v>0</v>
      </c>
      <c r="AR94" s="27">
        <f t="shared" si="103"/>
        <v>0</v>
      </c>
      <c r="AS94" s="27">
        <f t="shared" si="103"/>
        <v>0</v>
      </c>
      <c r="AT94" s="27">
        <f t="shared" si="103"/>
        <v>0</v>
      </c>
      <c r="AU94" s="27">
        <f t="shared" si="103"/>
        <v>0</v>
      </c>
      <c r="AV94" s="27">
        <f t="shared" si="103"/>
        <v>0</v>
      </c>
      <c r="AW94" s="27">
        <f t="shared" si="103"/>
        <v>0</v>
      </c>
      <c r="AX94" s="27">
        <f t="shared" si="103"/>
        <v>0</v>
      </c>
      <c r="AY94" s="27">
        <f t="shared" si="103"/>
        <v>0</v>
      </c>
      <c r="AZ94" s="27">
        <f t="shared" si="103"/>
        <v>0</v>
      </c>
      <c r="BA94" s="27">
        <f t="shared" si="103"/>
        <v>0</v>
      </c>
      <c r="BB94" s="27">
        <f t="shared" si="103"/>
        <v>0</v>
      </c>
      <c r="BC94" s="27">
        <f t="shared" si="103"/>
        <v>0</v>
      </c>
      <c r="BD94" s="27">
        <f t="shared" si="103"/>
        <v>0</v>
      </c>
      <c r="BE94" s="27">
        <f t="shared" si="103"/>
        <v>0</v>
      </c>
      <c r="BF94" s="27">
        <f t="shared" si="103"/>
        <v>0</v>
      </c>
      <c r="BG94" s="27">
        <f t="shared" si="103"/>
        <v>0</v>
      </c>
      <c r="BH94" s="27">
        <f t="shared" si="103"/>
        <v>0</v>
      </c>
      <c r="BI94" s="27">
        <f t="shared" si="103"/>
        <v>0</v>
      </c>
      <c r="BJ94" s="27">
        <f t="shared" si="103"/>
        <v>0</v>
      </c>
      <c r="BK94" s="27">
        <f t="shared" si="103"/>
        <v>0</v>
      </c>
      <c r="BL94" s="27">
        <f t="shared" si="103"/>
        <v>0</v>
      </c>
      <c r="BM94" s="27">
        <f t="shared" si="103"/>
        <v>0</v>
      </c>
      <c r="BN94" s="27">
        <f t="shared" si="103"/>
        <v>0</v>
      </c>
      <c r="BO94" s="27">
        <f t="shared" si="103"/>
        <v>0</v>
      </c>
      <c r="BP94" s="27">
        <f t="shared" si="103"/>
        <v>0</v>
      </c>
      <c r="BQ94" s="27">
        <f t="shared" si="103"/>
        <v>0</v>
      </c>
      <c r="BR94" s="27">
        <f t="shared" si="103"/>
        <v>0</v>
      </c>
      <c r="BS94" s="27">
        <f t="shared" si="103"/>
        <v>0</v>
      </c>
      <c r="BT94" s="27">
        <f t="shared" si="103"/>
        <v>0</v>
      </c>
      <c r="BU94" s="27">
        <f t="shared" ref="BU94:DE94" si="104">IF(BU5=$C$5,-$C$4*$C$12,0)</f>
        <v>0</v>
      </c>
      <c r="BV94" s="27">
        <f t="shared" si="104"/>
        <v>0</v>
      </c>
      <c r="BW94" s="27">
        <f t="shared" si="104"/>
        <v>0</v>
      </c>
      <c r="BX94" s="27">
        <f t="shared" si="104"/>
        <v>0</v>
      </c>
      <c r="BY94" s="27">
        <f t="shared" si="104"/>
        <v>0</v>
      </c>
      <c r="BZ94" s="27">
        <f t="shared" si="104"/>
        <v>0</v>
      </c>
      <c r="CA94" s="27">
        <f t="shared" si="104"/>
        <v>0</v>
      </c>
      <c r="CB94" s="27">
        <f t="shared" si="104"/>
        <v>0</v>
      </c>
      <c r="CC94" s="27">
        <f t="shared" si="104"/>
        <v>0</v>
      </c>
      <c r="CD94" s="27">
        <f t="shared" si="104"/>
        <v>0</v>
      </c>
      <c r="CE94" s="27">
        <f t="shared" si="104"/>
        <v>0</v>
      </c>
      <c r="CF94" s="27">
        <f t="shared" si="104"/>
        <v>0</v>
      </c>
      <c r="CG94" s="27">
        <f t="shared" si="104"/>
        <v>0</v>
      </c>
      <c r="CH94" s="27">
        <f t="shared" si="104"/>
        <v>0</v>
      </c>
      <c r="CI94" s="27">
        <f t="shared" si="104"/>
        <v>0</v>
      </c>
      <c r="CJ94" s="27">
        <f t="shared" si="104"/>
        <v>0</v>
      </c>
      <c r="CK94" s="27">
        <f t="shared" si="104"/>
        <v>0</v>
      </c>
      <c r="CL94" s="27">
        <f t="shared" si="104"/>
        <v>0</v>
      </c>
      <c r="CM94" s="27">
        <f t="shared" si="104"/>
        <v>0</v>
      </c>
      <c r="CN94" s="27">
        <f t="shared" si="104"/>
        <v>0</v>
      </c>
      <c r="CO94" s="27">
        <f t="shared" si="104"/>
        <v>0</v>
      </c>
      <c r="CP94" s="27">
        <f t="shared" si="104"/>
        <v>0</v>
      </c>
      <c r="CQ94" s="27">
        <f t="shared" si="104"/>
        <v>0</v>
      </c>
      <c r="CR94" s="27">
        <f t="shared" si="104"/>
        <v>0</v>
      </c>
      <c r="CS94" s="27">
        <f t="shared" si="104"/>
        <v>0</v>
      </c>
      <c r="CT94" s="27">
        <f t="shared" si="104"/>
        <v>0</v>
      </c>
      <c r="CU94" s="27">
        <f t="shared" si="104"/>
        <v>0</v>
      </c>
      <c r="CV94" s="27">
        <f t="shared" si="104"/>
        <v>0</v>
      </c>
      <c r="CW94" s="27">
        <f t="shared" si="104"/>
        <v>0</v>
      </c>
      <c r="CX94" s="27">
        <f t="shared" si="104"/>
        <v>0</v>
      </c>
      <c r="CY94" s="27">
        <f t="shared" si="104"/>
        <v>0</v>
      </c>
      <c r="CZ94" s="27">
        <f t="shared" si="104"/>
        <v>0</v>
      </c>
      <c r="DA94" s="27">
        <f t="shared" si="104"/>
        <v>0</v>
      </c>
      <c r="DB94" s="27">
        <f t="shared" si="104"/>
        <v>0</v>
      </c>
      <c r="DC94" s="27">
        <f t="shared" si="104"/>
        <v>0</v>
      </c>
      <c r="DD94" s="27">
        <f t="shared" si="104"/>
        <v>0</v>
      </c>
      <c r="DE94" s="27">
        <f t="shared" si="104"/>
        <v>0</v>
      </c>
    </row>
    <row r="95" spans="6:109">
      <c r="H95" s="5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</row>
    <row r="96" spans="6:109">
      <c r="G96" s="5" t="s">
        <v>261</v>
      </c>
      <c r="H96" s="154">
        <f>NPV(F112,J96:DE96)</f>
        <v>18847.411040733376</v>
      </c>
      <c r="I96" s="154">
        <f>SUM(I94:I94)</f>
        <v>-1192.48</v>
      </c>
      <c r="J96" s="154">
        <f t="shared" ref="J96:AO96" si="105">SUM(J92:J94)</f>
        <v>2921.7760091665309</v>
      </c>
      <c r="K96" s="154">
        <f t="shared" si="105"/>
        <v>2687.9790107895014</v>
      </c>
      <c r="L96" s="154">
        <f t="shared" si="105"/>
        <v>2456.7286353718046</v>
      </c>
      <c r="M96" s="154">
        <f t="shared" si="105"/>
        <v>2275.0718077130105</v>
      </c>
      <c r="N96" s="154">
        <f t="shared" si="105"/>
        <v>2112.262560463806</v>
      </c>
      <c r="O96" s="154">
        <f t="shared" si="105"/>
        <v>1965.5889985217932</v>
      </c>
      <c r="P96" s="154">
        <f t="shared" si="105"/>
        <v>1845.1868071941631</v>
      </c>
      <c r="Q96" s="154">
        <f t="shared" si="105"/>
        <v>1738.920301173725</v>
      </c>
      <c r="R96" s="154">
        <f t="shared" si="105"/>
        <v>1633.6537951532864</v>
      </c>
      <c r="S96" s="154">
        <f t="shared" si="105"/>
        <v>1527.3872891328483</v>
      </c>
      <c r="T96" s="154">
        <f t="shared" si="105"/>
        <v>1421.12078311241</v>
      </c>
      <c r="U96" s="154">
        <f t="shared" si="105"/>
        <v>1315.8542770919719</v>
      </c>
      <c r="V96" s="154">
        <f t="shared" si="105"/>
        <v>1209.5877710715338</v>
      </c>
      <c r="W96" s="154">
        <f t="shared" si="105"/>
        <v>1104.3212650510957</v>
      </c>
      <c r="X96" s="154">
        <f t="shared" si="105"/>
        <v>999.05475903065758</v>
      </c>
      <c r="Y96" s="154">
        <f t="shared" si="105"/>
        <v>892.78825301021948</v>
      </c>
      <c r="Z96" s="154">
        <f t="shared" si="105"/>
        <v>7.2102838425201276E-14</v>
      </c>
      <c r="AA96" s="154">
        <f t="shared" si="105"/>
        <v>-5.6079985441823217E-14</v>
      </c>
      <c r="AB96" s="154">
        <f t="shared" si="105"/>
        <v>-5.6079985441823217E-14</v>
      </c>
      <c r="AC96" s="154">
        <f t="shared" si="105"/>
        <v>-5.6079985441823217E-14</v>
      </c>
      <c r="AD96" s="154">
        <f t="shared" si="105"/>
        <v>-5.6079985441823217E-14</v>
      </c>
      <c r="AE96" s="154">
        <f t="shared" si="105"/>
        <v>-5.6079985441823217E-14</v>
      </c>
      <c r="AF96" s="154">
        <f t="shared" si="105"/>
        <v>-5.6079985441823217E-14</v>
      </c>
      <c r="AG96" s="154">
        <f t="shared" si="105"/>
        <v>-5.6079985441823217E-14</v>
      </c>
      <c r="AH96" s="154">
        <f t="shared" si="105"/>
        <v>-5.6079985441823217E-14</v>
      </c>
      <c r="AI96" s="154">
        <f t="shared" si="105"/>
        <v>-5.6079985441823217E-14</v>
      </c>
      <c r="AJ96" s="154">
        <f t="shared" si="105"/>
        <v>-5.6079985441823217E-14</v>
      </c>
      <c r="AK96" s="154">
        <f t="shared" si="105"/>
        <v>-5.6079985441823217E-14</v>
      </c>
      <c r="AL96" s="154">
        <f t="shared" si="105"/>
        <v>-5.6079985441823217E-14</v>
      </c>
      <c r="AM96" s="154">
        <f t="shared" si="105"/>
        <v>-5.6079985441823217E-14</v>
      </c>
      <c r="AN96" s="154">
        <f t="shared" si="105"/>
        <v>-5.6079985441823217E-14</v>
      </c>
      <c r="AO96" s="154">
        <f t="shared" si="105"/>
        <v>-5.6079985441823217E-14</v>
      </c>
      <c r="AP96" s="154">
        <f t="shared" ref="AP96:BU96" si="106">SUM(AP92:AP94)</f>
        <v>-5.6079985441823217E-14</v>
      </c>
      <c r="AQ96" s="154">
        <f t="shared" si="106"/>
        <v>-5.6079985441823217E-14</v>
      </c>
      <c r="AR96" s="154">
        <f t="shared" si="106"/>
        <v>-5.6079985441823217E-14</v>
      </c>
      <c r="AS96" s="154">
        <f t="shared" si="106"/>
        <v>-5.6079985441823217E-14</v>
      </c>
      <c r="AT96" s="154">
        <f t="shared" si="106"/>
        <v>-5.6079985441823217E-14</v>
      </c>
      <c r="AU96" s="154">
        <f t="shared" si="106"/>
        <v>-5.6079985441823217E-14</v>
      </c>
      <c r="AV96" s="154">
        <f t="shared" si="106"/>
        <v>-5.6079985441823217E-14</v>
      </c>
      <c r="AW96" s="154">
        <f t="shared" si="106"/>
        <v>-5.6079985441823217E-14</v>
      </c>
      <c r="AX96" s="154">
        <f t="shared" si="106"/>
        <v>-5.6079985441823217E-14</v>
      </c>
      <c r="AY96" s="154">
        <f t="shared" si="106"/>
        <v>-5.6079985441823217E-14</v>
      </c>
      <c r="AZ96" s="154">
        <f t="shared" si="106"/>
        <v>-5.6079985441823217E-14</v>
      </c>
      <c r="BA96" s="154">
        <f t="shared" si="106"/>
        <v>-5.6079985441823217E-14</v>
      </c>
      <c r="BB96" s="154">
        <f t="shared" si="106"/>
        <v>-5.6079985441823217E-14</v>
      </c>
      <c r="BC96" s="154">
        <f t="shared" si="106"/>
        <v>-5.6079985441823217E-14</v>
      </c>
      <c r="BD96" s="154">
        <f t="shared" si="106"/>
        <v>-5.6079985441823217E-14</v>
      </c>
      <c r="BE96" s="154">
        <f t="shared" si="106"/>
        <v>-5.6079985441823217E-14</v>
      </c>
      <c r="BF96" s="154">
        <f t="shared" si="106"/>
        <v>-5.6079985441823217E-14</v>
      </c>
      <c r="BG96" s="154">
        <f t="shared" si="106"/>
        <v>-5.6079985441823217E-14</v>
      </c>
      <c r="BH96" s="154">
        <f t="shared" si="106"/>
        <v>-5.6079985441823217E-14</v>
      </c>
      <c r="BI96" s="154">
        <f t="shared" si="106"/>
        <v>-5.6079985441823217E-14</v>
      </c>
      <c r="BJ96" s="154">
        <f t="shared" si="106"/>
        <v>-5.6079985441823217E-14</v>
      </c>
      <c r="BK96" s="154">
        <f t="shared" si="106"/>
        <v>-5.6079985441823217E-14</v>
      </c>
      <c r="BL96" s="154">
        <f t="shared" si="106"/>
        <v>-5.6079985441823217E-14</v>
      </c>
      <c r="BM96" s="154">
        <f t="shared" si="106"/>
        <v>-5.6079985441823217E-14</v>
      </c>
      <c r="BN96" s="154">
        <f t="shared" si="106"/>
        <v>-5.6079985441823217E-14</v>
      </c>
      <c r="BO96" s="154">
        <f t="shared" si="106"/>
        <v>-5.6079985441823217E-14</v>
      </c>
      <c r="BP96" s="154">
        <f t="shared" si="106"/>
        <v>-5.6079985441823217E-14</v>
      </c>
      <c r="BQ96" s="154">
        <f t="shared" si="106"/>
        <v>-5.6079985441823217E-14</v>
      </c>
      <c r="BR96" s="154">
        <f t="shared" si="106"/>
        <v>-5.6079985441823217E-14</v>
      </c>
      <c r="BS96" s="154">
        <f t="shared" si="106"/>
        <v>-5.6079985441823217E-14</v>
      </c>
      <c r="BT96" s="154">
        <f t="shared" si="106"/>
        <v>-5.6079985441823217E-14</v>
      </c>
      <c r="BU96" s="154">
        <f t="shared" si="106"/>
        <v>-5.6079985441823217E-14</v>
      </c>
      <c r="BV96" s="154">
        <f t="shared" ref="BV96:DE96" si="107">SUM(BV92:BV94)</f>
        <v>-5.6079985441823217E-14</v>
      </c>
      <c r="BW96" s="154">
        <f t="shared" si="107"/>
        <v>-5.6079985441823217E-14</v>
      </c>
      <c r="BX96" s="154">
        <f t="shared" si="107"/>
        <v>-5.6079985441823217E-14</v>
      </c>
      <c r="BY96" s="154">
        <f t="shared" si="107"/>
        <v>-5.6079985441823217E-14</v>
      </c>
      <c r="BZ96" s="154">
        <f t="shared" si="107"/>
        <v>-5.6079985441823217E-14</v>
      </c>
      <c r="CA96" s="154">
        <f t="shared" si="107"/>
        <v>-5.6079985441823217E-14</v>
      </c>
      <c r="CB96" s="154">
        <f t="shared" si="107"/>
        <v>-5.6079985441823217E-14</v>
      </c>
      <c r="CC96" s="154">
        <f t="shared" si="107"/>
        <v>-5.6079985441823217E-14</v>
      </c>
      <c r="CD96" s="154">
        <f t="shared" si="107"/>
        <v>-5.6079985441823217E-14</v>
      </c>
      <c r="CE96" s="154">
        <f t="shared" si="107"/>
        <v>-5.6079985441823217E-14</v>
      </c>
      <c r="CF96" s="154">
        <f t="shared" si="107"/>
        <v>-5.6079985441823217E-14</v>
      </c>
      <c r="CG96" s="154">
        <f t="shared" si="107"/>
        <v>-5.6079985441823217E-14</v>
      </c>
      <c r="CH96" s="154">
        <f t="shared" si="107"/>
        <v>-5.6079985441823217E-14</v>
      </c>
      <c r="CI96" s="154">
        <f t="shared" si="107"/>
        <v>-5.6079985441823217E-14</v>
      </c>
      <c r="CJ96" s="154">
        <f t="shared" si="107"/>
        <v>-5.6079985441823217E-14</v>
      </c>
      <c r="CK96" s="154">
        <f t="shared" si="107"/>
        <v>-5.6079985441823217E-14</v>
      </c>
      <c r="CL96" s="154">
        <f t="shared" si="107"/>
        <v>-5.6079985441823217E-14</v>
      </c>
      <c r="CM96" s="154">
        <f t="shared" si="107"/>
        <v>-5.6079985441823217E-14</v>
      </c>
      <c r="CN96" s="154">
        <f t="shared" si="107"/>
        <v>-5.6079985441823217E-14</v>
      </c>
      <c r="CO96" s="154">
        <f t="shared" si="107"/>
        <v>-5.6079985441823217E-14</v>
      </c>
      <c r="CP96" s="154">
        <f t="shared" si="107"/>
        <v>-5.6079985441823217E-14</v>
      </c>
      <c r="CQ96" s="154">
        <f t="shared" si="107"/>
        <v>-5.6079985441823217E-14</v>
      </c>
      <c r="CR96" s="154">
        <f t="shared" si="107"/>
        <v>-5.6079985441823217E-14</v>
      </c>
      <c r="CS96" s="154">
        <f t="shared" si="107"/>
        <v>-5.6079985441823217E-14</v>
      </c>
      <c r="CT96" s="154">
        <f t="shared" si="107"/>
        <v>-5.6079985441823217E-14</v>
      </c>
      <c r="CU96" s="154">
        <f t="shared" si="107"/>
        <v>-5.6079985441823217E-14</v>
      </c>
      <c r="CV96" s="154">
        <f t="shared" si="107"/>
        <v>-5.6079985441823217E-14</v>
      </c>
      <c r="CW96" s="154">
        <f t="shared" si="107"/>
        <v>-5.6079985441823217E-14</v>
      </c>
      <c r="CX96" s="154">
        <f t="shared" si="107"/>
        <v>-5.6079985441823217E-14</v>
      </c>
      <c r="CY96" s="154">
        <f t="shared" si="107"/>
        <v>-5.6079985441823217E-14</v>
      </c>
      <c r="CZ96" s="154">
        <f t="shared" si="107"/>
        <v>-5.6079985441823217E-14</v>
      </c>
      <c r="DA96" s="154">
        <f t="shared" si="107"/>
        <v>-5.6079985441823217E-14</v>
      </c>
      <c r="DB96" s="154">
        <f t="shared" si="107"/>
        <v>-5.6079985441823217E-14</v>
      </c>
      <c r="DC96" s="154">
        <f t="shared" si="107"/>
        <v>-5.6079985441823217E-14</v>
      </c>
      <c r="DD96" s="154">
        <f t="shared" si="107"/>
        <v>-5.6079985441823217E-14</v>
      </c>
      <c r="DE96" s="154">
        <f t="shared" si="107"/>
        <v>-5.6079985441823217E-14</v>
      </c>
    </row>
    <row r="97" spans="1:109">
      <c r="G97" t="s">
        <v>262</v>
      </c>
      <c r="H97" s="37">
        <f>SUM(J97:DE97)</f>
        <v>18847.411040733383</v>
      </c>
      <c r="I97" s="27">
        <f t="shared" ref="I97:AN97" si="108">I96/(1+$F$112)^I5</f>
        <v>-1192.48</v>
      </c>
      <c r="J97" s="27">
        <f t="shared" si="108"/>
        <v>2744.2124799168105</v>
      </c>
      <c r="K97" s="27">
        <f t="shared" si="108"/>
        <v>2371.196284545294</v>
      </c>
      <c r="L97" s="27">
        <f t="shared" si="108"/>
        <v>2035.4931109880442</v>
      </c>
      <c r="M97" s="27">
        <f t="shared" si="108"/>
        <v>1770.428425965307</v>
      </c>
      <c r="N97" s="27">
        <f t="shared" si="108"/>
        <v>1543.8389114250708</v>
      </c>
      <c r="O97" s="27">
        <f t="shared" si="108"/>
        <v>1349.3282424155111</v>
      </c>
      <c r="P97" s="27">
        <f t="shared" si="108"/>
        <v>1189.6961466939276</v>
      </c>
      <c r="Q97" s="27">
        <f t="shared" si="108"/>
        <v>1053.0432488277086</v>
      </c>
      <c r="R97" s="27">
        <f t="shared" si="108"/>
        <v>929.17469283572768</v>
      </c>
      <c r="S97" s="27">
        <f t="shared" si="108"/>
        <v>815.93832977059844</v>
      </c>
      <c r="T97" s="27">
        <f t="shared" si="108"/>
        <v>713.03355856235237</v>
      </c>
      <c r="U97" s="27">
        <f t="shared" si="108"/>
        <v>620.09408991409009</v>
      </c>
      <c r="V97" s="27">
        <f t="shared" si="108"/>
        <v>535.37489156866877</v>
      </c>
      <c r="W97" s="27">
        <f t="shared" si="108"/>
        <v>459.07840428617936</v>
      </c>
      <c r="X97" s="27">
        <f t="shared" si="108"/>
        <v>390.07807210669199</v>
      </c>
      <c r="Y97" s="27">
        <f t="shared" si="108"/>
        <v>327.40215091139595</v>
      </c>
      <c r="Z97" s="27">
        <f t="shared" si="108"/>
        <v>2.4834546787831109E-14</v>
      </c>
      <c r="AA97" s="27">
        <f t="shared" si="108"/>
        <v>-1.8141892355160568E-14</v>
      </c>
      <c r="AB97" s="27">
        <f t="shared" si="108"/>
        <v>-1.7039364843214242E-14</v>
      </c>
      <c r="AC97" s="27">
        <f t="shared" si="108"/>
        <v>-1.6003840645519904E-14</v>
      </c>
      <c r="AD97" s="27">
        <f t="shared" si="108"/>
        <v>-1.5031247805530344E-14</v>
      </c>
      <c r="AE97" s="27">
        <f t="shared" si="108"/>
        <v>-1.4117761829533693E-14</v>
      </c>
      <c r="AF97" s="27">
        <f t="shared" si="108"/>
        <v>-1.325979064772702E-14</v>
      </c>
      <c r="AG97" s="27">
        <f t="shared" si="108"/>
        <v>-1.2453960489242528E-14</v>
      </c>
      <c r="AH97" s="27">
        <f t="shared" si="108"/>
        <v>-1.1697102615583248E-14</v>
      </c>
      <c r="AI97" s="27">
        <f t="shared" si="108"/>
        <v>-1.0986240860300516E-14</v>
      </c>
      <c r="AJ97" s="27">
        <f t="shared" si="108"/>
        <v>-1.0318579925915978E-14</v>
      </c>
      <c r="AK97" s="27">
        <f t="shared" si="108"/>
        <v>-9.6914943920684943E-15</v>
      </c>
      <c r="AL97" s="27">
        <f t="shared" si="108"/>
        <v>-9.1025183916630258E-15</v>
      </c>
      <c r="AM97" s="27">
        <f t="shared" si="108"/>
        <v>-8.5493359144254088E-15</v>
      </c>
      <c r="AN97" s="27">
        <f t="shared" si="108"/>
        <v>-8.029771699734015E-15</v>
      </c>
      <c r="AO97" s="27">
        <f t="shared" ref="AO97:BT97" si="109">AO96/(1+$F$112)^AO5</f>
        <v>-7.5417826829164578E-15</v>
      </c>
      <c r="AP97" s="27">
        <f t="shared" si="109"/>
        <v>-7.0834499613759457E-15</v>
      </c>
      <c r="AQ97" s="27">
        <f t="shared" si="109"/>
        <v>-6.6529712489559279E-15</v>
      </c>
      <c r="AR97" s="27">
        <f t="shared" si="109"/>
        <v>-6.2486537888715988E-15</v>
      </c>
      <c r="AS97" s="27">
        <f t="shared" si="109"/>
        <v>-5.868907697340035E-15</v>
      </c>
      <c r="AT97" s="27">
        <f t="shared" si="109"/>
        <v>-5.5122397117343145E-15</v>
      </c>
      <c r="AU97" s="27">
        <f t="shared" si="109"/>
        <v>-5.1772473186777318E-15</v>
      </c>
      <c r="AV97" s="27">
        <f t="shared" si="109"/>
        <v>-4.8626132389881981E-15</v>
      </c>
      <c r="AW97" s="27">
        <f t="shared" si="109"/>
        <v>-4.5671002477861577E-15</v>
      </c>
      <c r="AX97" s="27">
        <f t="shared" si="109"/>
        <v>-4.2895463093973224E-15</v>
      </c>
      <c r="AY97" s="27">
        <f t="shared" si="109"/>
        <v>-4.0288600079193476E-15</v>
      </c>
      <c r="AZ97" s="27">
        <f t="shared" si="109"/>
        <v>-3.7840162554842361E-15</v>
      </c>
      <c r="BA97" s="27">
        <f t="shared" si="109"/>
        <v>-3.5540522613402217E-15</v>
      </c>
      <c r="BB97" s="27">
        <f t="shared" si="109"/>
        <v>-3.3380637459024697E-15</v>
      </c>
      <c r="BC97" s="27">
        <f t="shared" si="109"/>
        <v>-3.1352013848852522E-15</v>
      </c>
      <c r="BD97" s="27">
        <f t="shared" si="109"/>
        <v>-2.9446674695329792E-15</v>
      </c>
      <c r="BE97" s="27">
        <f t="shared" si="109"/>
        <v>-2.765712769817215E-15</v>
      </c>
      <c r="BF97" s="27">
        <f t="shared" si="109"/>
        <v>-2.5976335882649459E-15</v>
      </c>
      <c r="BG97" s="27">
        <f t="shared" si="109"/>
        <v>-2.4397689928329663E-15</v>
      </c>
      <c r="BH97" s="27">
        <f t="shared" si="109"/>
        <v>-2.2914982179473048E-15</v>
      </c>
      <c r="BI97" s="27">
        <f t="shared" si="109"/>
        <v>-2.152238223487894E-15</v>
      </c>
      <c r="BJ97" s="27">
        <f t="shared" si="109"/>
        <v>-2.0214414021197585E-15</v>
      </c>
      <c r="BK97" s="27">
        <f t="shared" si="109"/>
        <v>-1.89859342595533E-15</v>
      </c>
      <c r="BL97" s="27">
        <f t="shared" si="109"/>
        <v>-1.7832112240804116E-15</v>
      </c>
      <c r="BM97" s="27">
        <f t="shared" si="109"/>
        <v>-1.6748410829908638E-15</v>
      </c>
      <c r="BN97" s="27">
        <f t="shared" si="109"/>
        <v>-1.5730568624704429E-15</v>
      </c>
      <c r="BO97" s="27">
        <f t="shared" si="109"/>
        <v>-1.4774583198941343E-15</v>
      </c>
      <c r="BP97" s="27">
        <f t="shared" si="109"/>
        <v>-1.3876695363677057E-15</v>
      </c>
      <c r="BQ97" s="27">
        <f t="shared" si="109"/>
        <v>-1.3033374385146395E-15</v>
      </c>
      <c r="BR97" s="27">
        <f t="shared" si="109"/>
        <v>-1.224130410097712E-15</v>
      </c>
      <c r="BS97" s="27">
        <f t="shared" si="109"/>
        <v>-1.1497369880157564E-15</v>
      </c>
      <c r="BT97" s="27">
        <f t="shared" si="109"/>
        <v>-1.0798646375479128E-15</v>
      </c>
      <c r="BU97" s="27">
        <f t="shared" ref="BU97:CZ97" si="110">BU96/(1+$F$112)^BU5</f>
        <v>-1.0142386020293052E-15</v>
      </c>
      <c r="BV97" s="27">
        <f t="shared" si="110"/>
        <v>-9.5260082243476356E-16</v>
      </c>
      <c r="BW97" s="27">
        <f t="shared" si="110"/>
        <v>-8.9470892262210334E-16</v>
      </c>
      <c r="BX97" s="27">
        <f t="shared" si="110"/>
        <v>-8.4033525624467463E-16</v>
      </c>
      <c r="BY97" s="27">
        <f t="shared" si="110"/>
        <v>-7.8926601158538356E-16</v>
      </c>
      <c r="BZ97" s="27">
        <f t="shared" si="110"/>
        <v>-7.4130037079215604E-16</v>
      </c>
      <c r="CA97" s="27">
        <f t="shared" si="110"/>
        <v>-6.9624972020873563E-16</v>
      </c>
      <c r="CB97" s="27">
        <f t="shared" si="110"/>
        <v>-6.539369086956245E-16</v>
      </c>
      <c r="CC97" s="27">
        <f t="shared" si="110"/>
        <v>-6.1419555102468832E-16</v>
      </c>
      <c r="CD97" s="27">
        <f t="shared" si="110"/>
        <v>-5.7686937360818929E-16</v>
      </c>
      <c r="CE97" s="27">
        <f t="shared" si="110"/>
        <v>-5.4181159998947672E-16</v>
      </c>
      <c r="CF97" s="27">
        <f t="shared" si="110"/>
        <v>-5.0888437367892412E-16</v>
      </c>
      <c r="CG97" s="27">
        <f t="shared" si="110"/>
        <v>-4.7795821606554865E-16</v>
      </c>
      <c r="CH97" s="27">
        <f t="shared" si="110"/>
        <v>-4.4891151727267687E-16</v>
      </c>
      <c r="CI97" s="27">
        <f t="shared" si="110"/>
        <v>-4.2163005795556722E-16</v>
      </c>
      <c r="CJ97" s="27">
        <f t="shared" si="110"/>
        <v>-3.960065601605699E-16</v>
      </c>
      <c r="CK97" s="27">
        <f t="shared" si="110"/>
        <v>-3.7194026547968116E-16</v>
      </c>
      <c r="CL97" s="27">
        <f t="shared" si="110"/>
        <v>-3.4933653884168689E-16</v>
      </c>
      <c r="CM97" s="27">
        <f t="shared" si="110"/>
        <v>-3.2810649638189322E-16</v>
      </c>
      <c r="CN97" s="27">
        <f t="shared" si="110"/>
        <v>-3.0816665592713195E-16</v>
      </c>
      <c r="CO97" s="27">
        <f t="shared" si="110"/>
        <v>-2.8943860872165325E-16</v>
      </c>
      <c r="CP97" s="27">
        <f t="shared" si="110"/>
        <v>-2.7184871110304478E-16</v>
      </c>
      <c r="CQ97" s="27">
        <f t="shared" si="110"/>
        <v>-2.5532779491576524E-16</v>
      </c>
      <c r="CR97" s="27">
        <f t="shared" si="110"/>
        <v>-2.3981089552356134E-16</v>
      </c>
      <c r="CS97" s="27">
        <f t="shared" si="110"/>
        <v>-2.2523699635124027E-16</v>
      </c>
      <c r="CT97" s="27">
        <f t="shared" si="110"/>
        <v>-2.1154878895126874E-16</v>
      </c>
      <c r="CU97" s="27">
        <f t="shared" si="110"/>
        <v>-1.9869244765171546E-16</v>
      </c>
      <c r="CV97" s="27">
        <f t="shared" si="110"/>
        <v>-1.8661741789939432E-16</v>
      </c>
      <c r="CW97" s="27">
        <f t="shared" si="110"/>
        <v>-1.7527621746591586E-16</v>
      </c>
      <c r="CX97" s="27">
        <f t="shared" si="110"/>
        <v>-1.6462424973493719E-16</v>
      </c>
      <c r="CY97" s="27">
        <f t="shared" si="110"/>
        <v>-1.5461962833640588E-16</v>
      </c>
      <c r="CZ97" s="27">
        <f t="shared" si="110"/>
        <v>-1.4522301243821316E-16</v>
      </c>
      <c r="DA97" s="27">
        <f t="shared" ref="DA97:DE97" si="111">DA96/(1+$F$112)^DA5</f>
        <v>-1.3639745204757902E-16</v>
      </c>
      <c r="DB97" s="27">
        <f t="shared" si="111"/>
        <v>-1.2810824271385378E-16</v>
      </c>
      <c r="DC97" s="27">
        <f t="shared" si="111"/>
        <v>-1.2032278906138829E-16</v>
      </c>
      <c r="DD97" s="27">
        <f t="shared" si="111"/>
        <v>-1.1301047661584788E-16</v>
      </c>
      <c r="DE97" s="27">
        <f t="shared" si="111"/>
        <v>-1.0614255141995745E-16</v>
      </c>
    </row>
    <row r="98" spans="1:109">
      <c r="H98" s="5"/>
    </row>
    <row r="99" spans="1:109">
      <c r="G99" t="s">
        <v>185</v>
      </c>
      <c r="H99" s="5"/>
      <c r="J99" s="27">
        <f>J96*$C$13</f>
        <v>29.948204093956942</v>
      </c>
      <c r="K99" s="27">
        <f t="shared" ref="K99:BV99" si="112">K96*$C$13</f>
        <v>27.551784860592392</v>
      </c>
      <c r="L99" s="27">
        <f t="shared" si="112"/>
        <v>25.181468512560997</v>
      </c>
      <c r="M99" s="27">
        <f t="shared" si="112"/>
        <v>23.319486029058357</v>
      </c>
      <c r="N99" s="27">
        <f t="shared" si="112"/>
        <v>21.650691244754015</v>
      </c>
      <c r="O99" s="27">
        <f t="shared" si="112"/>
        <v>20.147287234848381</v>
      </c>
      <c r="P99" s="27">
        <f t="shared" si="112"/>
        <v>18.913164773740171</v>
      </c>
      <c r="Q99" s="27">
        <f t="shared" si="112"/>
        <v>17.823933087030682</v>
      </c>
      <c r="R99" s="27">
        <f t="shared" si="112"/>
        <v>16.744951400321188</v>
      </c>
      <c r="S99" s="27">
        <f t="shared" si="112"/>
        <v>15.655719713611695</v>
      </c>
      <c r="T99" s="27">
        <f t="shared" si="112"/>
        <v>14.566488026902203</v>
      </c>
      <c r="U99" s="27">
        <f t="shared" si="112"/>
        <v>13.487506340192713</v>
      </c>
      <c r="V99" s="27">
        <f t="shared" si="112"/>
        <v>12.398274653483222</v>
      </c>
      <c r="W99" s="27">
        <f t="shared" si="112"/>
        <v>11.31929296677373</v>
      </c>
      <c r="X99" s="27">
        <f t="shared" si="112"/>
        <v>10.24031128006424</v>
      </c>
      <c r="Y99" s="27">
        <f t="shared" si="112"/>
        <v>9.1510795933547495</v>
      </c>
      <c r="Z99" s="27">
        <f t="shared" si="112"/>
        <v>7.3905409385831307E-16</v>
      </c>
      <c r="AA99" s="27">
        <f t="shared" si="112"/>
        <v>-5.7481985077868802E-16</v>
      </c>
      <c r="AB99" s="27">
        <f t="shared" si="112"/>
        <v>-5.7481985077868802E-16</v>
      </c>
      <c r="AC99" s="27">
        <f t="shared" si="112"/>
        <v>-5.7481985077868802E-16</v>
      </c>
      <c r="AD99" s="27">
        <f t="shared" si="112"/>
        <v>-5.7481985077868802E-16</v>
      </c>
      <c r="AE99" s="27">
        <f t="shared" si="112"/>
        <v>-5.7481985077868802E-16</v>
      </c>
      <c r="AF99" s="27">
        <f t="shared" si="112"/>
        <v>-5.7481985077868802E-16</v>
      </c>
      <c r="AG99" s="27">
        <f t="shared" si="112"/>
        <v>-5.7481985077868802E-16</v>
      </c>
      <c r="AH99" s="27">
        <f t="shared" si="112"/>
        <v>-5.7481985077868802E-16</v>
      </c>
      <c r="AI99" s="27">
        <f t="shared" si="112"/>
        <v>-5.7481985077868802E-16</v>
      </c>
      <c r="AJ99" s="27">
        <f t="shared" si="112"/>
        <v>-5.7481985077868802E-16</v>
      </c>
      <c r="AK99" s="27">
        <f t="shared" si="112"/>
        <v>-5.7481985077868802E-16</v>
      </c>
      <c r="AL99" s="27">
        <f t="shared" si="112"/>
        <v>-5.7481985077868802E-16</v>
      </c>
      <c r="AM99" s="27">
        <f t="shared" si="112"/>
        <v>-5.7481985077868802E-16</v>
      </c>
      <c r="AN99" s="27">
        <f t="shared" si="112"/>
        <v>-5.7481985077868802E-16</v>
      </c>
      <c r="AO99" s="27">
        <f t="shared" si="112"/>
        <v>-5.7481985077868802E-16</v>
      </c>
      <c r="AP99" s="27">
        <f t="shared" si="112"/>
        <v>-5.7481985077868802E-16</v>
      </c>
      <c r="AQ99" s="27">
        <f t="shared" si="112"/>
        <v>-5.7481985077868802E-16</v>
      </c>
      <c r="AR99" s="27">
        <f t="shared" si="112"/>
        <v>-5.7481985077868802E-16</v>
      </c>
      <c r="AS99" s="27">
        <f t="shared" si="112"/>
        <v>-5.7481985077868802E-16</v>
      </c>
      <c r="AT99" s="27">
        <f t="shared" si="112"/>
        <v>-5.7481985077868802E-16</v>
      </c>
      <c r="AU99" s="27">
        <f t="shared" si="112"/>
        <v>-5.7481985077868802E-16</v>
      </c>
      <c r="AV99" s="27">
        <f t="shared" si="112"/>
        <v>-5.7481985077868802E-16</v>
      </c>
      <c r="AW99" s="27">
        <f t="shared" si="112"/>
        <v>-5.7481985077868802E-16</v>
      </c>
      <c r="AX99" s="27">
        <f t="shared" si="112"/>
        <v>-5.7481985077868802E-16</v>
      </c>
      <c r="AY99" s="27">
        <f t="shared" si="112"/>
        <v>-5.7481985077868802E-16</v>
      </c>
      <c r="AZ99" s="27">
        <f t="shared" si="112"/>
        <v>-5.7481985077868802E-16</v>
      </c>
      <c r="BA99" s="27">
        <f t="shared" si="112"/>
        <v>-5.7481985077868802E-16</v>
      </c>
      <c r="BB99" s="27">
        <f t="shared" si="112"/>
        <v>-5.7481985077868802E-16</v>
      </c>
      <c r="BC99" s="27">
        <f t="shared" si="112"/>
        <v>-5.7481985077868802E-16</v>
      </c>
      <c r="BD99" s="27">
        <f t="shared" si="112"/>
        <v>-5.7481985077868802E-16</v>
      </c>
      <c r="BE99" s="27">
        <f t="shared" si="112"/>
        <v>-5.7481985077868802E-16</v>
      </c>
      <c r="BF99" s="27">
        <f t="shared" si="112"/>
        <v>-5.7481985077868802E-16</v>
      </c>
      <c r="BG99" s="27">
        <f t="shared" si="112"/>
        <v>-5.7481985077868802E-16</v>
      </c>
      <c r="BH99" s="27">
        <f t="shared" si="112"/>
        <v>-5.7481985077868802E-16</v>
      </c>
      <c r="BI99" s="27">
        <f t="shared" si="112"/>
        <v>-5.7481985077868802E-16</v>
      </c>
      <c r="BJ99" s="27">
        <f t="shared" si="112"/>
        <v>-5.7481985077868802E-16</v>
      </c>
      <c r="BK99" s="27">
        <f t="shared" si="112"/>
        <v>-5.7481985077868802E-16</v>
      </c>
      <c r="BL99" s="27">
        <f t="shared" si="112"/>
        <v>-5.7481985077868802E-16</v>
      </c>
      <c r="BM99" s="27">
        <f t="shared" si="112"/>
        <v>-5.7481985077868802E-16</v>
      </c>
      <c r="BN99" s="27">
        <f t="shared" si="112"/>
        <v>-5.7481985077868802E-16</v>
      </c>
      <c r="BO99" s="27">
        <f t="shared" si="112"/>
        <v>-5.7481985077868802E-16</v>
      </c>
      <c r="BP99" s="27">
        <f t="shared" si="112"/>
        <v>-5.7481985077868802E-16</v>
      </c>
      <c r="BQ99" s="27">
        <f t="shared" si="112"/>
        <v>-5.7481985077868802E-16</v>
      </c>
      <c r="BR99" s="27">
        <f t="shared" si="112"/>
        <v>-5.7481985077868802E-16</v>
      </c>
      <c r="BS99" s="27">
        <f t="shared" si="112"/>
        <v>-5.7481985077868802E-16</v>
      </c>
      <c r="BT99" s="27">
        <f t="shared" si="112"/>
        <v>-5.7481985077868802E-16</v>
      </c>
      <c r="BU99" s="27">
        <f t="shared" si="112"/>
        <v>-5.7481985077868802E-16</v>
      </c>
      <c r="BV99" s="27">
        <f t="shared" si="112"/>
        <v>-5.7481985077868802E-16</v>
      </c>
      <c r="BW99" s="27">
        <f t="shared" ref="BW99:DE99" si="113">BW96*$C$13</f>
        <v>-5.7481985077868802E-16</v>
      </c>
      <c r="BX99" s="27">
        <f t="shared" si="113"/>
        <v>-5.7481985077868802E-16</v>
      </c>
      <c r="BY99" s="27">
        <f t="shared" si="113"/>
        <v>-5.7481985077868802E-16</v>
      </c>
      <c r="BZ99" s="27">
        <f t="shared" si="113"/>
        <v>-5.7481985077868802E-16</v>
      </c>
      <c r="CA99" s="27">
        <f t="shared" si="113"/>
        <v>-5.7481985077868802E-16</v>
      </c>
      <c r="CB99" s="27">
        <f t="shared" si="113"/>
        <v>-5.7481985077868802E-16</v>
      </c>
      <c r="CC99" s="27">
        <f t="shared" si="113"/>
        <v>-5.7481985077868802E-16</v>
      </c>
      <c r="CD99" s="27">
        <f t="shared" si="113"/>
        <v>-5.7481985077868802E-16</v>
      </c>
      <c r="CE99" s="27">
        <f t="shared" si="113"/>
        <v>-5.7481985077868802E-16</v>
      </c>
      <c r="CF99" s="27">
        <f t="shared" si="113"/>
        <v>-5.7481985077868802E-16</v>
      </c>
      <c r="CG99" s="27">
        <f t="shared" si="113"/>
        <v>-5.7481985077868802E-16</v>
      </c>
      <c r="CH99" s="27">
        <f t="shared" si="113"/>
        <v>-5.7481985077868802E-16</v>
      </c>
      <c r="CI99" s="27">
        <f t="shared" si="113"/>
        <v>-5.7481985077868802E-16</v>
      </c>
      <c r="CJ99" s="27">
        <f t="shared" si="113"/>
        <v>-5.7481985077868802E-16</v>
      </c>
      <c r="CK99" s="27">
        <f t="shared" si="113"/>
        <v>-5.7481985077868802E-16</v>
      </c>
      <c r="CL99" s="27">
        <f t="shared" si="113"/>
        <v>-5.7481985077868802E-16</v>
      </c>
      <c r="CM99" s="27">
        <f t="shared" si="113"/>
        <v>-5.7481985077868802E-16</v>
      </c>
      <c r="CN99" s="27">
        <f t="shared" si="113"/>
        <v>-5.7481985077868802E-16</v>
      </c>
      <c r="CO99" s="27">
        <f t="shared" si="113"/>
        <v>-5.7481985077868802E-16</v>
      </c>
      <c r="CP99" s="27">
        <f t="shared" si="113"/>
        <v>-5.7481985077868802E-16</v>
      </c>
      <c r="CQ99" s="27">
        <f t="shared" si="113"/>
        <v>-5.7481985077868802E-16</v>
      </c>
      <c r="CR99" s="27">
        <f t="shared" si="113"/>
        <v>-5.7481985077868802E-16</v>
      </c>
      <c r="CS99" s="27">
        <f t="shared" si="113"/>
        <v>-5.7481985077868802E-16</v>
      </c>
      <c r="CT99" s="27">
        <f t="shared" si="113"/>
        <v>-5.7481985077868802E-16</v>
      </c>
      <c r="CU99" s="27">
        <f t="shared" si="113"/>
        <v>-5.7481985077868802E-16</v>
      </c>
      <c r="CV99" s="27">
        <f t="shared" si="113"/>
        <v>-5.7481985077868802E-16</v>
      </c>
      <c r="CW99" s="27">
        <f t="shared" si="113"/>
        <v>-5.7481985077868802E-16</v>
      </c>
      <c r="CX99" s="27">
        <f t="shared" si="113"/>
        <v>-5.7481985077868802E-16</v>
      </c>
      <c r="CY99" s="27">
        <f t="shared" si="113"/>
        <v>-5.7481985077868802E-16</v>
      </c>
      <c r="CZ99" s="27">
        <f t="shared" si="113"/>
        <v>-5.7481985077868802E-16</v>
      </c>
      <c r="DA99" s="27">
        <f t="shared" si="113"/>
        <v>-5.7481985077868802E-16</v>
      </c>
      <c r="DB99" s="27">
        <f t="shared" si="113"/>
        <v>-5.7481985077868802E-16</v>
      </c>
      <c r="DC99" s="27">
        <f t="shared" si="113"/>
        <v>-5.7481985077868802E-16</v>
      </c>
      <c r="DD99" s="27">
        <f t="shared" si="113"/>
        <v>-5.7481985077868802E-16</v>
      </c>
      <c r="DE99" s="27">
        <f t="shared" si="113"/>
        <v>-5.7481985077868802E-16</v>
      </c>
    </row>
    <row r="100" spans="1:109">
      <c r="G100" s="162" t="s">
        <v>263</v>
      </c>
      <c r="H100" s="272">
        <f>NPV(F112,J100:S100)</f>
        <v>15964.323959586187</v>
      </c>
      <c r="I100" s="162"/>
      <c r="J100" s="161">
        <f>J96+J99</f>
        <v>2951.7242132604879</v>
      </c>
      <c r="K100" s="161">
        <f t="shared" ref="K100:BV100" si="114">K96+K99</f>
        <v>2715.5307956500938</v>
      </c>
      <c r="L100" s="161">
        <f t="shared" si="114"/>
        <v>2481.9101038843655</v>
      </c>
      <c r="M100" s="161">
        <f t="shared" si="114"/>
        <v>2298.3912937420687</v>
      </c>
      <c r="N100" s="161">
        <f t="shared" si="114"/>
        <v>2133.91325170856</v>
      </c>
      <c r="O100" s="161">
        <f t="shared" si="114"/>
        <v>1985.7362857566416</v>
      </c>
      <c r="P100" s="161">
        <f t="shared" si="114"/>
        <v>1864.0999719679032</v>
      </c>
      <c r="Q100" s="161">
        <f t="shared" si="114"/>
        <v>1756.7442342607555</v>
      </c>
      <c r="R100" s="161">
        <f t="shared" si="114"/>
        <v>1650.3987465536077</v>
      </c>
      <c r="S100" s="161">
        <f t="shared" si="114"/>
        <v>1543.04300884646</v>
      </c>
      <c r="T100" s="161">
        <f t="shared" si="114"/>
        <v>1435.6872711393121</v>
      </c>
      <c r="U100" s="161">
        <f t="shared" si="114"/>
        <v>1329.3417834321647</v>
      </c>
      <c r="V100" s="161">
        <f t="shared" si="114"/>
        <v>1221.986045725017</v>
      </c>
      <c r="W100" s="161">
        <f t="shared" si="114"/>
        <v>1115.6405580178694</v>
      </c>
      <c r="X100" s="161">
        <f t="shared" si="114"/>
        <v>1009.2950703107218</v>
      </c>
      <c r="Y100" s="161">
        <f t="shared" si="114"/>
        <v>901.93933260357426</v>
      </c>
      <c r="Z100" s="161">
        <f t="shared" si="114"/>
        <v>7.2841892519059591E-14</v>
      </c>
      <c r="AA100" s="161">
        <f t="shared" si="114"/>
        <v>-5.6654805292601904E-14</v>
      </c>
      <c r="AB100" s="161">
        <f t="shared" si="114"/>
        <v>-5.6654805292601904E-14</v>
      </c>
      <c r="AC100" s="161">
        <f t="shared" si="114"/>
        <v>-5.6654805292601904E-14</v>
      </c>
      <c r="AD100" s="161">
        <f t="shared" si="114"/>
        <v>-5.6654805292601904E-14</v>
      </c>
      <c r="AE100" s="161">
        <f t="shared" si="114"/>
        <v>-5.6654805292601904E-14</v>
      </c>
      <c r="AF100" s="161">
        <f t="shared" si="114"/>
        <v>-5.6654805292601904E-14</v>
      </c>
      <c r="AG100" s="161">
        <f t="shared" si="114"/>
        <v>-5.6654805292601904E-14</v>
      </c>
      <c r="AH100" s="161">
        <f t="shared" si="114"/>
        <v>-5.6654805292601904E-14</v>
      </c>
      <c r="AI100" s="161">
        <f t="shared" si="114"/>
        <v>-5.6654805292601904E-14</v>
      </c>
      <c r="AJ100" s="161">
        <f t="shared" si="114"/>
        <v>-5.6654805292601904E-14</v>
      </c>
      <c r="AK100" s="161">
        <f t="shared" si="114"/>
        <v>-5.6654805292601904E-14</v>
      </c>
      <c r="AL100" s="161">
        <f t="shared" si="114"/>
        <v>-5.6654805292601904E-14</v>
      </c>
      <c r="AM100" s="161">
        <f t="shared" si="114"/>
        <v>-5.6654805292601904E-14</v>
      </c>
      <c r="AN100" s="161">
        <f t="shared" si="114"/>
        <v>-5.6654805292601904E-14</v>
      </c>
      <c r="AO100" s="161">
        <f t="shared" si="114"/>
        <v>-5.6654805292601904E-14</v>
      </c>
      <c r="AP100" s="161">
        <f t="shared" si="114"/>
        <v>-5.6654805292601904E-14</v>
      </c>
      <c r="AQ100" s="161">
        <f t="shared" si="114"/>
        <v>-5.6654805292601904E-14</v>
      </c>
      <c r="AR100" s="161">
        <f t="shared" si="114"/>
        <v>-5.6654805292601904E-14</v>
      </c>
      <c r="AS100" s="161">
        <f t="shared" si="114"/>
        <v>-5.6654805292601904E-14</v>
      </c>
      <c r="AT100" s="161">
        <f t="shared" si="114"/>
        <v>-5.6654805292601904E-14</v>
      </c>
      <c r="AU100" s="161">
        <f t="shared" si="114"/>
        <v>-5.6654805292601904E-14</v>
      </c>
      <c r="AV100" s="161">
        <f t="shared" si="114"/>
        <v>-5.6654805292601904E-14</v>
      </c>
      <c r="AW100" s="161">
        <f t="shared" si="114"/>
        <v>-5.6654805292601904E-14</v>
      </c>
      <c r="AX100" s="161">
        <f t="shared" si="114"/>
        <v>-5.6654805292601904E-14</v>
      </c>
      <c r="AY100" s="161">
        <f t="shared" si="114"/>
        <v>-5.6654805292601904E-14</v>
      </c>
      <c r="AZ100" s="161">
        <f t="shared" si="114"/>
        <v>-5.6654805292601904E-14</v>
      </c>
      <c r="BA100" s="161">
        <f t="shared" si="114"/>
        <v>-5.6654805292601904E-14</v>
      </c>
      <c r="BB100" s="161">
        <f t="shared" si="114"/>
        <v>-5.6654805292601904E-14</v>
      </c>
      <c r="BC100" s="161">
        <f t="shared" si="114"/>
        <v>-5.6654805292601904E-14</v>
      </c>
      <c r="BD100" s="161">
        <f t="shared" si="114"/>
        <v>-5.6654805292601904E-14</v>
      </c>
      <c r="BE100" s="161">
        <f t="shared" si="114"/>
        <v>-5.6654805292601904E-14</v>
      </c>
      <c r="BF100" s="161">
        <f t="shared" si="114"/>
        <v>-5.6654805292601904E-14</v>
      </c>
      <c r="BG100" s="161">
        <f t="shared" si="114"/>
        <v>-5.6654805292601904E-14</v>
      </c>
      <c r="BH100" s="161">
        <f t="shared" si="114"/>
        <v>-5.6654805292601904E-14</v>
      </c>
      <c r="BI100" s="161">
        <f t="shared" si="114"/>
        <v>-5.6654805292601904E-14</v>
      </c>
      <c r="BJ100" s="161">
        <f t="shared" si="114"/>
        <v>-5.6654805292601904E-14</v>
      </c>
      <c r="BK100" s="161">
        <f t="shared" si="114"/>
        <v>-5.6654805292601904E-14</v>
      </c>
      <c r="BL100" s="161">
        <f t="shared" si="114"/>
        <v>-5.6654805292601904E-14</v>
      </c>
      <c r="BM100" s="161">
        <f t="shared" si="114"/>
        <v>-5.6654805292601904E-14</v>
      </c>
      <c r="BN100" s="161">
        <f t="shared" si="114"/>
        <v>-5.6654805292601904E-14</v>
      </c>
      <c r="BO100" s="161">
        <f t="shared" si="114"/>
        <v>-5.6654805292601904E-14</v>
      </c>
      <c r="BP100" s="161">
        <f t="shared" si="114"/>
        <v>-5.6654805292601904E-14</v>
      </c>
      <c r="BQ100" s="161">
        <f t="shared" si="114"/>
        <v>-5.6654805292601904E-14</v>
      </c>
      <c r="BR100" s="161">
        <f t="shared" si="114"/>
        <v>-5.6654805292601904E-14</v>
      </c>
      <c r="BS100" s="161">
        <f t="shared" si="114"/>
        <v>-5.6654805292601904E-14</v>
      </c>
      <c r="BT100" s="161">
        <f t="shared" si="114"/>
        <v>-5.6654805292601904E-14</v>
      </c>
      <c r="BU100" s="161">
        <f t="shared" si="114"/>
        <v>-5.6654805292601904E-14</v>
      </c>
      <c r="BV100" s="161">
        <f t="shared" si="114"/>
        <v>-5.6654805292601904E-14</v>
      </c>
      <c r="BW100" s="161">
        <f t="shared" ref="BW100:DE100" si="115">BW96+BW99</f>
        <v>-5.6654805292601904E-14</v>
      </c>
      <c r="BX100" s="161">
        <f t="shared" si="115"/>
        <v>-5.6654805292601904E-14</v>
      </c>
      <c r="BY100" s="161">
        <f t="shared" si="115"/>
        <v>-5.6654805292601904E-14</v>
      </c>
      <c r="BZ100" s="161">
        <f t="shared" si="115"/>
        <v>-5.6654805292601904E-14</v>
      </c>
      <c r="CA100" s="161">
        <f t="shared" si="115"/>
        <v>-5.6654805292601904E-14</v>
      </c>
      <c r="CB100" s="161">
        <f t="shared" si="115"/>
        <v>-5.6654805292601904E-14</v>
      </c>
      <c r="CC100" s="161">
        <f t="shared" si="115"/>
        <v>-5.6654805292601904E-14</v>
      </c>
      <c r="CD100" s="161">
        <f t="shared" si="115"/>
        <v>-5.6654805292601904E-14</v>
      </c>
      <c r="CE100" s="161">
        <f t="shared" si="115"/>
        <v>-5.6654805292601904E-14</v>
      </c>
      <c r="CF100" s="161">
        <f t="shared" si="115"/>
        <v>-5.6654805292601904E-14</v>
      </c>
      <c r="CG100" s="161">
        <f t="shared" si="115"/>
        <v>-5.6654805292601904E-14</v>
      </c>
      <c r="CH100" s="161">
        <f t="shared" si="115"/>
        <v>-5.6654805292601904E-14</v>
      </c>
      <c r="CI100" s="161">
        <f t="shared" si="115"/>
        <v>-5.6654805292601904E-14</v>
      </c>
      <c r="CJ100" s="161">
        <f t="shared" si="115"/>
        <v>-5.6654805292601904E-14</v>
      </c>
      <c r="CK100" s="161">
        <f t="shared" si="115"/>
        <v>-5.6654805292601904E-14</v>
      </c>
      <c r="CL100" s="161">
        <f t="shared" si="115"/>
        <v>-5.6654805292601904E-14</v>
      </c>
      <c r="CM100" s="161">
        <f t="shared" si="115"/>
        <v>-5.6654805292601904E-14</v>
      </c>
      <c r="CN100" s="161">
        <f t="shared" si="115"/>
        <v>-5.6654805292601904E-14</v>
      </c>
      <c r="CO100" s="161">
        <f t="shared" si="115"/>
        <v>-5.6654805292601904E-14</v>
      </c>
      <c r="CP100" s="161">
        <f t="shared" si="115"/>
        <v>-5.6654805292601904E-14</v>
      </c>
      <c r="CQ100" s="161">
        <f t="shared" si="115"/>
        <v>-5.6654805292601904E-14</v>
      </c>
      <c r="CR100" s="161">
        <f t="shared" si="115"/>
        <v>-5.6654805292601904E-14</v>
      </c>
      <c r="CS100" s="161">
        <f t="shared" si="115"/>
        <v>-5.6654805292601904E-14</v>
      </c>
      <c r="CT100" s="161">
        <f t="shared" si="115"/>
        <v>-5.6654805292601904E-14</v>
      </c>
      <c r="CU100" s="161">
        <f t="shared" si="115"/>
        <v>-5.6654805292601904E-14</v>
      </c>
      <c r="CV100" s="161">
        <f t="shared" si="115"/>
        <v>-5.6654805292601904E-14</v>
      </c>
      <c r="CW100" s="161">
        <f t="shared" si="115"/>
        <v>-5.6654805292601904E-14</v>
      </c>
      <c r="CX100" s="161">
        <f t="shared" si="115"/>
        <v>-5.6654805292601904E-14</v>
      </c>
      <c r="CY100" s="161">
        <f t="shared" si="115"/>
        <v>-5.6654805292601904E-14</v>
      </c>
      <c r="CZ100" s="161">
        <f t="shared" si="115"/>
        <v>-5.6654805292601904E-14</v>
      </c>
      <c r="DA100" s="161">
        <f t="shared" si="115"/>
        <v>-5.6654805292601904E-14</v>
      </c>
      <c r="DB100" s="161">
        <f t="shared" si="115"/>
        <v>-5.6654805292601904E-14</v>
      </c>
      <c r="DC100" s="161">
        <f t="shared" si="115"/>
        <v>-5.6654805292601904E-14</v>
      </c>
      <c r="DD100" s="161">
        <f t="shared" si="115"/>
        <v>-5.6654805292601904E-14</v>
      </c>
      <c r="DE100" s="161">
        <f t="shared" si="115"/>
        <v>-5.6654805292601904E-14</v>
      </c>
    </row>
    <row r="101" spans="1:109">
      <c r="H101" s="5"/>
    </row>
    <row r="102" spans="1:109">
      <c r="G102" t="s">
        <v>264</v>
      </c>
      <c r="H102" s="272">
        <f>NPV(F114,J102:S102)</f>
        <v>14781.491905630946</v>
      </c>
      <c r="J102" s="28">
        <f>J100-(55*12)</f>
        <v>2291.7242132604879</v>
      </c>
      <c r="K102" s="28">
        <f t="shared" ref="K102:S102" si="116">K100-(55*12)</f>
        <v>2055.5307956500938</v>
      </c>
      <c r="L102" s="28">
        <f t="shared" si="116"/>
        <v>1821.9101038843655</v>
      </c>
      <c r="M102" s="28">
        <f t="shared" si="116"/>
        <v>1638.3912937420687</v>
      </c>
      <c r="N102" s="28">
        <f t="shared" si="116"/>
        <v>1473.91325170856</v>
      </c>
      <c r="O102" s="28">
        <f t="shared" si="116"/>
        <v>1325.7362857566416</v>
      </c>
      <c r="P102" s="28">
        <f t="shared" si="116"/>
        <v>1204.0999719679032</v>
      </c>
      <c r="Q102" s="28">
        <f t="shared" si="116"/>
        <v>1096.7442342607555</v>
      </c>
      <c r="R102" s="28">
        <f t="shared" si="116"/>
        <v>990.39874655360768</v>
      </c>
      <c r="S102" s="28">
        <f t="shared" si="116"/>
        <v>883.04300884646</v>
      </c>
    </row>
    <row r="103" spans="1:109">
      <c r="I103" s="28"/>
    </row>
    <row r="104" spans="1:109">
      <c r="C104" s="53"/>
      <c r="I104" s="28"/>
    </row>
    <row r="105" spans="1:109" ht="29">
      <c r="A105" s="25" t="s">
        <v>265</v>
      </c>
      <c r="B105" s="26"/>
      <c r="C105" s="24"/>
      <c r="D105" s="24"/>
      <c r="E105" s="24"/>
      <c r="F105" s="24"/>
      <c r="G105" s="70" t="s">
        <v>266</v>
      </c>
      <c r="H105" s="28">
        <f>-PMT(F112,18,(H102/12/11.5))</f>
        <v>10.244897350772513</v>
      </c>
    </row>
    <row r="106" spans="1:109">
      <c r="A106" s="24"/>
      <c r="B106" s="24"/>
      <c r="C106" s="24"/>
      <c r="D106" s="24" t="s">
        <v>267</v>
      </c>
      <c r="E106" s="24" t="s">
        <v>267</v>
      </c>
      <c r="F106" s="24" t="s">
        <v>267</v>
      </c>
    </row>
    <row r="107" spans="1:109">
      <c r="A107" s="24"/>
      <c r="B107" s="54" t="s">
        <v>268</v>
      </c>
      <c r="C107" s="54" t="s">
        <v>269</v>
      </c>
      <c r="D107" s="54" t="s">
        <v>270</v>
      </c>
      <c r="E107" s="54" t="s">
        <v>271</v>
      </c>
      <c r="F107" s="54" t="s">
        <v>272</v>
      </c>
    </row>
    <row r="108" spans="1:109">
      <c r="A108" s="23"/>
      <c r="B108" s="23"/>
      <c r="C108" s="23"/>
      <c r="D108" s="23"/>
      <c r="E108" s="23"/>
      <c r="F108" s="23"/>
    </row>
    <row r="109" spans="1:109">
      <c r="A109" s="89" t="s">
        <v>273</v>
      </c>
      <c r="B109" s="201">
        <v>0.49809999999999999</v>
      </c>
      <c r="C109" s="201">
        <v>9.9718865469685142E-2</v>
      </c>
      <c r="D109" s="201">
        <v>6.8699999999999997E-2</v>
      </c>
      <c r="E109" s="201">
        <v>4.9669966890450168E-2</v>
      </c>
      <c r="F109" s="202">
        <v>4.9669966890450168E-2</v>
      </c>
    </row>
    <row r="110" spans="1:109">
      <c r="A110" s="24" t="s">
        <v>274</v>
      </c>
      <c r="B110" s="203">
        <v>0</v>
      </c>
      <c r="C110" s="203">
        <v>0</v>
      </c>
      <c r="D110" s="204">
        <v>0</v>
      </c>
      <c r="E110" s="204">
        <v>0</v>
      </c>
      <c r="F110" s="204">
        <v>0</v>
      </c>
    </row>
    <row r="111" spans="1:109">
      <c r="A111" s="24" t="s">
        <v>275</v>
      </c>
      <c r="B111" s="203">
        <v>0.50190000000000001</v>
      </c>
      <c r="C111" s="203">
        <v>4.1441095379613532E-2</v>
      </c>
      <c r="D111" s="205">
        <v>2.0799285771028034E-2</v>
      </c>
      <c r="E111" s="205">
        <v>2.0799285771028034E-2</v>
      </c>
      <c r="F111" s="206">
        <v>1.5034763719587615E-2</v>
      </c>
    </row>
    <row r="112" spans="1:109">
      <c r="A112" s="24"/>
      <c r="B112" s="24"/>
      <c r="C112" s="24"/>
      <c r="D112" s="26">
        <f>SUM(D109:D111)</f>
        <v>8.9499285771028031E-2</v>
      </c>
      <c r="E112" s="26">
        <f>SUM(E109:E111)</f>
        <v>7.0469252661478202E-2</v>
      </c>
      <c r="F112" s="26">
        <f>SUM(F109:F111)</f>
        <v>6.4704730610037786E-2</v>
      </c>
    </row>
    <row r="114" spans="1:3">
      <c r="A114" t="s">
        <v>276</v>
      </c>
    </row>
    <row r="115" spans="1:3">
      <c r="A115" s="24" t="s">
        <v>277</v>
      </c>
      <c r="B115">
        <f>C8</f>
        <v>5</v>
      </c>
    </row>
    <row r="116" spans="1:3">
      <c r="A116" s="155" t="s">
        <v>43</v>
      </c>
      <c r="B116" t="s">
        <v>278</v>
      </c>
    </row>
    <row r="117" spans="1:3">
      <c r="A117">
        <v>1</v>
      </c>
      <c r="B117" s="269">
        <v>0.2</v>
      </c>
      <c r="C117" t="s">
        <v>279</v>
      </c>
    </row>
    <row r="118" spans="1:3">
      <c r="A118">
        <v>2</v>
      </c>
      <c r="B118" s="269">
        <v>0.32</v>
      </c>
    </row>
    <row r="119" spans="1:3">
      <c r="A119">
        <v>3</v>
      </c>
      <c r="B119" s="269">
        <v>0.192</v>
      </c>
    </row>
    <row r="120" spans="1:3">
      <c r="A120">
        <v>4</v>
      </c>
      <c r="B120" s="269">
        <v>0.1152</v>
      </c>
    </row>
    <row r="121" spans="1:3">
      <c r="A121">
        <v>5</v>
      </c>
      <c r="B121" s="269">
        <v>0.1152</v>
      </c>
    </row>
    <row r="122" spans="1:3">
      <c r="A122">
        <v>6</v>
      </c>
      <c r="B122" s="269">
        <v>5.7599999999999998E-2</v>
      </c>
    </row>
    <row r="123" spans="1:3">
      <c r="A123">
        <v>7</v>
      </c>
      <c r="B123" s="268"/>
    </row>
    <row r="124" spans="1:3">
      <c r="A124">
        <v>8</v>
      </c>
      <c r="B124" s="268"/>
    </row>
    <row r="125" spans="1:3">
      <c r="A125">
        <v>9</v>
      </c>
      <c r="B125" s="207"/>
    </row>
    <row r="126" spans="1:3">
      <c r="A126">
        <v>10</v>
      </c>
      <c r="B126" s="207"/>
    </row>
    <row r="127" spans="1:3">
      <c r="A127">
        <v>11</v>
      </c>
      <c r="B127" s="207"/>
    </row>
    <row r="128" spans="1:3">
      <c r="A128">
        <v>12</v>
      </c>
      <c r="B128" s="207"/>
    </row>
    <row r="129" spans="1:2">
      <c r="A129">
        <v>13</v>
      </c>
      <c r="B129" s="207"/>
    </row>
    <row r="130" spans="1:2">
      <c r="A130">
        <v>14</v>
      </c>
      <c r="B130" s="207"/>
    </row>
    <row r="131" spans="1:2">
      <c r="A131">
        <v>15</v>
      </c>
      <c r="B131" s="207"/>
    </row>
    <row r="132" spans="1:2">
      <c r="A132">
        <v>16</v>
      </c>
      <c r="B132" s="207"/>
    </row>
    <row r="133" spans="1:2">
      <c r="A133">
        <v>17</v>
      </c>
      <c r="B133" s="207"/>
    </row>
    <row r="134" spans="1:2">
      <c r="A134">
        <v>18</v>
      </c>
      <c r="B134" s="207"/>
    </row>
    <row r="135" spans="1:2">
      <c r="A135">
        <v>19</v>
      </c>
      <c r="B135" s="207"/>
    </row>
    <row r="136" spans="1:2">
      <c r="A136">
        <v>20</v>
      </c>
      <c r="B136" s="207"/>
    </row>
    <row r="137" spans="1:2">
      <c r="A137">
        <v>21</v>
      </c>
      <c r="B137" s="207"/>
    </row>
    <row r="138" spans="1:2">
      <c r="A138">
        <v>22</v>
      </c>
      <c r="B138" s="207"/>
    </row>
    <row r="139" spans="1:2">
      <c r="A139">
        <v>23</v>
      </c>
      <c r="B139" s="207"/>
    </row>
    <row r="140" spans="1:2">
      <c r="A140">
        <v>24</v>
      </c>
      <c r="B140" s="207"/>
    </row>
    <row r="141" spans="1:2">
      <c r="A141">
        <v>25</v>
      </c>
      <c r="B141" s="207"/>
    </row>
    <row r="142" spans="1:2">
      <c r="A142">
        <v>26</v>
      </c>
      <c r="B142" s="207"/>
    </row>
    <row r="143" spans="1:2">
      <c r="A143">
        <v>27</v>
      </c>
      <c r="B143" s="207"/>
    </row>
    <row r="144" spans="1:2">
      <c r="A144">
        <v>28</v>
      </c>
      <c r="B144" s="207"/>
    </row>
    <row r="145" spans="1:2">
      <c r="A145">
        <v>29</v>
      </c>
      <c r="B145" s="207"/>
    </row>
    <row r="146" spans="1:2">
      <c r="A146">
        <v>30</v>
      </c>
      <c r="B146" s="207"/>
    </row>
    <row r="147" spans="1:2">
      <c r="A147">
        <v>31</v>
      </c>
    </row>
    <row r="148" spans="1:2">
      <c r="A148">
        <v>32</v>
      </c>
    </row>
    <row r="149" spans="1:2">
      <c r="A149">
        <v>33</v>
      </c>
    </row>
    <row r="150" spans="1:2">
      <c r="A150">
        <v>34</v>
      </c>
    </row>
    <row r="151" spans="1:2">
      <c r="A151">
        <v>35</v>
      </c>
    </row>
    <row r="152" spans="1:2">
      <c r="A152">
        <v>36</v>
      </c>
    </row>
    <row r="153" spans="1:2">
      <c r="A153">
        <v>37</v>
      </c>
    </row>
    <row r="154" spans="1:2">
      <c r="A154">
        <v>38</v>
      </c>
    </row>
    <row r="155" spans="1:2">
      <c r="A155">
        <v>39</v>
      </c>
    </row>
    <row r="156" spans="1:2">
      <c r="A156">
        <v>40</v>
      </c>
    </row>
    <row r="157" spans="1:2">
      <c r="A157">
        <v>41</v>
      </c>
    </row>
    <row r="158" spans="1:2">
      <c r="A158">
        <v>42</v>
      </c>
    </row>
    <row r="159" spans="1:2">
      <c r="A159">
        <v>43</v>
      </c>
    </row>
    <row r="160" spans="1:2">
      <c r="A160">
        <v>44</v>
      </c>
    </row>
    <row r="161" spans="1:1">
      <c r="A161">
        <v>45</v>
      </c>
    </row>
    <row r="162" spans="1:1">
      <c r="A162">
        <v>46</v>
      </c>
    </row>
    <row r="163" spans="1:1">
      <c r="A163">
        <v>47</v>
      </c>
    </row>
    <row r="164" spans="1:1">
      <c r="A164">
        <v>48</v>
      </c>
    </row>
    <row r="165" spans="1:1">
      <c r="A165">
        <v>49</v>
      </c>
    </row>
    <row r="166" spans="1:1">
      <c r="A166">
        <v>50</v>
      </c>
    </row>
    <row r="167" spans="1:1">
      <c r="A167">
        <v>51</v>
      </c>
    </row>
    <row r="168" spans="1:1">
      <c r="A168">
        <v>52</v>
      </c>
    </row>
    <row r="169" spans="1:1">
      <c r="A169">
        <v>53</v>
      </c>
    </row>
    <row r="170" spans="1:1">
      <c r="A170">
        <v>54</v>
      </c>
    </row>
    <row r="171" spans="1:1">
      <c r="A171">
        <v>55</v>
      </c>
    </row>
    <row r="172" spans="1:1">
      <c r="A172">
        <v>56</v>
      </c>
    </row>
    <row r="173" spans="1:1">
      <c r="A173">
        <v>57</v>
      </c>
    </row>
    <row r="174" spans="1:1">
      <c r="A174">
        <v>58</v>
      </c>
    </row>
    <row r="175" spans="1:1">
      <c r="A175">
        <v>59</v>
      </c>
    </row>
    <row r="176" spans="1:1">
      <c r="A176">
        <v>60</v>
      </c>
    </row>
    <row r="177" spans="1:1">
      <c r="A177">
        <v>61</v>
      </c>
    </row>
    <row r="178" spans="1:1">
      <c r="A178">
        <v>62</v>
      </c>
    </row>
    <row r="179" spans="1:1">
      <c r="A179">
        <v>63</v>
      </c>
    </row>
    <row r="180" spans="1:1">
      <c r="A180">
        <v>64</v>
      </c>
    </row>
    <row r="181" spans="1:1">
      <c r="A181">
        <v>65</v>
      </c>
    </row>
    <row r="182" spans="1:1">
      <c r="A182">
        <v>66</v>
      </c>
    </row>
    <row r="183" spans="1:1">
      <c r="A183">
        <v>67</v>
      </c>
    </row>
    <row r="184" spans="1:1">
      <c r="A184">
        <v>68</v>
      </c>
    </row>
    <row r="185" spans="1:1">
      <c r="A185">
        <v>69</v>
      </c>
    </row>
    <row r="186" spans="1:1">
      <c r="A186">
        <v>70</v>
      </c>
    </row>
    <row r="187" spans="1:1">
      <c r="A187">
        <v>71</v>
      </c>
    </row>
    <row r="188" spans="1:1">
      <c r="A188">
        <v>72</v>
      </c>
    </row>
    <row r="189" spans="1:1">
      <c r="A189">
        <v>73</v>
      </c>
    </row>
    <row r="190" spans="1:1">
      <c r="A190">
        <v>74</v>
      </c>
    </row>
    <row r="191" spans="1:1">
      <c r="A191">
        <v>75</v>
      </c>
    </row>
    <row r="192" spans="1:1">
      <c r="A192">
        <v>76</v>
      </c>
    </row>
    <row r="193" spans="1:1">
      <c r="A193">
        <v>77</v>
      </c>
    </row>
    <row r="194" spans="1:1">
      <c r="A194">
        <v>78</v>
      </c>
    </row>
    <row r="195" spans="1:1">
      <c r="A195">
        <v>79</v>
      </c>
    </row>
    <row r="196" spans="1:1">
      <c r="A196">
        <v>80</v>
      </c>
    </row>
    <row r="197" spans="1:1">
      <c r="A197">
        <v>81</v>
      </c>
    </row>
    <row r="198" spans="1:1">
      <c r="A198">
        <v>82</v>
      </c>
    </row>
    <row r="199" spans="1:1">
      <c r="A199">
        <v>83</v>
      </c>
    </row>
    <row r="200" spans="1:1">
      <c r="A200">
        <v>84</v>
      </c>
    </row>
    <row r="201" spans="1:1">
      <c r="A201">
        <v>85</v>
      </c>
    </row>
    <row r="202" spans="1:1">
      <c r="A202">
        <v>86</v>
      </c>
    </row>
    <row r="203" spans="1:1">
      <c r="A203">
        <v>87</v>
      </c>
    </row>
    <row r="204" spans="1:1">
      <c r="A204">
        <v>88</v>
      </c>
    </row>
    <row r="205" spans="1:1">
      <c r="A205">
        <v>89</v>
      </c>
    </row>
    <row r="206" spans="1:1">
      <c r="A206">
        <v>90</v>
      </c>
    </row>
    <row r="207" spans="1:1">
      <c r="A207">
        <v>91</v>
      </c>
    </row>
    <row r="208" spans="1:1">
      <c r="A208">
        <v>92</v>
      </c>
    </row>
    <row r="209" spans="1:1">
      <c r="A209">
        <v>93</v>
      </c>
    </row>
    <row r="210" spans="1:1">
      <c r="A210">
        <v>94</v>
      </c>
    </row>
    <row r="211" spans="1:1">
      <c r="A211">
        <v>95</v>
      </c>
    </row>
    <row r="212" spans="1:1">
      <c r="A212">
        <v>96</v>
      </c>
    </row>
    <row r="213" spans="1:1">
      <c r="A213">
        <v>97</v>
      </c>
    </row>
    <row r="214" spans="1:1">
      <c r="A214">
        <v>98</v>
      </c>
    </row>
    <row r="215" spans="1:1">
      <c r="A215">
        <v>99</v>
      </c>
    </row>
    <row r="216" spans="1:1">
      <c r="A21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7CD1-B14A-439D-837C-468E74CF9369}">
  <sheetPr>
    <tabColor rgb="FF00B050"/>
  </sheetPr>
  <dimension ref="B1:AF35"/>
  <sheetViews>
    <sheetView workbookViewId="0">
      <selection activeCell="N7" sqref="N7"/>
    </sheetView>
  </sheetViews>
  <sheetFormatPr defaultColWidth="8.81640625" defaultRowHeight="14.5"/>
  <cols>
    <col min="2" max="2" width="30.26953125" customWidth="1"/>
  </cols>
  <sheetData>
    <row r="1" spans="2:32">
      <c r="B1" s="5" t="s">
        <v>280</v>
      </c>
    </row>
    <row r="2" spans="2:32">
      <c r="B2" t="s">
        <v>281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</row>
    <row r="3" spans="2:32">
      <c r="B3" t="s">
        <v>282</v>
      </c>
      <c r="C3">
        <v>11.5</v>
      </c>
      <c r="D3">
        <v>11.5</v>
      </c>
      <c r="E3">
        <v>11.5</v>
      </c>
      <c r="F3">
        <v>11.5</v>
      </c>
      <c r="G3">
        <v>11.5</v>
      </c>
      <c r="H3">
        <v>11.5</v>
      </c>
      <c r="I3">
        <v>11.5</v>
      </c>
      <c r="J3">
        <v>11.5</v>
      </c>
      <c r="K3">
        <v>11.5</v>
      </c>
      <c r="L3">
        <v>11.5</v>
      </c>
      <c r="M3">
        <v>11.5</v>
      </c>
      <c r="N3">
        <v>11.5</v>
      </c>
      <c r="O3">
        <v>11.5</v>
      </c>
      <c r="P3">
        <v>11.5</v>
      </c>
      <c r="Q3">
        <v>11.5</v>
      </c>
      <c r="R3">
        <v>11.5</v>
      </c>
      <c r="S3">
        <v>11.5</v>
      </c>
      <c r="T3">
        <v>11.5</v>
      </c>
      <c r="U3">
        <v>11.5</v>
      </c>
      <c r="V3">
        <v>11.5</v>
      </c>
    </row>
    <row r="4" spans="2:32">
      <c r="B4" t="s">
        <v>283</v>
      </c>
      <c r="C4">
        <f>_xlfn.XLOOKUP(C2,'Monthly Value (1)'!$D$5:$NR$5,'Monthly Value (1)'!$D$20:$NR$20)</f>
        <v>6.0739999999999998</v>
      </c>
      <c r="D4">
        <f>_xlfn.XLOOKUP(D2,'Monthly Value (1)'!$D$5:$NR$5,'Monthly Value (1)'!$D$20:$NR$20)</f>
        <v>5.7240000000000002</v>
      </c>
      <c r="E4">
        <f>_xlfn.XLOOKUP(E2,'Monthly Value (1)'!$D$5:$NR$5,'Monthly Value (1)'!$D$20:$NR$20)</f>
        <v>5.3949999999999996</v>
      </c>
      <c r="F4">
        <f>_xlfn.XLOOKUP(F2,'Monthly Value (1)'!$D$5:$NR$5,'Monthly Value (1)'!$D$20:$NR$20)</f>
        <v>5.0369999999999999</v>
      </c>
      <c r="G4">
        <f>_xlfn.XLOOKUP(G2,'Monthly Value (1)'!$D$5:$NR$5,'Monthly Value (1)'!$D$20:$NR$20)</f>
        <v>4.7469999999999999</v>
      </c>
      <c r="H4">
        <f>_xlfn.XLOOKUP(H2,'Monthly Value (1)'!$D$5:$NR$5,'Monthly Value (1)'!$D$20:$NR$20)</f>
        <v>4.4740000000000002</v>
      </c>
      <c r="I4">
        <f>_xlfn.XLOOKUP(I2,'Monthly Value (1)'!$D$5:$NR$5,'Monthly Value (1)'!$D$20:$NR$20)</f>
        <v>4.2169999999999996</v>
      </c>
      <c r="J4">
        <f>_xlfn.XLOOKUP(J2,'Monthly Value (1)'!$D$5:$NR$5,'Monthly Value (1)'!$D$20:$NR$20)</f>
        <v>3.9359999999999999</v>
      </c>
      <c r="K4">
        <f>_xlfn.XLOOKUP(K2,'Monthly Value (1)'!$D$5:$NR$5,'Monthly Value (1)'!$D$20:$NR$20)</f>
        <v>3.71</v>
      </c>
      <c r="L4">
        <f>_xlfn.XLOOKUP(L2,'Monthly Value (1)'!$D$5:$NR$5,'Monthly Value (1)'!$D$20:$NR$20)</f>
        <v>3.4630000000000001</v>
      </c>
      <c r="M4">
        <f>_xlfn.XLOOKUP(M2,'Monthly Value (1)'!$D$5:$NR$5,'Monthly Value (1)'!$D$20:$NR$20)</f>
        <v>3.2629999999999999</v>
      </c>
      <c r="N4">
        <f>_xlfn.XLOOKUP(N2,'Monthly Value (1)'!$D$5:$NR$5,'Monthly Value (1)'!$D$20:$NR$20)</f>
        <v>3.0150000000000001</v>
      </c>
      <c r="O4">
        <f>_xlfn.XLOOKUP(O2,'Monthly Value (1)'!$D$5:$NR$5,'Monthly Value (1)'!$D$20:$NR$20)</f>
        <v>2.7850000000000001</v>
      </c>
      <c r="P4">
        <f>_xlfn.XLOOKUP(P2,'Monthly Value (1)'!$D$5:$NR$5,'Monthly Value (1)'!$D$20:$NR$20)</f>
        <v>2.5979999999999999</v>
      </c>
      <c r="Q4">
        <f>_xlfn.XLOOKUP(Q2,'Monthly Value (1)'!$D$5:$NR$5,'Monthly Value (1)'!$D$20:$NR$20)</f>
        <v>2.3479999999999999</v>
      </c>
      <c r="R4">
        <f>_xlfn.XLOOKUP(R2,'Monthly Value (1)'!$D$5:$NR$5,'Monthly Value (1)'!$D$20:$NR$20)</f>
        <v>2.1419999999999999</v>
      </c>
      <c r="S4">
        <f>_xlfn.XLOOKUP(S2,'Monthly Value (1)'!$D$5:$NR$5,'Monthly Value (1)'!$D$20:$NR$20)</f>
        <v>1.9059999999999999</v>
      </c>
      <c r="T4">
        <f>_xlfn.XLOOKUP(T2,'Monthly Value (1)'!$D$5:$NR$5,'Monthly Value (1)'!$D$20:$NR$20)</f>
        <v>1.5429999999999999</v>
      </c>
      <c r="U4">
        <f>_xlfn.XLOOKUP(U2,'Monthly Value (1)'!$D$5:$NR$5,'Monthly Value (1)'!$D$20:$NR$20)</f>
        <v>1.0760000000000001</v>
      </c>
      <c r="V4">
        <f>_xlfn.XLOOKUP(V2,'Monthly Value (1)'!$D$5:$NR$5,'Monthly Value (1)'!$D$20:$NR$20)</f>
        <v>0.54500000000000004</v>
      </c>
    </row>
    <row r="5" spans="2:32">
      <c r="B5" t="s">
        <v>284</v>
      </c>
      <c r="C5" s="11">
        <f>C4/C3</f>
        <v>0.52817391304347827</v>
      </c>
      <c r="D5" s="11">
        <f t="shared" ref="D5:V5" si="0">D4/D3</f>
        <v>0.49773913043478263</v>
      </c>
      <c r="E5" s="11">
        <f t="shared" si="0"/>
        <v>0.46913043478260869</v>
      </c>
      <c r="F5" s="11">
        <f>F4/F3</f>
        <v>0.438</v>
      </c>
      <c r="G5" s="11">
        <f t="shared" si="0"/>
        <v>0.41278260869565214</v>
      </c>
      <c r="H5" s="11">
        <f t="shared" si="0"/>
        <v>0.3890434782608696</v>
      </c>
      <c r="I5" s="11">
        <f t="shared" si="0"/>
        <v>0.36669565217391303</v>
      </c>
      <c r="J5" s="11">
        <f t="shared" si="0"/>
        <v>0.3422608695652174</v>
      </c>
      <c r="K5" s="11">
        <f t="shared" si="0"/>
        <v>0.32260869565217393</v>
      </c>
      <c r="L5" s="11">
        <f t="shared" si="0"/>
        <v>0.3011304347826087</v>
      </c>
      <c r="M5" s="11">
        <f t="shared" si="0"/>
        <v>0.2837391304347826</v>
      </c>
      <c r="N5" s="11">
        <f t="shared" si="0"/>
        <v>0.26217391304347826</v>
      </c>
      <c r="O5" s="11">
        <f t="shared" si="0"/>
        <v>0.24217391304347827</v>
      </c>
      <c r="P5" s="11">
        <f t="shared" si="0"/>
        <v>0.22591304347826086</v>
      </c>
      <c r="Q5" s="11">
        <f t="shared" si="0"/>
        <v>0.20417391304347826</v>
      </c>
      <c r="R5" s="11">
        <f t="shared" si="0"/>
        <v>0.1862608695652174</v>
      </c>
      <c r="S5" s="11">
        <f t="shared" si="0"/>
        <v>0.16573913043478261</v>
      </c>
      <c r="T5" s="11">
        <f t="shared" si="0"/>
        <v>0.13417391304347825</v>
      </c>
      <c r="U5" s="11">
        <f t="shared" si="0"/>
        <v>9.3565217391304356E-2</v>
      </c>
      <c r="V5" s="11">
        <f t="shared" si="0"/>
        <v>4.739130434782609E-2</v>
      </c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>
      <c r="B6" t="s">
        <v>285</v>
      </c>
      <c r="C6">
        <f>_xlfn.XLOOKUP(C2,'Monthly Value (1)'!$D$5:$NR$5,'Monthly Value (1)'!$D$19:$NR$19)</f>
        <v>0</v>
      </c>
      <c r="D6">
        <f>_xlfn.XLOOKUP(D2,'Monthly Value (1)'!$D$5:$NR$5,'Monthly Value (1)'!$D$19:$NR$19)</f>
        <v>9.3960000000000008</v>
      </c>
      <c r="E6">
        <f>_xlfn.XLOOKUP(E2,'Monthly Value (1)'!$D$5:$NR$5,'Monthly Value (1)'!$D$19:$NR$19)</f>
        <v>8.9030000000000005</v>
      </c>
      <c r="F6">
        <f>_xlfn.XLOOKUP(F2,'Monthly Value (1)'!$D$5:$NR$5,'Monthly Value (1)'!$D$19:$NR$19)</f>
        <v>8.3550000000000004</v>
      </c>
      <c r="G6">
        <f>_xlfn.XLOOKUP(G2,'Monthly Value (1)'!$D$5:$NR$5,'Monthly Value (1)'!$D$19:$NR$19)</f>
        <v>7.9160000000000004</v>
      </c>
      <c r="H6">
        <f>_xlfn.XLOOKUP(H2,'Monthly Value (1)'!$D$5:$NR$5,'Monthly Value (1)'!$D$19:$NR$19)</f>
        <v>7.5010000000000003</v>
      </c>
      <c r="I6">
        <f>_xlfn.XLOOKUP(I2,'Monthly Value (1)'!$D$5:$NR$5,'Monthly Value (1)'!$D$19:$NR$19)</f>
        <v>7.1070000000000002</v>
      </c>
      <c r="J6">
        <f>_xlfn.XLOOKUP(J2,'Monthly Value (1)'!$D$5:$NR$5,'Monthly Value (1)'!$D$19:$NR$19)</f>
        <v>6.6689999999999996</v>
      </c>
      <c r="K6">
        <f>_xlfn.XLOOKUP(K2,'Monthly Value (1)'!$D$5:$NR$5,'Monthly Value (1)'!$D$19:$NR$19)</f>
        <v>6.319</v>
      </c>
      <c r="L6">
        <f>_xlfn.XLOOKUP(L2,'Monthly Value (1)'!$D$5:$NR$5,'Monthly Value (1)'!$D$19:$NR$19)</f>
        <v>5.9290000000000003</v>
      </c>
      <c r="M6">
        <f>_xlfn.XLOOKUP(M2,'Monthly Value (1)'!$D$5:$NR$5,'Monthly Value (1)'!$D$19:$NR$19)</f>
        <v>5.6180000000000003</v>
      </c>
      <c r="N6">
        <f>_xlfn.XLOOKUP(N2,'Monthly Value (1)'!$D$5:$NR$5,'Monthly Value (1)'!$D$19:$NR$19)</f>
        <v>5.2190000000000003</v>
      </c>
      <c r="O6">
        <f>_xlfn.XLOOKUP(O2,'Monthly Value (1)'!$D$5:$NR$5,'Monthly Value (1)'!$D$19:$NR$19)</f>
        <v>4.8460000000000001</v>
      </c>
      <c r="P6">
        <f>_xlfn.XLOOKUP(P2,'Monthly Value (1)'!$D$5:$NR$5,'Monthly Value (1)'!$D$19:$NR$19)</f>
        <v>4.5439999999999996</v>
      </c>
      <c r="Q6">
        <f>_xlfn.XLOOKUP(Q2,'Monthly Value (1)'!$D$5:$NR$5,'Monthly Value (1)'!$D$19:$NR$19)</f>
        <v>4.1280000000000001</v>
      </c>
      <c r="R6">
        <f>_xlfn.XLOOKUP(R2,'Monthly Value (1)'!$D$5:$NR$5,'Monthly Value (1)'!$D$19:$NR$19)</f>
        <v>3.7850000000000001</v>
      </c>
      <c r="S6">
        <f>_xlfn.XLOOKUP(S2,'Monthly Value (1)'!$D$5:$NR$5,'Monthly Value (1)'!$D$19:$NR$19)</f>
        <v>3.387</v>
      </c>
      <c r="T6">
        <f>_xlfn.XLOOKUP(T2,'Monthly Value (1)'!$D$5:$NR$5,'Monthly Value (1)'!$D$19:$NR$19)</f>
        <v>2.7559999999999998</v>
      </c>
      <c r="U6">
        <f>_xlfn.XLOOKUP(U2,'Monthly Value (1)'!$D$5:$NR$5,'Monthly Value (1)'!$D$19:$NR$19)</f>
        <v>1.9319999999999999</v>
      </c>
      <c r="V6">
        <f>_xlfn.XLOOKUP(V2,'Monthly Value (1)'!$D$5:$NR$5,'Monthly Value (1)'!$D$19:$NR$19)</f>
        <v>0.98299999999999998</v>
      </c>
    </row>
    <row r="7" spans="2:32">
      <c r="B7" t="s">
        <v>286</v>
      </c>
      <c r="C7" s="11">
        <f>C6/C3</f>
        <v>0</v>
      </c>
      <c r="D7" s="11">
        <f t="shared" ref="D7:V7" si="1">D6/D3</f>
        <v>0.81704347826086965</v>
      </c>
      <c r="E7" s="11">
        <f t="shared" si="1"/>
        <v>0.77417391304347827</v>
      </c>
      <c r="F7" s="11">
        <f t="shared" si="1"/>
        <v>0.72652173913043483</v>
      </c>
      <c r="G7" s="11">
        <f t="shared" si="1"/>
        <v>0.68834782608695655</v>
      </c>
      <c r="H7" s="11">
        <f t="shared" si="1"/>
        <v>0.65226086956521745</v>
      </c>
      <c r="I7" s="11">
        <f t="shared" si="1"/>
        <v>0.61799999999999999</v>
      </c>
      <c r="J7" s="11">
        <f t="shared" si="1"/>
        <v>0.57991304347826078</v>
      </c>
      <c r="K7" s="11">
        <f t="shared" si="1"/>
        <v>0.54947826086956519</v>
      </c>
      <c r="L7" s="11">
        <f t="shared" si="1"/>
        <v>0.51556521739130434</v>
      </c>
      <c r="M7" s="11">
        <f t="shared" si="1"/>
        <v>0.48852173913043478</v>
      </c>
      <c r="N7" s="11">
        <f t="shared" si="1"/>
        <v>0.45382608695652177</v>
      </c>
      <c r="O7" s="11">
        <f t="shared" si="1"/>
        <v>0.42139130434782607</v>
      </c>
      <c r="P7" s="11">
        <f t="shared" si="1"/>
        <v>0.39513043478260867</v>
      </c>
      <c r="Q7" s="11">
        <f t="shared" si="1"/>
        <v>0.35895652173913045</v>
      </c>
      <c r="R7" s="11">
        <f t="shared" si="1"/>
        <v>0.32913043478260873</v>
      </c>
      <c r="S7" s="11">
        <f t="shared" si="1"/>
        <v>0.29452173913043478</v>
      </c>
      <c r="T7" s="11">
        <f t="shared" si="1"/>
        <v>0.23965217391304347</v>
      </c>
      <c r="U7" s="11">
        <f t="shared" si="1"/>
        <v>0.16799999999999998</v>
      </c>
      <c r="V7" s="11">
        <f t="shared" si="1"/>
        <v>8.5478260869565212E-2</v>
      </c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9" spans="2:32">
      <c r="B9" t="s">
        <v>287</v>
      </c>
    </row>
    <row r="34" spans="3:3">
      <c r="C34" t="s">
        <v>288</v>
      </c>
    </row>
    <row r="35" spans="3:3">
      <c r="C35" t="s">
        <v>289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R49"/>
  <sheetViews>
    <sheetView zoomScale="90" zoomScaleNormal="100" workbookViewId="0">
      <selection activeCell="V10" sqref="V10"/>
    </sheetView>
  </sheetViews>
  <sheetFormatPr defaultColWidth="8.7265625" defaultRowHeight="14.5"/>
  <cols>
    <col min="2" max="2" width="11.1796875" customWidth="1"/>
    <col min="3" max="3" width="15.453125" customWidth="1"/>
    <col min="5" max="5" width="13.54296875" customWidth="1"/>
    <col min="6" max="6" width="18.453125" customWidth="1"/>
    <col min="7" max="7" width="23.7265625" customWidth="1"/>
    <col min="8" max="8" width="8.7265625" style="94"/>
    <col min="9" max="9" width="21.26953125" hidden="1" customWidth="1"/>
    <col min="10" max="14" width="0" hidden="1" customWidth="1"/>
    <col min="15" max="15" width="25.1796875" hidden="1" customWidth="1"/>
    <col min="16" max="19" width="0" hidden="1" customWidth="1"/>
    <col min="22" max="22" width="11.81640625" bestFit="1" customWidth="1"/>
  </cols>
  <sheetData>
    <row r="1" spans="2:18" ht="23.15" customHeight="1">
      <c r="B1" s="5" t="s">
        <v>290</v>
      </c>
      <c r="I1" s="5" t="s">
        <v>291</v>
      </c>
      <c r="O1" s="5" t="s">
        <v>292</v>
      </c>
    </row>
    <row r="2" spans="2:18">
      <c r="B2" t="s">
        <v>293</v>
      </c>
      <c r="D2" s="38">
        <f>Assumptions!B14</f>
        <v>55</v>
      </c>
    </row>
    <row r="3" spans="2:18">
      <c r="D3" s="91"/>
      <c r="I3" s="5"/>
      <c r="O3" s="5"/>
    </row>
    <row r="4" spans="2:18">
      <c r="B4" s="29" t="s">
        <v>294</v>
      </c>
      <c r="C4" s="30"/>
      <c r="D4" s="30"/>
      <c r="E4" s="86">
        <f>NPV('Rev Req''t'!$F$112,'Full Program'!E10:AA10)/SUM('Full Program'!$E$5:$G$7)</f>
        <v>-18847.411040733379</v>
      </c>
      <c r="I4" s="29" t="s">
        <v>295</v>
      </c>
      <c r="J4" s="30"/>
      <c r="K4" s="30"/>
      <c r="L4" s="86">
        <v>-16857.553587901566</v>
      </c>
      <c r="O4" s="29" t="s">
        <v>295</v>
      </c>
      <c r="P4" s="30"/>
      <c r="Q4" s="30"/>
      <c r="R4" s="86">
        <v>-16857.553587901566</v>
      </c>
    </row>
    <row r="5" spans="2:18">
      <c r="B5" s="90"/>
      <c r="E5" s="87"/>
      <c r="I5" s="90"/>
      <c r="L5" s="87"/>
      <c r="O5" s="90"/>
      <c r="R5" s="87"/>
    </row>
    <row r="6" spans="2:18">
      <c r="B6" s="36" t="s">
        <v>296</v>
      </c>
      <c r="C6" s="31"/>
      <c r="D6" s="31"/>
      <c r="E6" s="32">
        <f>SUM(E4:E5)</f>
        <v>-18847.411040733379</v>
      </c>
      <c r="F6" s="28"/>
      <c r="I6" s="36" t="s">
        <v>296</v>
      </c>
      <c r="J6" s="31"/>
      <c r="K6" s="31"/>
      <c r="L6" s="32">
        <v>-16857.553587901566</v>
      </c>
      <c r="O6" s="36" t="s">
        <v>296</v>
      </c>
      <c r="P6" s="31"/>
      <c r="Q6" s="31"/>
      <c r="R6" s="32">
        <v>-16857.553587901566</v>
      </c>
    </row>
    <row r="7" spans="2:18">
      <c r="F7" s="28"/>
    </row>
    <row r="8" spans="2:18">
      <c r="B8" t="s">
        <v>297</v>
      </c>
      <c r="E8" s="27">
        <f>NPV('Rev Req''t'!$F$112,'Full Program'!E12:AA12)/SUM('Full Program'!$E$5:$G$7)</f>
        <v>-34.978206854690306</v>
      </c>
      <c r="F8" s="28"/>
      <c r="I8" t="s">
        <v>297</v>
      </c>
      <c r="L8" s="27">
        <v>-55.883500442601779</v>
      </c>
      <c r="O8" t="s">
        <v>297</v>
      </c>
      <c r="R8" s="27">
        <v>-55.883500442601779</v>
      </c>
    </row>
    <row r="9" spans="2:18">
      <c r="B9" t="s">
        <v>298</v>
      </c>
      <c r="E9" s="27">
        <f>NPV('Rev Req''t'!$F$112,'Full Program'!E14:AA14)/SUM('Full Program'!$E$5:$G$7)</f>
        <v>-244.21214723526671</v>
      </c>
      <c r="F9" s="28"/>
      <c r="I9" t="s">
        <v>298</v>
      </c>
      <c r="L9" s="27">
        <v>-229.67142210955819</v>
      </c>
      <c r="O9" t="s">
        <v>298</v>
      </c>
      <c r="R9" s="27">
        <v>-229.67142210955819</v>
      </c>
    </row>
    <row r="10" spans="2:18">
      <c r="B10" t="s">
        <v>299</v>
      </c>
      <c r="E10" s="27">
        <f>NPV('Rev Req''t'!$F$112,'Full Program'!E22:AA22)/SUM('Full Program'!$E$5:$G$7)</f>
        <v>-96.251084523052128</v>
      </c>
      <c r="F10" s="28"/>
      <c r="I10" t="s">
        <v>299</v>
      </c>
      <c r="L10" s="27">
        <v>-60.346775572688955</v>
      </c>
      <c r="O10" t="s">
        <v>299</v>
      </c>
      <c r="R10" s="27">
        <v>-120.69355114537791</v>
      </c>
    </row>
    <row r="11" spans="2:18">
      <c r="B11" t="s">
        <v>300</v>
      </c>
      <c r="E11" s="27">
        <f>NPV('Rev Req''t'!$F$112,'Full Program'!E16:AA16)/SUM('Full Program'!$E$5:$G$7)</f>
        <v>0</v>
      </c>
      <c r="F11" s="28"/>
      <c r="I11" t="s">
        <v>300</v>
      </c>
      <c r="L11" s="27">
        <v>-418.22968056138205</v>
      </c>
      <c r="O11" t="s">
        <v>300</v>
      </c>
      <c r="R11" s="27">
        <v>-316.82024085738817</v>
      </c>
    </row>
    <row r="12" spans="2:18">
      <c r="B12" t="s">
        <v>301</v>
      </c>
      <c r="E12" s="27">
        <f>NPV('Rev Req''t'!$F$112,'Full Program'!E23:AA23)/SUM('Full Program'!$E$5:$G$7)</f>
        <v>1120.0100513470543</v>
      </c>
      <c r="F12" s="28"/>
      <c r="L12" s="27"/>
      <c r="R12" s="27"/>
    </row>
    <row r="13" spans="2:18">
      <c r="B13" t="s">
        <v>302</v>
      </c>
      <c r="E13" s="27">
        <f>NPV('Rev Req''t'!$F$112,'Full Program'!E27:AA27)/SUM('Full Program'!$E$5:$G$7)</f>
        <v>4834.1029916560356</v>
      </c>
      <c r="F13" s="28" t="s">
        <v>235</v>
      </c>
      <c r="I13" t="s">
        <v>302</v>
      </c>
      <c r="L13" s="27">
        <v>3574.6387823088357</v>
      </c>
      <c r="O13" t="s">
        <v>302</v>
      </c>
      <c r="R13" s="27">
        <v>3574.6387823088357</v>
      </c>
    </row>
    <row r="14" spans="2:18">
      <c r="E14" s="27"/>
      <c r="F14" s="28"/>
      <c r="L14" s="27"/>
      <c r="R14" s="27"/>
    </row>
    <row r="15" spans="2:18">
      <c r="B15" t="s">
        <v>45</v>
      </c>
      <c r="E15" s="35">
        <f>'Monthly Value (1)'!B44</f>
        <v>6711.6043019306499</v>
      </c>
      <c r="F15" s="28"/>
      <c r="I15" t="s">
        <v>45</v>
      </c>
      <c r="L15" s="35">
        <v>4315.3199328674045</v>
      </c>
      <c r="O15" t="s">
        <v>45</v>
      </c>
      <c r="R15" s="35">
        <v>3889.6622379517416</v>
      </c>
    </row>
    <row r="16" spans="2:18">
      <c r="B16" t="s">
        <v>44</v>
      </c>
      <c r="E16" s="35">
        <f>'Monthly Value (1)'!B45</f>
        <v>10761.997642119613</v>
      </c>
      <c r="F16" s="28"/>
      <c r="I16" t="s">
        <v>44</v>
      </c>
      <c r="L16" s="35">
        <v>11231.211099833958</v>
      </c>
      <c r="O16" t="s">
        <v>44</v>
      </c>
      <c r="R16" s="35">
        <v>10163.525840977598</v>
      </c>
    </row>
    <row r="17" spans="2:18">
      <c r="B17" t="s">
        <v>303</v>
      </c>
      <c r="E17" s="39">
        <f>'Monthly Value (1)'!B38</f>
        <v>1581.0764956562696</v>
      </c>
      <c r="F17" s="28"/>
      <c r="I17" t="s">
        <v>303</v>
      </c>
      <c r="L17" s="39">
        <v>1607.827274115006</v>
      </c>
      <c r="O17" t="s">
        <v>303</v>
      </c>
      <c r="R17" s="39">
        <v>1365.3319269424003</v>
      </c>
    </row>
    <row r="18" spans="2:18">
      <c r="B18" t="s">
        <v>304</v>
      </c>
      <c r="E18" s="39">
        <f>'Monthly Value (1)'!B39</f>
        <v>74.4212818354154</v>
      </c>
      <c r="F18" s="28"/>
      <c r="L18" s="39"/>
      <c r="R18" s="39"/>
    </row>
    <row r="19" spans="2:18">
      <c r="B19" t="s">
        <v>305</v>
      </c>
      <c r="E19" s="39">
        <f>'Monthly Value (1)'!B41</f>
        <v>557.83232977417208</v>
      </c>
      <c r="F19" s="28"/>
      <c r="G19" s="228"/>
      <c r="I19" t="s">
        <v>305</v>
      </c>
      <c r="L19" s="39">
        <v>650.32577762928133</v>
      </c>
      <c r="O19" t="s">
        <v>305</v>
      </c>
      <c r="R19" s="39">
        <v>418.59063090477542</v>
      </c>
    </row>
    <row r="20" spans="2:18">
      <c r="B20" t="s">
        <v>306</v>
      </c>
      <c r="E20" s="39">
        <f>'Monthly Value (1)'!B42</f>
        <v>933.68356558448329</v>
      </c>
      <c r="F20" s="28"/>
      <c r="I20" t="s">
        <v>306</v>
      </c>
      <c r="L20" s="39">
        <v>1039.4807369456869</v>
      </c>
      <c r="O20" t="s">
        <v>306</v>
      </c>
      <c r="R20" s="39">
        <v>719.6405101931681</v>
      </c>
    </row>
    <row r="21" spans="2:18">
      <c r="B21" t="s">
        <v>307</v>
      </c>
      <c r="E21" s="39">
        <f>'Monthly Value (1)'!B43</f>
        <v>0</v>
      </c>
      <c r="F21" s="28"/>
      <c r="I21" t="s">
        <v>307</v>
      </c>
      <c r="L21" s="39">
        <v>0</v>
      </c>
      <c r="O21" t="s">
        <v>307</v>
      </c>
      <c r="R21" s="39">
        <v>0</v>
      </c>
    </row>
    <row r="22" spans="2:18">
      <c r="B22" t="s">
        <v>308</v>
      </c>
      <c r="E22" s="39">
        <f>NPV('Rev Req''t'!$F$112,'Full Program'!E21:AA21)/SUM('Full Program'!$E$5:$G$7)</f>
        <v>455.52535464185672</v>
      </c>
      <c r="F22" s="28"/>
      <c r="I22" t="s">
        <v>308</v>
      </c>
      <c r="L22" s="39">
        <v>428.40275224625572</v>
      </c>
      <c r="O22" t="s">
        <v>308</v>
      </c>
      <c r="R22" s="39">
        <v>428.40275224625572</v>
      </c>
    </row>
    <row r="23" spans="2:18">
      <c r="B23" t="s">
        <v>309</v>
      </c>
      <c r="E23" s="161">
        <f>SUM(E6:E22)</f>
        <v>7807.4015351991593</v>
      </c>
      <c r="F23" s="28"/>
      <c r="I23" t="s">
        <v>309</v>
      </c>
      <c r="L23" s="37">
        <v>6509.6343483390801</v>
      </c>
      <c r="O23" t="s">
        <v>309</v>
      </c>
      <c r="R23" s="37">
        <v>4263.2833380487309</v>
      </c>
    </row>
    <row r="25" spans="2:18">
      <c r="E25" s="28"/>
    </row>
    <row r="26" spans="2:18">
      <c r="E26" s="27"/>
    </row>
    <row r="27" spans="2:18">
      <c r="E27" s="27"/>
      <c r="F27" s="28"/>
    </row>
    <row r="28" spans="2:18">
      <c r="B28" s="5"/>
      <c r="C28" s="5"/>
      <c r="D28" s="5"/>
      <c r="E28" s="5"/>
      <c r="F28" s="5"/>
    </row>
    <row r="29" spans="2:18">
      <c r="B29" s="5"/>
      <c r="C29" s="5"/>
      <c r="D29" s="5"/>
      <c r="E29" s="5"/>
      <c r="F29" s="5"/>
    </row>
    <row r="30" spans="2:18">
      <c r="B30" s="5"/>
      <c r="C30" s="5"/>
      <c r="D30" s="5"/>
      <c r="E30" s="37"/>
      <c r="F30" s="5"/>
    </row>
    <row r="31" spans="2:18">
      <c r="B31" s="5"/>
      <c r="C31" s="5"/>
      <c r="D31" s="5"/>
      <c r="E31" s="37"/>
      <c r="F31" s="5"/>
    </row>
    <row r="32" spans="2:18">
      <c r="B32" s="5"/>
      <c r="C32" s="5"/>
      <c r="D32" s="5"/>
      <c r="E32" s="5"/>
      <c r="F32" s="5"/>
    </row>
    <row r="33" spans="2:6">
      <c r="B33" s="5"/>
      <c r="C33" s="5"/>
      <c r="D33" s="5"/>
      <c r="E33" s="5"/>
      <c r="F33" s="5"/>
    </row>
    <row r="34" spans="2:6">
      <c r="B34" s="5"/>
      <c r="C34" s="5"/>
      <c r="D34" s="5"/>
      <c r="E34" s="5"/>
      <c r="F34" s="5"/>
    </row>
    <row r="35" spans="2:6">
      <c r="B35" s="5"/>
      <c r="C35" s="5"/>
      <c r="D35" s="5"/>
      <c r="E35" s="5"/>
      <c r="F35" s="5"/>
    </row>
    <row r="36" spans="2:6">
      <c r="B36" s="5"/>
      <c r="C36" s="5"/>
      <c r="F36" s="5"/>
    </row>
    <row r="37" spans="2:6">
      <c r="B37" s="5"/>
      <c r="C37" s="5"/>
      <c r="D37" s="5"/>
      <c r="E37" s="5"/>
      <c r="F37" s="5"/>
    </row>
    <row r="38" spans="2:6">
      <c r="B38" s="5"/>
      <c r="C38" s="5"/>
      <c r="D38" s="5"/>
      <c r="E38" s="5"/>
      <c r="F38" s="5"/>
    </row>
    <row r="39" spans="2:6">
      <c r="B39" s="5"/>
      <c r="C39" s="5"/>
      <c r="D39" s="5"/>
      <c r="E39" s="5"/>
      <c r="F39" s="5"/>
    </row>
    <row r="40" spans="2:6">
      <c r="B40" s="5"/>
      <c r="C40" s="5"/>
      <c r="D40" s="5"/>
      <c r="E40" s="5"/>
      <c r="F40" s="5"/>
    </row>
    <row r="41" spans="2:6">
      <c r="B41" s="5"/>
      <c r="C41" s="5"/>
      <c r="D41" s="5"/>
      <c r="E41" s="5"/>
      <c r="F41" s="5"/>
    </row>
    <row r="42" spans="2:6">
      <c r="B42" s="5"/>
      <c r="C42" s="5"/>
      <c r="D42" s="5"/>
      <c r="E42" s="5"/>
      <c r="F42" s="5"/>
    </row>
    <row r="43" spans="2:6">
      <c r="B43" s="5"/>
      <c r="C43" s="5"/>
      <c r="D43" s="5"/>
      <c r="E43" s="5"/>
      <c r="F43" s="5"/>
    </row>
    <row r="44" spans="2:6">
      <c r="B44" s="5"/>
      <c r="C44" s="5"/>
      <c r="D44" s="5"/>
      <c r="E44" s="5"/>
      <c r="F44" s="5"/>
    </row>
    <row r="45" spans="2:6">
      <c r="B45" s="5"/>
      <c r="C45" s="5"/>
      <c r="D45" s="5"/>
      <c r="E45" s="5"/>
      <c r="F45" s="5"/>
    </row>
    <row r="46" spans="2:6">
      <c r="B46" s="5"/>
      <c r="C46" s="5"/>
      <c r="D46" s="5"/>
      <c r="E46" s="5"/>
      <c r="F46" s="5"/>
    </row>
    <row r="47" spans="2:6">
      <c r="B47" s="5"/>
      <c r="C47" s="5"/>
      <c r="D47" s="5"/>
      <c r="E47" s="5"/>
      <c r="F47" s="5"/>
    </row>
    <row r="48" spans="2:6">
      <c r="B48" s="5"/>
      <c r="C48" s="5"/>
      <c r="D48" s="5"/>
      <c r="E48" s="5"/>
      <c r="F48" s="5"/>
    </row>
    <row r="49" spans="2:6">
      <c r="B49" s="5"/>
      <c r="C49" s="5"/>
      <c r="D49" s="5"/>
      <c r="E49" s="5"/>
      <c r="F49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N42"/>
  <sheetViews>
    <sheetView showGridLines="0" topLeftCell="A10" zoomScale="90" zoomScaleNormal="90" workbookViewId="0">
      <selection activeCell="D12" sqref="D12"/>
    </sheetView>
  </sheetViews>
  <sheetFormatPr defaultColWidth="11.453125" defaultRowHeight="14.5"/>
  <cols>
    <col min="1" max="1" width="23.7265625" customWidth="1"/>
    <col min="2" max="2" width="12.7265625" bestFit="1" customWidth="1"/>
    <col min="3" max="3" width="12.7265625" customWidth="1"/>
    <col min="4" max="4" width="48" customWidth="1"/>
    <col min="5" max="5" width="12.26953125" bestFit="1" customWidth="1"/>
    <col min="6" max="6" width="12.1796875" bestFit="1" customWidth="1"/>
    <col min="7" max="14" width="12.1796875" customWidth="1"/>
    <col min="15" max="15" width="14.7265625" customWidth="1"/>
    <col min="16" max="20" width="13.453125" customWidth="1"/>
    <col min="21" max="21" width="12.26953125" customWidth="1"/>
    <col min="22" max="22" width="12.81640625" customWidth="1"/>
    <col min="23" max="23" width="14.7265625" customWidth="1"/>
    <col min="24" max="24" width="12.1796875" bestFit="1" customWidth="1"/>
    <col min="25" max="25" width="12.7265625" hidden="1" customWidth="1"/>
    <col min="26" max="26" width="11.81640625" hidden="1" customWidth="1"/>
    <col min="27" max="27" width="12.81640625" hidden="1" customWidth="1"/>
    <col min="28" max="28" width="12" hidden="1" customWidth="1"/>
    <col min="29" max="34" width="13.26953125" hidden="1" customWidth="1"/>
    <col min="35" max="37" width="11.453125" hidden="1" customWidth="1"/>
    <col min="38" max="38" width="17" customWidth="1"/>
    <col min="39" max="39" width="14.26953125" customWidth="1"/>
  </cols>
  <sheetData>
    <row r="1" spans="1:39">
      <c r="A1" t="s">
        <v>310</v>
      </c>
      <c r="B1" s="27">
        <f>Assumptions!B14</f>
        <v>55</v>
      </c>
      <c r="D1" s="60"/>
      <c r="E1" s="61"/>
      <c r="F1" s="61"/>
      <c r="G1" s="61"/>
      <c r="H1" s="61"/>
      <c r="I1" s="61"/>
      <c r="J1" s="61"/>
      <c r="K1" s="61"/>
      <c r="L1" s="61"/>
    </row>
    <row r="2" spans="1:39">
      <c r="A2" t="s">
        <v>311</v>
      </c>
      <c r="B2" s="27">
        <f>Assumptions!B15</f>
        <v>5500</v>
      </c>
      <c r="D2" s="57"/>
      <c r="E2" s="59"/>
      <c r="F2" s="59"/>
      <c r="G2" s="59"/>
      <c r="H2" s="59"/>
      <c r="I2" s="59"/>
      <c r="J2" s="59"/>
      <c r="K2" s="59"/>
      <c r="L2" s="59"/>
    </row>
    <row r="3" spans="1:39">
      <c r="B3" s="50"/>
      <c r="C3" s="27"/>
      <c r="D3" s="73"/>
      <c r="E3" s="59"/>
      <c r="F3" s="59"/>
      <c r="G3" s="59"/>
      <c r="H3" s="59"/>
      <c r="I3" s="59"/>
      <c r="J3" s="59"/>
      <c r="K3" s="59"/>
      <c r="L3" s="59"/>
    </row>
    <row r="4" spans="1:39">
      <c r="B4" s="55"/>
      <c r="C4" s="50"/>
      <c r="D4" s="48" t="s">
        <v>43</v>
      </c>
      <c r="E4" s="47">
        <v>1</v>
      </c>
      <c r="F4" s="47">
        <v>2</v>
      </c>
      <c r="G4" s="47">
        <v>3</v>
      </c>
      <c r="H4" s="47">
        <v>4</v>
      </c>
      <c r="I4" s="47">
        <v>5</v>
      </c>
      <c r="J4" s="47">
        <v>6</v>
      </c>
      <c r="K4" s="47">
        <v>7</v>
      </c>
      <c r="L4" s="47">
        <v>8</v>
      </c>
      <c r="M4" s="47">
        <v>9</v>
      </c>
      <c r="N4" s="47">
        <v>10</v>
      </c>
      <c r="O4" s="47">
        <v>11</v>
      </c>
      <c r="P4" s="47">
        <v>12</v>
      </c>
      <c r="Q4" s="47">
        <v>13</v>
      </c>
      <c r="R4" s="47">
        <v>14</v>
      </c>
      <c r="S4" s="47">
        <v>15</v>
      </c>
      <c r="T4" s="47">
        <v>16</v>
      </c>
      <c r="U4" s="47">
        <v>17</v>
      </c>
      <c r="V4" s="47">
        <v>18</v>
      </c>
      <c r="W4" s="47">
        <v>19</v>
      </c>
      <c r="X4" s="47">
        <v>20</v>
      </c>
      <c r="Y4" s="47">
        <v>21</v>
      </c>
      <c r="Z4" s="47">
        <v>22</v>
      </c>
      <c r="AA4" s="47">
        <v>23</v>
      </c>
      <c r="AB4" s="47">
        <v>24</v>
      </c>
      <c r="AC4" s="47">
        <v>25</v>
      </c>
      <c r="AD4" s="47">
        <v>26</v>
      </c>
      <c r="AE4" s="47">
        <v>27</v>
      </c>
      <c r="AF4" s="47">
        <v>28</v>
      </c>
      <c r="AG4" s="47">
        <v>29</v>
      </c>
      <c r="AH4" s="47">
        <v>30</v>
      </c>
      <c r="AI4" s="47">
        <v>31</v>
      </c>
      <c r="AJ4" s="47">
        <v>32</v>
      </c>
      <c r="AK4" s="47">
        <v>33</v>
      </c>
    </row>
    <row r="5" spans="1:39">
      <c r="B5" s="55"/>
      <c r="C5" s="55"/>
      <c r="D5" s="48" t="s">
        <v>312</v>
      </c>
      <c r="E5" s="77">
        <f>Assumptions!B9</f>
        <v>720</v>
      </c>
      <c r="H5" s="40"/>
      <c r="I5" s="40"/>
      <c r="J5" s="40"/>
      <c r="K5" s="40"/>
      <c r="L5" s="40"/>
      <c r="M5" s="40"/>
      <c r="N5" s="40"/>
    </row>
    <row r="6" spans="1:39" hidden="1">
      <c r="B6" s="55"/>
      <c r="C6" s="55"/>
      <c r="D6" s="48" t="s">
        <v>313</v>
      </c>
      <c r="E6" s="77"/>
      <c r="F6" s="283">
        <v>0</v>
      </c>
      <c r="G6" s="77"/>
      <c r="H6" s="40"/>
      <c r="I6" s="40"/>
      <c r="J6" s="40"/>
      <c r="K6" s="40"/>
      <c r="L6" s="40"/>
      <c r="M6" s="40"/>
      <c r="N6" s="40"/>
    </row>
    <row r="7" spans="1:39" hidden="1">
      <c r="B7" s="55"/>
      <c r="C7" s="55"/>
      <c r="D7" s="48" t="s">
        <v>314</v>
      </c>
      <c r="E7" s="77"/>
      <c r="F7" s="77"/>
      <c r="G7" s="283">
        <v>0</v>
      </c>
      <c r="H7" s="40"/>
      <c r="I7" s="40"/>
      <c r="J7" s="40"/>
      <c r="K7" s="40"/>
      <c r="L7" s="40"/>
      <c r="M7" s="40"/>
      <c r="N7" s="40"/>
    </row>
    <row r="8" spans="1:39">
      <c r="C8" s="27"/>
      <c r="D8" s="5" t="s">
        <v>315</v>
      </c>
      <c r="E8" s="40"/>
      <c r="F8" s="40"/>
      <c r="G8" s="40"/>
      <c r="AL8" s="47" t="s">
        <v>316</v>
      </c>
    </row>
    <row r="9" spans="1:39">
      <c r="B9" s="28"/>
      <c r="D9" s="42" t="s">
        <v>317</v>
      </c>
      <c r="E9" s="41">
        <f>((-$E5)*'Rev Req''t'!J96)</f>
        <v>-2103678.7265999024</v>
      </c>
      <c r="F9" s="41">
        <f>(-$E5*'Rev Req''t'!K96)</f>
        <v>-1935344.8877684411</v>
      </c>
      <c r="G9" s="41">
        <f>(-$E5*'Rev Req''t'!L96)</f>
        <v>-1768844.6174676993</v>
      </c>
      <c r="H9" s="41">
        <f>(-$E5*'Rev Req''t'!M96)</f>
        <v>-1638051.7015533675</v>
      </c>
      <c r="I9" s="41">
        <f>(-$E5*'Rev Req''t'!N96)</f>
        <v>-1520829.0435339403</v>
      </c>
      <c r="J9" s="41">
        <f>(-$E5*'Rev Req''t'!O96)</f>
        <v>-1415224.0789356912</v>
      </c>
      <c r="K9" s="41">
        <f>(-$E5*'Rev Req''t'!P96)</f>
        <v>-1328534.5011797973</v>
      </c>
      <c r="L9" s="41">
        <f>(-$E5*'Rev Req''t'!Q96)</f>
        <v>-1252022.616845082</v>
      </c>
      <c r="M9" s="41">
        <f>(-$E5*'Rev Req''t'!R96)</f>
        <v>-1176230.7325103662</v>
      </c>
      <c r="N9" s="41">
        <f>(-$E5*'Rev Req''t'!S96)</f>
        <v>-1099718.8481756507</v>
      </c>
      <c r="O9" s="41">
        <f>(-$E5*'Rev Req''t'!T96)</f>
        <v>-1023206.9638409351</v>
      </c>
      <c r="P9" s="41">
        <f>(-$E5*'Rev Req''t'!U96)</f>
        <v>-947415.07950621971</v>
      </c>
      <c r="Q9" s="41">
        <f>(-$E5*'Rev Req''t'!V96)</f>
        <v>-870903.19517150428</v>
      </c>
      <c r="R9" s="41">
        <f>(-$E5*'Rev Req''t'!W96)</f>
        <v>-795111.31083678885</v>
      </c>
      <c r="S9" s="41">
        <f>(-$E5*'Rev Req''t'!X96)</f>
        <v>-719319.42650207342</v>
      </c>
      <c r="T9" s="41">
        <f>(-$E5*'Rev Req''t'!Y96)</f>
        <v>-642807.54216735798</v>
      </c>
      <c r="U9" s="41">
        <f>(-$E5*'Rev Req''t'!Z96)</f>
        <v>-5.1914043666144916E-11</v>
      </c>
      <c r="V9" s="41">
        <f>(-$E5*'Rev Req''t'!AA96)</f>
        <v>4.0377589518112717E-11</v>
      </c>
      <c r="W9" s="41">
        <f>(-$E5*'Rev Req''t'!AB96)</f>
        <v>4.0377589518112717E-11</v>
      </c>
      <c r="X9" s="41">
        <f>(-$E5*'Rev Req''t'!AC96)</f>
        <v>4.0377589518112717E-11</v>
      </c>
      <c r="Y9" s="41">
        <f>(-$E5*'Rev Req''t'!AD96)</f>
        <v>4.0377589518112717E-11</v>
      </c>
      <c r="Z9" s="41">
        <f>(-$E5*'Rev Req''t'!AE96)</f>
        <v>4.0377589518112717E-11</v>
      </c>
      <c r="AA9" s="41">
        <f>(-$E5*'Rev Req''t'!AF96)</f>
        <v>4.0377589518112717E-11</v>
      </c>
      <c r="AB9" s="41" t="e">
        <f>(-($E5+#REF!)*#REF!)</f>
        <v>#REF!</v>
      </c>
      <c r="AC9" s="41" t="e">
        <f>(-($E5+#REF!)*#REF!)</f>
        <v>#REF!</v>
      </c>
      <c r="AD9" s="41" t="e">
        <f>(-($E5+#REF!)*#REF!)</f>
        <v>#REF!</v>
      </c>
      <c r="AE9" s="41" t="e">
        <f>(-($E5+#REF!)*#REF!)</f>
        <v>#REF!</v>
      </c>
      <c r="AF9" s="41" t="e">
        <f>(-($E5+#REF!)*#REF!)</f>
        <v>#REF!</v>
      </c>
      <c r="AG9" s="41" t="e">
        <f>(-($E5+#REF!)*#REF!)</f>
        <v>#REF!</v>
      </c>
      <c r="AH9" s="41" t="e">
        <f>(-($E5+#REF!)*#REF!)</f>
        <v>#REF!</v>
      </c>
      <c r="AI9" s="41" t="e">
        <f>(-($E5+#REF!)*#REF!)</f>
        <v>#REF!</v>
      </c>
      <c r="AJ9" s="41" t="e">
        <f>(-($E5+#REF!)*#REF!)</f>
        <v>#REF!</v>
      </c>
      <c r="AK9" s="41" t="e">
        <f>(-($E5+#REF!)*#REF!)</f>
        <v>#REF!</v>
      </c>
      <c r="AL9" s="43"/>
    </row>
    <row r="10" spans="1:39">
      <c r="C10" s="50"/>
      <c r="D10" s="42" t="s">
        <v>318</v>
      </c>
      <c r="E10" s="41">
        <f t="shared" ref="E10:AK10" si="0">SUM(E9:E9)</f>
        <v>-2103678.7265999024</v>
      </c>
      <c r="F10" s="41">
        <f t="shared" si="0"/>
        <v>-1935344.8877684411</v>
      </c>
      <c r="G10" s="41">
        <f t="shared" si="0"/>
        <v>-1768844.6174676993</v>
      </c>
      <c r="H10" s="41">
        <f t="shared" si="0"/>
        <v>-1638051.7015533675</v>
      </c>
      <c r="I10" s="41">
        <f t="shared" si="0"/>
        <v>-1520829.0435339403</v>
      </c>
      <c r="J10" s="41">
        <f t="shared" si="0"/>
        <v>-1415224.0789356912</v>
      </c>
      <c r="K10" s="41">
        <f t="shared" si="0"/>
        <v>-1328534.5011797973</v>
      </c>
      <c r="L10" s="41">
        <f t="shared" si="0"/>
        <v>-1252022.616845082</v>
      </c>
      <c r="M10" s="41">
        <f t="shared" si="0"/>
        <v>-1176230.7325103662</v>
      </c>
      <c r="N10" s="41">
        <f t="shared" si="0"/>
        <v>-1099718.8481756507</v>
      </c>
      <c r="O10" s="41">
        <f t="shared" si="0"/>
        <v>-1023206.9638409351</v>
      </c>
      <c r="P10" s="41">
        <f t="shared" si="0"/>
        <v>-947415.07950621971</v>
      </c>
      <c r="Q10" s="41">
        <f t="shared" si="0"/>
        <v>-870903.19517150428</v>
      </c>
      <c r="R10" s="41">
        <f t="shared" si="0"/>
        <v>-795111.31083678885</v>
      </c>
      <c r="S10" s="41">
        <f t="shared" si="0"/>
        <v>-719319.42650207342</v>
      </c>
      <c r="T10" s="41">
        <f t="shared" si="0"/>
        <v>-642807.54216735798</v>
      </c>
      <c r="U10" s="41">
        <f t="shared" si="0"/>
        <v>-5.1914043666144916E-11</v>
      </c>
      <c r="V10" s="41">
        <f t="shared" si="0"/>
        <v>4.0377589518112717E-11</v>
      </c>
      <c r="W10" s="41">
        <f t="shared" si="0"/>
        <v>4.0377589518112717E-11</v>
      </c>
      <c r="X10" s="41">
        <f t="shared" si="0"/>
        <v>4.0377589518112717E-11</v>
      </c>
      <c r="Y10" s="41">
        <f t="shared" si="0"/>
        <v>4.0377589518112717E-11</v>
      </c>
      <c r="Z10" s="41">
        <f t="shared" si="0"/>
        <v>4.0377589518112717E-11</v>
      </c>
      <c r="AA10" s="41">
        <f t="shared" si="0"/>
        <v>4.0377589518112717E-11</v>
      </c>
      <c r="AB10" s="41" t="e">
        <f t="shared" si="0"/>
        <v>#REF!</v>
      </c>
      <c r="AC10" s="41" t="e">
        <f t="shared" si="0"/>
        <v>#REF!</v>
      </c>
      <c r="AD10" s="41" t="e">
        <f t="shared" si="0"/>
        <v>#REF!</v>
      </c>
      <c r="AE10" s="41" t="e">
        <f t="shared" si="0"/>
        <v>#REF!</v>
      </c>
      <c r="AF10" s="41" t="e">
        <f t="shared" si="0"/>
        <v>#REF!</v>
      </c>
      <c r="AG10" s="41" t="e">
        <f t="shared" si="0"/>
        <v>#REF!</v>
      </c>
      <c r="AH10" s="41" t="e">
        <f t="shared" si="0"/>
        <v>#REF!</v>
      </c>
      <c r="AI10" s="41" t="e">
        <f t="shared" si="0"/>
        <v>#REF!</v>
      </c>
      <c r="AJ10" s="41" t="e">
        <f t="shared" si="0"/>
        <v>#REF!</v>
      </c>
      <c r="AK10" s="41" t="e">
        <f t="shared" si="0"/>
        <v>#REF!</v>
      </c>
      <c r="AL10" s="43"/>
      <c r="AM10" s="28"/>
    </row>
    <row r="11" spans="1:39">
      <c r="C11" s="50"/>
      <c r="D11" s="42" t="s">
        <v>319</v>
      </c>
      <c r="E11" s="41">
        <f>($E$5*-Assumptions!$B$17*((1+Assumptions!$B$57)^(E4-1)))*(1-_xlfn.XLOOKUP('Full Program'!E4,Assumptions!$B$96:$B$115,Assumptions!$D$96:$D$115))</f>
        <v>-2160</v>
      </c>
      <c r="F11" s="41">
        <f>($E$5*-Assumptions!$B$17*((1+Assumptions!$B$57)^(F4-1)))*(1-_xlfn.XLOOKUP('Full Program'!F4,Assumptions!$B$96:$B$115,Assumptions!$D$96:$D$115))</f>
        <v>-2203.1999999999998</v>
      </c>
      <c r="G11" s="41">
        <f>($E$5*-Assumptions!$B$17*((1+Assumptions!$B$57)^(G4-1)))*(1-_xlfn.XLOOKUP('Full Program'!G4,Assumptions!$B$96:$B$115,Assumptions!$D$96:$D$115))</f>
        <v>-2247.2640000000001</v>
      </c>
      <c r="H11" s="41">
        <f>($E$5*-Assumptions!$B$17*((1+Assumptions!$B$57)^(H4-1)))*(1-_xlfn.XLOOKUP('Full Program'!H4,Assumptions!$B$96:$B$115,Assumptions!$D$96:$D$115))</f>
        <v>-2292.20928</v>
      </c>
      <c r="I11" s="41">
        <f>($E$5*-Assumptions!$B$17*((1+Assumptions!$B$57)^(I4-1)))*(1-_xlfn.XLOOKUP('Full Program'!I4,Assumptions!$B$96:$B$115,Assumptions!$D$96:$D$115))</f>
        <v>-2338.0534656</v>
      </c>
      <c r="J11" s="41">
        <f>($E$5*-Assumptions!$B$17*((1+Assumptions!$B$57)^(J4-1)))*(1-_xlfn.XLOOKUP('Full Program'!J4,Assumptions!$B$96:$B$115,Assumptions!$D$96:$D$115))</f>
        <v>-2384.814534912</v>
      </c>
      <c r="K11" s="41">
        <f>($E$5*-Assumptions!$B$17*((1+Assumptions!$B$57)^(K4-1)))*(1-_xlfn.XLOOKUP('Full Program'!K4,Assumptions!$B$96:$B$115,Assumptions!$D$96:$D$115))</f>
        <v>-2432.5108256102403</v>
      </c>
      <c r="L11" s="41">
        <f>($E$5*-Assumptions!$B$17*((1+Assumptions!$B$57)^(L4-1)))*(1-_xlfn.XLOOKUP('Full Program'!L4,Assumptions!$B$96:$B$115,Assumptions!$D$96:$D$115))</f>
        <v>-2481.1610421224445</v>
      </c>
      <c r="M11" s="41">
        <f>($E$5*-Assumptions!$B$17*((1+Assumptions!$B$57)^(M4-1)))*(1-_xlfn.XLOOKUP('Full Program'!M4,Assumptions!$B$96:$B$115,Assumptions!$D$96:$D$115))</f>
        <v>-2530.7842629648935</v>
      </c>
      <c r="N11" s="41">
        <f>($E$5*-Assumptions!$B$17*((1+Assumptions!$B$57)^(N4-1)))*(1-_xlfn.XLOOKUP('Full Program'!N4,Assumptions!$B$96:$B$115,Assumptions!$D$96:$D$115))</f>
        <v>-2581.3999482241916</v>
      </c>
      <c r="O11" s="41">
        <f>($E$5*-Assumptions!$B$17*((1+Assumptions!$B$57)^(O4-1)))*(1-_xlfn.XLOOKUP('Full Program'!O4,Assumptions!$B$96:$B$115,Assumptions!$D$96:$D$115))</f>
        <v>-2606.6976677167886</v>
      </c>
      <c r="P11" s="41">
        <f>($E$5*-Assumptions!$B$17*((1+Assumptions!$B$57)^(P4-1)))*(1-_xlfn.XLOOKUP('Full Program'!P4,Assumptions!$B$96:$B$115,Assumptions!$D$96:$D$115))</f>
        <v>-2631.9747360097995</v>
      </c>
      <c r="Q11" s="41">
        <f>($E$5*-Assumptions!$B$17*((1+Assumptions!$B$57)^(Q4-1)))*(1-_xlfn.XLOOKUP('Full Program'!Q4,Assumptions!$B$96:$B$115,Assumptions!$D$96:$D$115))</f>
        <v>-2657.2202079674448</v>
      </c>
      <c r="R11" s="41">
        <f>($E$5*-Assumptions!$B$17*((1+Assumptions!$B$57)^(R4-1)))*(1-_xlfn.XLOOKUP('Full Program'!R4,Assumptions!$B$96:$B$115,Assumptions!$D$96:$D$115))</f>
        <v>-2626.5389024733877</v>
      </c>
      <c r="S11" s="41">
        <f>($E$5*-Assumptions!$B$17*((1+Assumptions!$B$57)^(S4-1)))*(1-_xlfn.XLOOKUP('Full Program'!S4,Assumptions!$B$96:$B$115,Assumptions!$D$96:$D$115))</f>
        <v>-2593.5674566763814</v>
      </c>
      <c r="T11" s="41">
        <f>($E$5*-Assumptions!$B$17*((1+Assumptions!$B$57)^(T4-1)))*(1-_xlfn.XLOOKUP('Full Program'!T4,Assumptions!$B$96:$B$115,Assumptions!$D$96:$D$115))</f>
        <v>-2500.0850252709024</v>
      </c>
      <c r="U11" s="41">
        <f>($E$5*-Assumptions!$B$17*((1+Assumptions!$B$57)^(U4-1)))*(1-_xlfn.XLOOKUP('Full Program'!U4,Assumptions!$B$96:$B$115,Assumptions!$D$96:$D$115))</f>
        <v>-2223.9128422467916</v>
      </c>
      <c r="V11" s="41">
        <f>($E$5*-Assumptions!$B$17*((1+Assumptions!$B$57)^(V4-1)))*(1-_xlfn.XLOOKUP('Full Program'!V4,Assumptions!$B$96:$B$115,Assumptions!$D$96:$D$115))</f>
        <v>-1663.4868060006004</v>
      </c>
      <c r="W11" s="41">
        <f>($E$5*-Assumptions!$B$17*((1+Assumptions!$B$57)^(W4-1)))*(1-_xlfn.XLOOKUP('Full Program'!W4,Assumptions!$B$96:$B$115,Assumptions!$D$96:$D$115))</f>
        <v>-925.50356842942494</v>
      </c>
      <c r="X11" s="41">
        <f>($E$5*-Assumptions!$B$17*((1+Assumptions!$B$57)^(X4-1)))*(1-_xlfn.XLOOKUP('Full Program'!X4,Assumptions!$B$96:$B$115,Assumptions!$D$96:$D$115))</f>
        <v>0</v>
      </c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3"/>
    </row>
    <row r="12" spans="1:39">
      <c r="C12" s="50"/>
      <c r="D12" s="42" t="s">
        <v>320</v>
      </c>
      <c r="E12" s="81">
        <f t="shared" ref="E12:AA12" si="1">SUM(E11:E11)</f>
        <v>-2160</v>
      </c>
      <c r="F12" s="81">
        <f t="shared" si="1"/>
        <v>-2203.1999999999998</v>
      </c>
      <c r="G12" s="81">
        <f t="shared" si="1"/>
        <v>-2247.2640000000001</v>
      </c>
      <c r="H12" s="81">
        <f t="shared" si="1"/>
        <v>-2292.20928</v>
      </c>
      <c r="I12" s="81">
        <f t="shared" si="1"/>
        <v>-2338.0534656</v>
      </c>
      <c r="J12" s="81">
        <f t="shared" si="1"/>
        <v>-2384.814534912</v>
      </c>
      <c r="K12" s="81">
        <f t="shared" si="1"/>
        <v>-2432.5108256102403</v>
      </c>
      <c r="L12" s="81">
        <f t="shared" si="1"/>
        <v>-2481.1610421224445</v>
      </c>
      <c r="M12" s="81">
        <f t="shared" si="1"/>
        <v>-2530.7842629648935</v>
      </c>
      <c r="N12" s="81">
        <f t="shared" si="1"/>
        <v>-2581.3999482241916</v>
      </c>
      <c r="O12" s="81">
        <f t="shared" si="1"/>
        <v>-2606.6976677167886</v>
      </c>
      <c r="P12" s="81">
        <f t="shared" si="1"/>
        <v>-2631.9747360097995</v>
      </c>
      <c r="Q12" s="81">
        <f t="shared" si="1"/>
        <v>-2657.2202079674448</v>
      </c>
      <c r="R12" s="81">
        <f t="shared" si="1"/>
        <v>-2626.5389024733877</v>
      </c>
      <c r="S12" s="81">
        <f t="shared" si="1"/>
        <v>-2593.5674566763814</v>
      </c>
      <c r="T12" s="81">
        <f t="shared" si="1"/>
        <v>-2500.0850252709024</v>
      </c>
      <c r="U12" s="81">
        <f t="shared" si="1"/>
        <v>-2223.9128422467916</v>
      </c>
      <c r="V12" s="81">
        <f t="shared" si="1"/>
        <v>-1663.4868060006004</v>
      </c>
      <c r="W12" s="81">
        <f t="shared" si="1"/>
        <v>-925.50356842942494</v>
      </c>
      <c r="X12" s="81">
        <f t="shared" si="1"/>
        <v>0</v>
      </c>
      <c r="Y12" s="81">
        <f t="shared" si="1"/>
        <v>0</v>
      </c>
      <c r="Z12" s="81">
        <f t="shared" si="1"/>
        <v>0</v>
      </c>
      <c r="AA12" s="81">
        <f t="shared" si="1"/>
        <v>0</v>
      </c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3"/>
      <c r="AM12" s="28"/>
    </row>
    <row r="13" spans="1:39">
      <c r="B13" s="28"/>
      <c r="C13" s="50"/>
      <c r="D13" s="42" t="s">
        <v>321</v>
      </c>
      <c r="E13" s="41">
        <f>(1-_xlfn.XLOOKUP(E4,Assumptions!$B$96:$B$125,Assumptions!$D$96:$D$125))*-$E5*Connectivity!D11</f>
        <v>-17280</v>
      </c>
      <c r="F13" s="41">
        <f>(1-_xlfn.XLOOKUP(F4,Assumptions!$B$96:$B$125,Assumptions!$D$96:$D$125))*-$E5*Connectivity!E11</f>
        <v>-17280</v>
      </c>
      <c r="G13" s="41">
        <f>(1-_xlfn.XLOOKUP(G4,Assumptions!$B$96:$B$125,Assumptions!$D$96:$D$125))*-$E5*Connectivity!F11</f>
        <v>-17280</v>
      </c>
      <c r="H13" s="41">
        <f>(1-_xlfn.XLOOKUP(H4,Assumptions!$B$96:$B$125,Assumptions!$D$96:$D$125))*-$E5*Connectivity!G11</f>
        <v>-17280</v>
      </c>
      <c r="I13" s="41">
        <f>(1-_xlfn.XLOOKUP(I4,Assumptions!$B$96:$B$125,Assumptions!$D$96:$D$125))*-$E5*Connectivity!H11</f>
        <v>-17280</v>
      </c>
      <c r="J13" s="41">
        <f>(1-_xlfn.XLOOKUP(J4,Assumptions!$B$96:$B$125,Assumptions!$D$96:$D$125))*-$E5*Connectivity!I11</f>
        <v>-17280</v>
      </c>
      <c r="K13" s="41">
        <f>(1-_xlfn.XLOOKUP(K4,Assumptions!$B$96:$B$125,Assumptions!$D$96:$D$125))*-$E5*Connectivity!J11</f>
        <v>-17280</v>
      </c>
      <c r="L13" s="41">
        <f>(1-_xlfn.XLOOKUP(L4,Assumptions!$B$96:$B$125,Assumptions!$D$96:$D$125))*-$E5*Connectivity!K11</f>
        <v>-17280</v>
      </c>
      <c r="M13" s="41">
        <f>(1-_xlfn.XLOOKUP(M4,Assumptions!$B$96:$B$125,Assumptions!$D$96:$D$125))*-$E5*Connectivity!L11</f>
        <v>-17280</v>
      </c>
      <c r="N13" s="41">
        <f>(1-_xlfn.XLOOKUP(N4,Assumptions!$B$96:$B$125,Assumptions!$D$96:$D$125))*-$E5*Connectivity!M11</f>
        <v>-17280</v>
      </c>
      <c r="O13" s="41">
        <f>(1-_xlfn.XLOOKUP(O4,Assumptions!$B$96:$B$125,Assumptions!$D$96:$D$125))*-$E5*Connectivity!N11</f>
        <v>-17107.199999999997</v>
      </c>
      <c r="P13" s="41">
        <f>(1-_xlfn.XLOOKUP(P4,Assumptions!$B$96:$B$125,Assumptions!$D$96:$D$125))*-$E5*Connectivity!O11</f>
        <v>-16934.400000000001</v>
      </c>
      <c r="Q13" s="41">
        <f>(1-_xlfn.XLOOKUP(Q4,Assumptions!$B$96:$B$125,Assumptions!$D$96:$D$125))*-$E5*Connectivity!P11</f>
        <v>-16761.599999999999</v>
      </c>
      <c r="R13" s="41">
        <f>(1-_xlfn.XLOOKUP(R4,Assumptions!$B$96:$B$125,Assumptions!$D$96:$D$125))*-$E5*Connectivity!Q11</f>
        <v>-16243.199999999999</v>
      </c>
      <c r="S13" s="41">
        <f>(1-_xlfn.XLOOKUP(S4,Assumptions!$B$96:$B$125,Assumptions!$D$96:$D$125))*-$E5*Connectivity!R11</f>
        <v>-15724.800000000001</v>
      </c>
      <c r="T13" s="41">
        <f>(1-_xlfn.XLOOKUP(T4,Assumptions!$B$96:$B$125,Assumptions!$D$96:$D$125))*-$E5*Connectivity!S11</f>
        <v>-14860.800000000001</v>
      </c>
      <c r="U13" s="41">
        <f>(1-_xlfn.XLOOKUP(U4,Assumptions!$B$96:$B$125,Assumptions!$D$96:$D$125))*-$E5*Connectivity!T11</f>
        <v>-12960</v>
      </c>
      <c r="V13" s="41">
        <f>(1-_xlfn.XLOOKUP(V4,Assumptions!$B$96:$B$125,Assumptions!$D$96:$D$125))*-$E5*Connectivity!U11</f>
        <v>-9504.0000000000018</v>
      </c>
      <c r="W13" s="41">
        <f>(1-_xlfn.XLOOKUP(W4,Assumptions!$B$96:$B$125,Assumptions!$D$96:$D$125))*-$E5*Connectivity!V11</f>
        <v>-5184.0000000000009</v>
      </c>
      <c r="X13" s="41">
        <f>(1-_xlfn.XLOOKUP(X4,Assumptions!$B$96:$B$125,Assumptions!$D$96:$D$125))*-$E5*Connectivity!W11</f>
        <v>0</v>
      </c>
      <c r="Y13" s="41">
        <f>(1-_xlfn.XLOOKUP(Y4,Assumptions!$B$96:$B$125,Assumptions!$D$96:$D$125))*-$E5*Connectivity!X11</f>
        <v>0</v>
      </c>
      <c r="Z13" s="41">
        <f>(1-_xlfn.XLOOKUP(Z4,Assumptions!$B$96:$B$125,Assumptions!$D$96:$D$125))*-$E5*Connectivity!Y11</f>
        <v>0</v>
      </c>
      <c r="AA13" s="41">
        <f>(1-_xlfn.XLOOKUP(AA4,Assumptions!$B$96:$B$125,Assumptions!$D$96:$D$125))*-$E5*Connectivity!Z11</f>
        <v>0</v>
      </c>
      <c r="AB13" s="41" t="e">
        <f>-SUM($E5,#REF!)*Connectivity!AA11</f>
        <v>#REF!</v>
      </c>
      <c r="AC13" s="41" t="e">
        <f>-SUM($E5,#REF!)*Connectivity!AB11</f>
        <v>#REF!</v>
      </c>
      <c r="AD13" s="41" t="e">
        <f>-SUM($E5,#REF!)*Connectivity!AC11</f>
        <v>#REF!</v>
      </c>
      <c r="AE13" s="41" t="e">
        <f>-SUM($E5,#REF!)*Connectivity!AD11</f>
        <v>#REF!</v>
      </c>
      <c r="AF13" s="41" t="e">
        <f>-SUM($E5,#REF!)*Connectivity!AE11</f>
        <v>#REF!</v>
      </c>
      <c r="AG13" s="41" t="e">
        <f>-SUM($E5,#REF!)*Connectivity!AF11</f>
        <v>#REF!</v>
      </c>
      <c r="AH13" s="41" t="e">
        <f>-SUM($E5,#REF!)*Connectivity!AG11</f>
        <v>#REF!</v>
      </c>
      <c r="AI13" s="41" t="e">
        <f>-SUM($E5,#REF!)*Connectivity!AH11</f>
        <v>#REF!</v>
      </c>
      <c r="AJ13" s="41" t="e">
        <f>-SUM($E5,#REF!)*Connectivity!AI11</f>
        <v>#REF!</v>
      </c>
      <c r="AK13" s="41" t="e">
        <f>-SUM($E5,#REF!)*Connectivity!AJ11</f>
        <v>#REF!</v>
      </c>
      <c r="AL13" s="43"/>
    </row>
    <row r="14" spans="1:39">
      <c r="B14" s="55"/>
      <c r="C14" s="55"/>
      <c r="D14" s="42" t="s">
        <v>322</v>
      </c>
      <c r="E14" s="44">
        <f t="shared" ref="E14:AK14" si="2">SUM(E13:E13)</f>
        <v>-17280</v>
      </c>
      <c r="F14" s="44">
        <f t="shared" si="2"/>
        <v>-17280</v>
      </c>
      <c r="G14" s="44">
        <f t="shared" si="2"/>
        <v>-17280</v>
      </c>
      <c r="H14" s="44">
        <f t="shared" si="2"/>
        <v>-17280</v>
      </c>
      <c r="I14" s="44">
        <f t="shared" si="2"/>
        <v>-17280</v>
      </c>
      <c r="J14" s="44">
        <f t="shared" si="2"/>
        <v>-17280</v>
      </c>
      <c r="K14" s="44">
        <f t="shared" si="2"/>
        <v>-17280</v>
      </c>
      <c r="L14" s="44">
        <f t="shared" si="2"/>
        <v>-17280</v>
      </c>
      <c r="M14" s="44">
        <f t="shared" si="2"/>
        <v>-17280</v>
      </c>
      <c r="N14" s="44">
        <f t="shared" si="2"/>
        <v>-17280</v>
      </c>
      <c r="O14" s="44">
        <f t="shared" si="2"/>
        <v>-17107.199999999997</v>
      </c>
      <c r="P14" s="44">
        <f t="shared" si="2"/>
        <v>-16934.400000000001</v>
      </c>
      <c r="Q14" s="44">
        <f t="shared" si="2"/>
        <v>-16761.599999999999</v>
      </c>
      <c r="R14" s="44">
        <f t="shared" si="2"/>
        <v>-16243.199999999999</v>
      </c>
      <c r="S14" s="44">
        <f t="shared" si="2"/>
        <v>-15724.800000000001</v>
      </c>
      <c r="T14" s="44">
        <f t="shared" si="2"/>
        <v>-14860.800000000001</v>
      </c>
      <c r="U14" s="44">
        <f t="shared" si="2"/>
        <v>-12960</v>
      </c>
      <c r="V14" s="44">
        <f t="shared" si="2"/>
        <v>-9504.0000000000018</v>
      </c>
      <c r="W14" s="44">
        <f t="shared" si="2"/>
        <v>-5184.0000000000009</v>
      </c>
      <c r="X14" s="44">
        <f t="shared" si="2"/>
        <v>0</v>
      </c>
      <c r="Y14" s="44">
        <f t="shared" si="2"/>
        <v>0</v>
      </c>
      <c r="Z14" s="44">
        <f t="shared" si="2"/>
        <v>0</v>
      </c>
      <c r="AA14" s="44">
        <f t="shared" si="2"/>
        <v>0</v>
      </c>
      <c r="AB14" s="44" t="e">
        <f t="shared" si="2"/>
        <v>#REF!</v>
      </c>
      <c r="AC14" s="44" t="e">
        <f t="shared" si="2"/>
        <v>#REF!</v>
      </c>
      <c r="AD14" s="44" t="e">
        <f t="shared" si="2"/>
        <v>#REF!</v>
      </c>
      <c r="AE14" s="44" t="e">
        <f t="shared" si="2"/>
        <v>#REF!</v>
      </c>
      <c r="AF14" s="44" t="e">
        <f t="shared" si="2"/>
        <v>#REF!</v>
      </c>
      <c r="AG14" s="44" t="e">
        <f t="shared" si="2"/>
        <v>#REF!</v>
      </c>
      <c r="AH14" s="44" t="e">
        <f t="shared" si="2"/>
        <v>#REF!</v>
      </c>
      <c r="AI14" s="44" t="e">
        <f t="shared" si="2"/>
        <v>#REF!</v>
      </c>
      <c r="AJ14" s="44" t="e">
        <f t="shared" si="2"/>
        <v>#REF!</v>
      </c>
      <c r="AK14" s="44" t="e">
        <f t="shared" si="2"/>
        <v>#REF!</v>
      </c>
      <c r="AL14" s="43"/>
      <c r="AM14" s="28"/>
    </row>
    <row r="15" spans="1:39">
      <c r="B15" s="55"/>
      <c r="C15" s="55"/>
      <c r="D15" s="42" t="s">
        <v>323</v>
      </c>
      <c r="E15" s="41">
        <f>IF(E4&lt;=Assumptions!$B$20,-$E$5*(1-_xlfn.XLOOKUP(E4,Assumptions!$B$96:$B$121,Assumptions!$D$96:$D$121))*Assumptions!$B$22,0)*12</f>
        <v>0</v>
      </c>
      <c r="F15" s="41">
        <f>IF(F4&lt;=Assumptions!$B$20,-$E$5*(1-_xlfn.XLOOKUP(F4,Assumptions!$B$96:$B$121,Assumptions!$D$96:$D$121))*Assumptions!$B$22,0)*12</f>
        <v>0</v>
      </c>
      <c r="G15" s="41">
        <f>IF(G4&lt;=Assumptions!$B$20,-$E$5*(1-_xlfn.XLOOKUP(G4,Assumptions!$B$96:$B$121,Assumptions!$D$96:$D$121))*Assumptions!$B$22,0)*12</f>
        <v>0</v>
      </c>
      <c r="H15" s="41">
        <f>IF(H4&lt;=Assumptions!$B$20,-$E$5*(1-_xlfn.XLOOKUP(H4,Assumptions!$B$96:$B$121,Assumptions!$D$96:$D$121))*Assumptions!$B$22,0)*12</f>
        <v>0</v>
      </c>
      <c r="I15" s="41">
        <f>IF(I4&lt;=Assumptions!$B$20,-$E$5*(1-_xlfn.XLOOKUP(I4,Assumptions!$B$96:$B$121,Assumptions!$D$96:$D$121))*Assumptions!$B$22,0)*12</f>
        <v>0</v>
      </c>
      <c r="J15" s="41">
        <f>IF(J4&lt;=Assumptions!$B$20,-$E$5*(1-_xlfn.XLOOKUP(J4,Assumptions!$B$96:$B$121,Assumptions!$D$96:$D$121))*Assumptions!$B$22,0)*12</f>
        <v>0</v>
      </c>
      <c r="K15" s="41">
        <f>IF(K4&lt;=Assumptions!$B$20,-$E$5*(1-_xlfn.XLOOKUP(K4,Assumptions!$B$96:$B$121,Assumptions!$D$96:$D$121))*Assumptions!$B$22,0)*12</f>
        <v>0</v>
      </c>
      <c r="L15" s="41">
        <f>IF(L4&lt;=Assumptions!$B$20,-$E$5*(1-_xlfn.XLOOKUP(L4,Assumptions!$B$96:$B$121,Assumptions!$D$96:$D$121))*Assumptions!$B$22,0)*12</f>
        <v>0</v>
      </c>
      <c r="M15" s="41">
        <f>IF(M4&lt;=Assumptions!$B$20,-$E$5*(1-_xlfn.XLOOKUP(M4,Assumptions!$B$96:$B$121,Assumptions!$D$96:$D$121))*Assumptions!$B$22,0)*12</f>
        <v>0</v>
      </c>
      <c r="N15" s="41">
        <f>IF(N4&lt;=Assumptions!$B$20,-$E$5*(1-_xlfn.XLOOKUP(N4,Assumptions!$B$96:$B$121,Assumptions!$D$96:$D$121))*Assumptions!$B$22,0)*12</f>
        <v>0</v>
      </c>
      <c r="O15" s="41">
        <f>IF(O4&lt;=Assumptions!$B$20,-$E$5*(1-_xlfn.XLOOKUP(O4,Assumptions!$B$96:$B$121,Assumptions!$D$96:$D$121))*Assumptions!$B$22,0)*12</f>
        <v>0</v>
      </c>
      <c r="P15" s="41">
        <f>IF(P4&lt;=Assumptions!$B$20,-$E$5*(1-_xlfn.XLOOKUP(P4,Assumptions!$B$96:$B$121,Assumptions!$D$96:$D$121))*Assumptions!$B$22,0)*12</f>
        <v>0</v>
      </c>
      <c r="Q15" s="41">
        <f>IF(Q4&lt;=Assumptions!$B$20,-$E$5*(1-_xlfn.XLOOKUP(Q4,Assumptions!$B$96:$B$121,Assumptions!$D$96:$D$121))*Assumptions!$B$22,0)*12</f>
        <v>0</v>
      </c>
      <c r="R15" s="41">
        <f>IF(R4&lt;=Assumptions!$B$20,-$E$5*(1-_xlfn.XLOOKUP(R4,Assumptions!$B$96:$B$121,Assumptions!$D$96:$D$121))*Assumptions!$B$22,0)*12</f>
        <v>0</v>
      </c>
      <c r="S15" s="41">
        <f>IF(S4&lt;=Assumptions!$B$20,-$E$5*(1-_xlfn.XLOOKUP(S4,Assumptions!$B$96:$B$121,Assumptions!$D$96:$D$121))*Assumptions!$B$22,0)*12</f>
        <v>0</v>
      </c>
      <c r="T15" s="41">
        <f>IF(T4&lt;=Assumptions!$B$20,-$E$5*(1-_xlfn.XLOOKUP(T4,Assumptions!$B$96:$B$121,Assumptions!$D$96:$D$121))*Assumptions!$B$22,0)*12</f>
        <v>0</v>
      </c>
      <c r="U15" s="41">
        <f>IF(U4&lt;=Assumptions!$B$20,-$E$5*(1-_xlfn.XLOOKUP(U4,Assumptions!$B$96:$B$121,Assumptions!$D$96:$D$121))*Assumptions!$B$22,0)*12</f>
        <v>0</v>
      </c>
      <c r="V15" s="41">
        <f>IF(V4&lt;=Assumptions!$B$20,-$E$5*(1-_xlfn.XLOOKUP(V4,Assumptions!$B$96:$B$121,Assumptions!$D$96:$D$121))*Assumptions!$B$22,0)*12</f>
        <v>0</v>
      </c>
      <c r="W15" s="41">
        <f>IF(W4&lt;=Assumptions!$B$20,-$E$5*(1-_xlfn.XLOOKUP(W4,Assumptions!$B$96:$B$121,Assumptions!$D$96:$D$121))*Assumptions!$B$22,0)*12</f>
        <v>0</v>
      </c>
      <c r="X15" s="41">
        <f>IF(X4&lt;=Assumptions!$B$20,-$E$5*(1-_xlfn.XLOOKUP(X4,Assumptions!$B$96:$B$121,Assumptions!$D$96:$D$121))*Assumptions!$B$22,0)*12</f>
        <v>0</v>
      </c>
      <c r="Y15" s="41">
        <f>IF(Y4&lt;=Assumptions!$B$20,-$E$5*(1-_xlfn.XLOOKUP(Y4,Assumptions!$B$96:$B$121,Assumptions!$D$96:$D$121))*Assumptions!$B$22,0)*12</f>
        <v>0</v>
      </c>
      <c r="Z15" s="41">
        <f>IF(Z4&lt;=Assumptions!$B$20,-$E$5*(1-_xlfn.XLOOKUP(Z4,Assumptions!$B$96:$B$121,Assumptions!$D$96:$D$121))*Assumptions!$B$22,0)*12</f>
        <v>0</v>
      </c>
      <c r="AA15" s="41">
        <f>IF(AA4&lt;=Assumptions!$B$20,-$E$5*(1-_xlfn.XLOOKUP(AA4,Assumptions!$B$96:$B$121,Assumptions!$D$96:$D$121))*Assumptions!$B$22,0)*12</f>
        <v>0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3"/>
    </row>
    <row r="16" spans="1:39">
      <c r="B16" s="55"/>
      <c r="C16" s="55"/>
      <c r="D16" s="42" t="s">
        <v>324</v>
      </c>
      <c r="E16" s="41">
        <f t="shared" ref="E16:AA16" si="3">SUM(E15:E15)</f>
        <v>0</v>
      </c>
      <c r="F16" s="41">
        <f t="shared" si="3"/>
        <v>0</v>
      </c>
      <c r="G16" s="41">
        <f t="shared" si="3"/>
        <v>0</v>
      </c>
      <c r="H16" s="41">
        <f t="shared" si="3"/>
        <v>0</v>
      </c>
      <c r="I16" s="41">
        <f t="shared" si="3"/>
        <v>0</v>
      </c>
      <c r="J16" s="41">
        <f t="shared" si="3"/>
        <v>0</v>
      </c>
      <c r="K16" s="41">
        <f t="shared" si="3"/>
        <v>0</v>
      </c>
      <c r="L16" s="41">
        <f t="shared" si="3"/>
        <v>0</v>
      </c>
      <c r="M16" s="41">
        <f t="shared" si="3"/>
        <v>0</v>
      </c>
      <c r="N16" s="41">
        <f t="shared" si="3"/>
        <v>0</v>
      </c>
      <c r="O16" s="41">
        <f t="shared" si="3"/>
        <v>0</v>
      </c>
      <c r="P16" s="41">
        <f t="shared" si="3"/>
        <v>0</v>
      </c>
      <c r="Q16" s="41">
        <f t="shared" si="3"/>
        <v>0</v>
      </c>
      <c r="R16" s="41">
        <f t="shared" si="3"/>
        <v>0</v>
      </c>
      <c r="S16" s="41">
        <f t="shared" si="3"/>
        <v>0</v>
      </c>
      <c r="T16" s="41">
        <f t="shared" si="3"/>
        <v>0</v>
      </c>
      <c r="U16" s="41">
        <f t="shared" si="3"/>
        <v>0</v>
      </c>
      <c r="V16" s="41">
        <f t="shared" si="3"/>
        <v>0</v>
      </c>
      <c r="W16" s="41">
        <f t="shared" si="3"/>
        <v>0</v>
      </c>
      <c r="X16" s="41">
        <f t="shared" si="3"/>
        <v>0</v>
      </c>
      <c r="Y16" s="41">
        <f t="shared" si="3"/>
        <v>0</v>
      </c>
      <c r="Z16" s="41">
        <f t="shared" si="3"/>
        <v>0</v>
      </c>
      <c r="AA16" s="41">
        <f t="shared" si="3"/>
        <v>0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3"/>
      <c r="AM16" s="28"/>
    </row>
    <row r="17" spans="2:40">
      <c r="D17" s="5" t="s">
        <v>325</v>
      </c>
      <c r="E17" s="43">
        <f t="shared" ref="E17:AA17" si="4">SUM(E10,E12,E14,E16)</f>
        <v>-2123118.7265999024</v>
      </c>
      <c r="F17" s="43">
        <f t="shared" si="4"/>
        <v>-1954828.0877684411</v>
      </c>
      <c r="G17" s="43">
        <f t="shared" si="4"/>
        <v>-1788371.8814676993</v>
      </c>
      <c r="H17" s="43">
        <f t="shared" si="4"/>
        <v>-1657623.9108333676</v>
      </c>
      <c r="I17" s="43">
        <f t="shared" si="4"/>
        <v>-1540447.0969995402</v>
      </c>
      <c r="J17" s="43">
        <f t="shared" si="4"/>
        <v>-1434888.893470603</v>
      </c>
      <c r="K17" s="43">
        <f t="shared" si="4"/>
        <v>-1348247.0120054076</v>
      </c>
      <c r="L17" s="43">
        <f t="shared" si="4"/>
        <v>-1271783.7778872044</v>
      </c>
      <c r="M17" s="43">
        <f t="shared" si="4"/>
        <v>-1196041.5167733312</v>
      </c>
      <c r="N17" s="43">
        <f t="shared" si="4"/>
        <v>-1119580.2481238749</v>
      </c>
      <c r="O17" s="43">
        <f t="shared" si="4"/>
        <v>-1042920.8615086519</v>
      </c>
      <c r="P17" s="43">
        <f t="shared" si="4"/>
        <v>-966981.45424222958</v>
      </c>
      <c r="Q17" s="43">
        <f t="shared" si="4"/>
        <v>-890322.0153794717</v>
      </c>
      <c r="R17" s="43">
        <f t="shared" si="4"/>
        <v>-813981.04973926221</v>
      </c>
      <c r="S17" s="43">
        <f t="shared" si="4"/>
        <v>-737637.79395874985</v>
      </c>
      <c r="T17" s="43">
        <f t="shared" si="4"/>
        <v>-660168.42719262897</v>
      </c>
      <c r="U17" s="43">
        <f t="shared" si="4"/>
        <v>-15183.912842246844</v>
      </c>
      <c r="V17" s="43">
        <f t="shared" si="4"/>
        <v>-11167.486806000561</v>
      </c>
      <c r="W17" s="43">
        <f t="shared" si="4"/>
        <v>-6109.5035684293853</v>
      </c>
      <c r="X17" s="43">
        <f t="shared" si="4"/>
        <v>4.0377589518112717E-11</v>
      </c>
      <c r="Y17" s="43">
        <f t="shared" si="4"/>
        <v>4.0377589518112717E-11</v>
      </c>
      <c r="Z17" s="43">
        <f t="shared" si="4"/>
        <v>4.0377589518112717E-11</v>
      </c>
      <c r="AA17" s="43">
        <f t="shared" si="4"/>
        <v>4.0377589518112717E-11</v>
      </c>
      <c r="AB17" s="43" t="e">
        <f t="shared" ref="AB17:AK17" si="5">SUM(AB10,AB14)</f>
        <v>#REF!</v>
      </c>
      <c r="AC17" s="43" t="e">
        <f t="shared" si="5"/>
        <v>#REF!</v>
      </c>
      <c r="AD17" s="43" t="e">
        <f t="shared" si="5"/>
        <v>#REF!</v>
      </c>
      <c r="AE17" s="43" t="e">
        <f t="shared" si="5"/>
        <v>#REF!</v>
      </c>
      <c r="AF17" s="43" t="e">
        <f t="shared" si="5"/>
        <v>#REF!</v>
      </c>
      <c r="AG17" s="43" t="e">
        <f t="shared" si="5"/>
        <v>#REF!</v>
      </c>
      <c r="AH17" s="43" t="e">
        <f t="shared" si="5"/>
        <v>#REF!</v>
      </c>
      <c r="AI17" s="43" t="e">
        <f t="shared" si="5"/>
        <v>#REF!</v>
      </c>
      <c r="AJ17" s="43" t="e">
        <f t="shared" si="5"/>
        <v>#REF!</v>
      </c>
      <c r="AK17" s="43" t="e">
        <f t="shared" si="5"/>
        <v>#REF!</v>
      </c>
      <c r="AL17" s="43"/>
      <c r="AM17" s="28"/>
    </row>
    <row r="18" spans="2:40">
      <c r="B18" s="55"/>
      <c r="D18" s="5" t="s">
        <v>326</v>
      </c>
      <c r="E18" s="41"/>
      <c r="F18" s="41"/>
      <c r="G18" s="41"/>
      <c r="AL18" s="43"/>
    </row>
    <row r="19" spans="2:40">
      <c r="B19" s="55"/>
      <c r="D19" s="42" t="s">
        <v>327</v>
      </c>
      <c r="E19" s="41">
        <f>$E5*'Monthly Value (1)'!C46</f>
        <v>1289115.4270325294</v>
      </c>
      <c r="F19" s="41">
        <f>$E5*'Monthly Value (1)'!D46</f>
        <v>1536039.7905743874</v>
      </c>
      <c r="G19" s="41">
        <f>$E5*'Monthly Value (1)'!E46</f>
        <v>1568031.4275562484</v>
      </c>
      <c r="H19" s="41">
        <f>$E5*'Monthly Value (1)'!F46</f>
        <v>1534470.5222990417</v>
      </c>
      <c r="I19" s="41">
        <f>$E5*'Monthly Value (1)'!G46</f>
        <v>1481940.3254378245</v>
      </c>
      <c r="J19" s="41">
        <f>$E5*'Monthly Value (1)'!H46</f>
        <v>1447712.9916615002</v>
      </c>
      <c r="K19" s="41">
        <f>$E5*'Monthly Value (1)'!I46</f>
        <v>1890390.0335188955</v>
      </c>
      <c r="L19" s="41">
        <f>$E5*'Monthly Value (1)'!J46</f>
        <v>1852721.8181892734</v>
      </c>
      <c r="M19" s="41">
        <f>$E5*'Monthly Value (1)'!K46</f>
        <v>1286320.4617030662</v>
      </c>
      <c r="N19" s="41">
        <f>$E5*'Monthly Value (1)'!L46</f>
        <v>1359890.2949371277</v>
      </c>
      <c r="O19" s="41">
        <f>$E5*'Monthly Value (1)'!M46</f>
        <v>1383260.7524095478</v>
      </c>
      <c r="P19" s="41">
        <f>$E5*'Monthly Value (1)'!N46</f>
        <v>1336057.5557810077</v>
      </c>
      <c r="Q19" s="41">
        <f>$E5*'Monthly Value (1)'!O46</f>
        <v>1297974.0070214951</v>
      </c>
      <c r="R19" s="41">
        <f>$E5*'Monthly Value (1)'!P46</f>
        <v>1223488.7528646854</v>
      </c>
      <c r="S19" s="41">
        <f>$E5*'Monthly Value (1)'!Q46</f>
        <v>1145870.7695016828</v>
      </c>
      <c r="T19" s="41">
        <f>$E5*'Monthly Value (1)'!R46</f>
        <v>1056704.3757409868</v>
      </c>
      <c r="U19" s="41">
        <f>$E5*'Monthly Value (1)'!S46</f>
        <v>902295.29815299076</v>
      </c>
      <c r="V19" s="41">
        <f>$E5*'Monthly Value (1)'!T46</f>
        <v>675803.82999221829</v>
      </c>
      <c r="W19" s="41">
        <f>$E5*'Monthly Value (1)'!U46</f>
        <v>392231.90234269202</v>
      </c>
      <c r="X19" s="41">
        <f>$E5*'Monthly Value (1)'!V46</f>
        <v>75964.02028338665</v>
      </c>
      <c r="Y19" s="41">
        <f>$E5*'Monthly Value (1)'!W46</f>
        <v>0</v>
      </c>
      <c r="Z19" s="41">
        <f>$E5*'Monthly Value (1)'!X46</f>
        <v>0</v>
      </c>
      <c r="AA19" s="41">
        <f>$E5*'Monthly Value (1)'!Y46</f>
        <v>0</v>
      </c>
      <c r="AB19" s="41" t="e">
        <f>($E5+#REF!)*'Monthly Value (1)'!Z46</f>
        <v>#REF!</v>
      </c>
      <c r="AC19" s="41" t="e">
        <f>($E5+#REF!)*'Monthly Value (1)'!AA46</f>
        <v>#REF!</v>
      </c>
      <c r="AD19" s="41" t="e">
        <f>($E5+#REF!)*'Monthly Value (1)'!AB46</f>
        <v>#REF!</v>
      </c>
      <c r="AE19" s="41" t="e">
        <f>($E5+#REF!)*'Monthly Value (1)'!AC46</f>
        <v>#REF!</v>
      </c>
      <c r="AF19" s="41" t="e">
        <f>($E5+#REF!)*'Monthly Value (1)'!AD46</f>
        <v>#REF!</v>
      </c>
      <c r="AG19" s="41" t="e">
        <f>($E5+#REF!)*'Monthly Value (1)'!AE46</f>
        <v>#REF!</v>
      </c>
      <c r="AH19" s="41" t="e">
        <f>($E5+#REF!)*'Monthly Value (1)'!AF46</f>
        <v>#REF!</v>
      </c>
      <c r="AI19" s="41" t="e">
        <f>($E5+#REF!)*'Monthly Value (1)'!AG46</f>
        <v>#REF!</v>
      </c>
      <c r="AJ19" s="41" t="e">
        <f>($E5+#REF!)*'Monthly Value (1)'!AH46</f>
        <v>#REF!</v>
      </c>
      <c r="AK19" s="41" t="e">
        <f>($E5+#REF!)*'Monthly Value (1)'!AI46</f>
        <v>#REF!</v>
      </c>
      <c r="AL19" s="43"/>
    </row>
    <row r="20" spans="2:40">
      <c r="D20" s="42" t="s">
        <v>328</v>
      </c>
      <c r="E20" s="81">
        <f t="shared" ref="E20:AK20" si="6">SUM(E19:E19)</f>
        <v>1289115.4270325294</v>
      </c>
      <c r="F20" s="81">
        <f t="shared" si="6"/>
        <v>1536039.7905743874</v>
      </c>
      <c r="G20" s="81">
        <f t="shared" si="6"/>
        <v>1568031.4275562484</v>
      </c>
      <c r="H20" s="81">
        <f t="shared" si="6"/>
        <v>1534470.5222990417</v>
      </c>
      <c r="I20" s="81">
        <f t="shared" si="6"/>
        <v>1481940.3254378245</v>
      </c>
      <c r="J20" s="81">
        <f t="shared" si="6"/>
        <v>1447712.9916615002</v>
      </c>
      <c r="K20" s="81">
        <f t="shared" si="6"/>
        <v>1890390.0335188955</v>
      </c>
      <c r="L20" s="81">
        <f t="shared" si="6"/>
        <v>1852721.8181892734</v>
      </c>
      <c r="M20" s="81">
        <f t="shared" si="6"/>
        <v>1286320.4617030662</v>
      </c>
      <c r="N20" s="81">
        <f t="shared" si="6"/>
        <v>1359890.2949371277</v>
      </c>
      <c r="O20" s="81">
        <f t="shared" si="6"/>
        <v>1383260.7524095478</v>
      </c>
      <c r="P20" s="81">
        <f t="shared" si="6"/>
        <v>1336057.5557810077</v>
      </c>
      <c r="Q20" s="81">
        <f t="shared" si="6"/>
        <v>1297974.0070214951</v>
      </c>
      <c r="R20" s="81">
        <f t="shared" si="6"/>
        <v>1223488.7528646854</v>
      </c>
      <c r="S20" s="81">
        <f t="shared" si="6"/>
        <v>1145870.7695016828</v>
      </c>
      <c r="T20" s="81">
        <f t="shared" si="6"/>
        <v>1056704.3757409868</v>
      </c>
      <c r="U20" s="81">
        <f t="shared" si="6"/>
        <v>902295.29815299076</v>
      </c>
      <c r="V20" s="81">
        <f t="shared" si="6"/>
        <v>675803.82999221829</v>
      </c>
      <c r="W20" s="81">
        <f t="shared" si="6"/>
        <v>392231.90234269202</v>
      </c>
      <c r="X20" s="81">
        <f t="shared" si="6"/>
        <v>75964.02028338665</v>
      </c>
      <c r="Y20" s="81">
        <f t="shared" si="6"/>
        <v>0</v>
      </c>
      <c r="Z20" s="81">
        <f t="shared" si="6"/>
        <v>0</v>
      </c>
      <c r="AA20" s="81">
        <f t="shared" si="6"/>
        <v>0</v>
      </c>
      <c r="AB20" s="81" t="e">
        <f t="shared" si="6"/>
        <v>#REF!</v>
      </c>
      <c r="AC20" s="81" t="e">
        <f t="shared" si="6"/>
        <v>#REF!</v>
      </c>
      <c r="AD20" s="81" t="e">
        <f t="shared" si="6"/>
        <v>#REF!</v>
      </c>
      <c r="AE20" s="81" t="e">
        <f t="shared" si="6"/>
        <v>#REF!</v>
      </c>
      <c r="AF20" s="81" t="e">
        <f t="shared" si="6"/>
        <v>#REF!</v>
      </c>
      <c r="AG20" s="81" t="e">
        <f t="shared" si="6"/>
        <v>#REF!</v>
      </c>
      <c r="AH20" s="81" t="e">
        <f t="shared" si="6"/>
        <v>#REF!</v>
      </c>
      <c r="AI20" s="81" t="e">
        <f t="shared" si="6"/>
        <v>#REF!</v>
      </c>
      <c r="AJ20" s="81" t="e">
        <f t="shared" si="6"/>
        <v>#REF!</v>
      </c>
      <c r="AK20" s="81" t="e">
        <f t="shared" si="6"/>
        <v>#REF!</v>
      </c>
      <c r="AL20" s="43"/>
      <c r="AM20" s="28"/>
    </row>
    <row r="21" spans="2:40">
      <c r="D21" s="42" t="s">
        <v>329</v>
      </c>
      <c r="E21" s="41">
        <f>E5*Assumptions!$B$33</f>
        <v>349199.99999999994</v>
      </c>
      <c r="F21" s="41">
        <f>F6*Assumptions!$B$33</f>
        <v>0</v>
      </c>
      <c r="G21" s="41">
        <f>G7*Assumptions!$B$33</f>
        <v>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3"/>
      <c r="AM21" s="28"/>
    </row>
    <row r="22" spans="2:40">
      <c r="D22" s="42" t="s">
        <v>330</v>
      </c>
      <c r="E22" s="41">
        <f>-((_xlfn.XLOOKUP(E4,Assumptions!$B$96:$B$125,Assumptions!$C$96:$C$125,0)*'Full Program'!$E$5*Assumptions!$B$28)+(_xlfn.XLOOKUP(E4-1,Assumptions!$B$96:$B$125,Assumptions!$C$96:$C$125,0)*'Full Program'!$F$6*Assumptions!$B$28)+(_xlfn.XLOOKUP(E4-2,Assumptions!$B$96:$B$125,Assumptions!$C$96:$C$125,0)*'Full Program'!$G$7*Assumptions!$B$28))</f>
        <v>0</v>
      </c>
      <c r="F22" s="41">
        <f>-((_xlfn.XLOOKUP(F4,Assumptions!$B$96:$B$125,Assumptions!$C$96:$C$125,0)*'Full Program'!$E$5*Assumptions!$B$28)+(_xlfn.XLOOKUP(F4-1,Assumptions!$B$96:$B$125,Assumptions!$C$96:$C$125,0)*'Full Program'!$F$6*Assumptions!$B$28)+(_xlfn.XLOOKUP(F4-2,Assumptions!$B$96:$B$125,Assumptions!$C$96:$C$125,0)*'Full Program'!$G$7*Assumptions!$B$28))</f>
        <v>0</v>
      </c>
      <c r="G22" s="41">
        <f>-((_xlfn.XLOOKUP(G4,Assumptions!$B$96:$B$125,Assumptions!$C$96:$C$125,0)*'Full Program'!$E$5*Assumptions!$B$28)+(_xlfn.XLOOKUP(G4-1,Assumptions!$B$96:$B$125,Assumptions!$C$96:$C$125,0)*'Full Program'!$F$6*Assumptions!$B$28)+(_xlfn.XLOOKUP(G4-2,Assumptions!$B$96:$B$125,Assumptions!$C$96:$C$125,0)*'Full Program'!$G$7*Assumptions!$B$28))</f>
        <v>0</v>
      </c>
      <c r="H22" s="41">
        <f>-((_xlfn.XLOOKUP(H4,Assumptions!$B$96:$B$125,Assumptions!$C$96:$C$125,0)*'Full Program'!$E$5*Assumptions!$B$28)+(_xlfn.XLOOKUP(H4-1,Assumptions!$B$96:$B$125,Assumptions!$C$96:$C$125,0)*'Full Program'!$F$6*Assumptions!$B$28)+(_xlfn.XLOOKUP(H4-2,Assumptions!$B$96:$B$125,Assumptions!$C$96:$C$125,0)*'Full Program'!$G$7*Assumptions!$B$28))</f>
        <v>0</v>
      </c>
      <c r="I22" s="41">
        <f>-((_xlfn.XLOOKUP(I4,Assumptions!$B$96:$B$125,Assumptions!$C$96:$C$125,0)*'Full Program'!$E$5*Assumptions!$B$28)+(_xlfn.XLOOKUP(I4-1,Assumptions!$B$96:$B$125,Assumptions!$C$96:$C$125,0)*'Full Program'!$F$6*Assumptions!$B$28)+(_xlfn.XLOOKUP(I4-2,Assumptions!$B$96:$B$125,Assumptions!$C$96:$C$125,0)*'Full Program'!$G$7*Assumptions!$B$28))</f>
        <v>0</v>
      </c>
      <c r="J22" s="41">
        <f>-((_xlfn.XLOOKUP(J4,Assumptions!$B$96:$B$125,Assumptions!$C$96:$C$125,0)*'Full Program'!$E$5*Assumptions!$B$28)+(_xlfn.XLOOKUP(J4-1,Assumptions!$B$96:$B$125,Assumptions!$C$96:$C$125,0)*'Full Program'!$F$6*Assumptions!$B$28)+(_xlfn.XLOOKUP(J4-2,Assumptions!$B$96:$B$125,Assumptions!$C$96:$C$125,0)*'Full Program'!$G$7*Assumptions!$B$28))</f>
        <v>0</v>
      </c>
      <c r="K22" s="41">
        <f>-((_xlfn.XLOOKUP(K4,Assumptions!$B$96:$B$125,Assumptions!$C$96:$C$125,0)*'Full Program'!$E$5*Assumptions!$B$28)+(_xlfn.XLOOKUP(K4-1,Assumptions!$B$96:$B$125,Assumptions!$C$96:$C$125,0)*'Full Program'!$F$6*Assumptions!$B$28)+(_xlfn.XLOOKUP(K4-2,Assumptions!$B$96:$B$125,Assumptions!$C$96:$C$125,0)*'Full Program'!$G$7*Assumptions!$B$28))</f>
        <v>0</v>
      </c>
      <c r="L22" s="41">
        <f>-((_xlfn.XLOOKUP(L4,Assumptions!$B$96:$B$125,Assumptions!$C$96:$C$125,0)*'Full Program'!$E$5*Assumptions!$B$28)+(_xlfn.XLOOKUP(L4-1,Assumptions!$B$96:$B$125,Assumptions!$C$96:$C$125,0)*'Full Program'!$F$6*Assumptions!$B$28)+(_xlfn.XLOOKUP(L4-2,Assumptions!$B$96:$B$125,Assumptions!$C$96:$C$125,0)*'Full Program'!$G$7*Assumptions!$B$28))</f>
        <v>0</v>
      </c>
      <c r="M22" s="41">
        <f>-((_xlfn.XLOOKUP(M4,Assumptions!$B$96:$B$125,Assumptions!$C$96:$C$125,0)*'Full Program'!$E$5*Assumptions!$B$28)+(_xlfn.XLOOKUP(M4-1,Assumptions!$B$96:$B$125,Assumptions!$C$96:$C$125,0)*'Full Program'!$F$6*Assumptions!$B$28)+(_xlfn.XLOOKUP(M4-2,Assumptions!$B$96:$B$125,Assumptions!$C$96:$C$125,0)*'Full Program'!$G$7*Assumptions!$B$28))</f>
        <v>0</v>
      </c>
      <c r="N22" s="41">
        <f>-((_xlfn.XLOOKUP(N4,Assumptions!$B$96:$B$125,Assumptions!$C$96:$C$125,0)*'Full Program'!$E$5*Assumptions!$B$28)+(_xlfn.XLOOKUP(N4-1,Assumptions!$B$96:$B$125,Assumptions!$C$96:$C$125,0)*'Full Program'!$F$6*Assumptions!$B$28)+(_xlfn.XLOOKUP(N4-2,Assumptions!$B$96:$B$125,Assumptions!$C$96:$C$125,0)*'Full Program'!$G$7*Assumptions!$B$28))</f>
        <v>0</v>
      </c>
      <c r="O22" s="41">
        <f>-((_xlfn.XLOOKUP(O4,Assumptions!$B$96:$B$125,Assumptions!$C$96:$C$125,0)*'Full Program'!$E$5*Assumptions!$B$28)+(_xlfn.XLOOKUP(O4-1,Assumptions!$B$96:$B$125,Assumptions!$C$96:$C$125,0)*'Full Program'!$F$6*Assumptions!$B$28)+(_xlfn.XLOOKUP(O4-2,Assumptions!$B$96:$B$125,Assumptions!$C$96:$C$125,0)*'Full Program'!$G$7*Assumptions!$B$28))</f>
        <v>-2160</v>
      </c>
      <c r="P22" s="41">
        <f>-((_xlfn.XLOOKUP(P4,Assumptions!$B$96:$B$125,Assumptions!$C$96:$C$125,0)*'Full Program'!$E$5*Assumptions!$B$28)+(_xlfn.XLOOKUP(P4-1,Assumptions!$B$96:$B$125,Assumptions!$C$96:$C$125,0)*'Full Program'!$F$6*Assumptions!$B$28)+(_xlfn.XLOOKUP(P4-2,Assumptions!$B$96:$B$125,Assumptions!$C$96:$C$125,0)*'Full Program'!$G$7*Assumptions!$B$28))</f>
        <v>-2160</v>
      </c>
      <c r="Q22" s="41">
        <f>-((_xlfn.XLOOKUP(Q4,Assumptions!$B$96:$B$125,Assumptions!$C$96:$C$125,0)*'Full Program'!$E$5*Assumptions!$B$28)+(_xlfn.XLOOKUP(Q4-1,Assumptions!$B$96:$B$125,Assumptions!$C$96:$C$125,0)*'Full Program'!$F$6*Assumptions!$B$28)+(_xlfn.XLOOKUP(Q4-2,Assumptions!$B$96:$B$125,Assumptions!$C$96:$C$125,0)*'Full Program'!$G$7*Assumptions!$B$28))</f>
        <v>-2160</v>
      </c>
      <c r="R22" s="41">
        <f>-((_xlfn.XLOOKUP(R4,Assumptions!$B$96:$B$125,Assumptions!$C$96:$C$125,0)*'Full Program'!$E$5*Assumptions!$B$28)+(_xlfn.XLOOKUP(R4-1,Assumptions!$B$96:$B$125,Assumptions!$C$96:$C$125,0)*'Full Program'!$F$6*Assumptions!$B$28)+(_xlfn.XLOOKUP(R4-2,Assumptions!$B$96:$B$125,Assumptions!$C$96:$C$125,0)*'Full Program'!$G$7*Assumptions!$B$28))</f>
        <v>-6479.9999999999991</v>
      </c>
      <c r="S22" s="41">
        <f>-((_xlfn.XLOOKUP(S4,Assumptions!$B$96:$B$125,Assumptions!$C$96:$C$125,0)*'Full Program'!$E$5*Assumptions!$B$28)+(_xlfn.XLOOKUP(S4-1,Assumptions!$B$96:$B$125,Assumptions!$C$96:$C$125,0)*'Full Program'!$F$6*Assumptions!$B$28)+(_xlfn.XLOOKUP(S4-2,Assumptions!$B$96:$B$125,Assumptions!$C$96:$C$125,0)*'Full Program'!$G$7*Assumptions!$B$28))</f>
        <v>-6479.9999999999991</v>
      </c>
      <c r="T22" s="41">
        <f>-((_xlfn.XLOOKUP(T4,Assumptions!$B$96:$B$125,Assumptions!$C$96:$C$125,0)*'Full Program'!$E$5*Assumptions!$B$28)+(_xlfn.XLOOKUP(T4-1,Assumptions!$B$96:$B$125,Assumptions!$C$96:$C$125,0)*'Full Program'!$F$6*Assumptions!$B$28)+(_xlfn.XLOOKUP(T4-2,Assumptions!$B$96:$B$125,Assumptions!$C$96:$C$125,0)*'Full Program'!$G$7*Assumptions!$B$28))</f>
        <v>-10800</v>
      </c>
      <c r="U22" s="41">
        <f>-((_xlfn.XLOOKUP(U4,Assumptions!$B$96:$B$125,Assumptions!$C$96:$C$125,0)*'Full Program'!$E$5*Assumptions!$B$28)+(_xlfn.XLOOKUP(U4-1,Assumptions!$B$96:$B$125,Assumptions!$C$96:$C$125,0)*'Full Program'!$F$6*Assumptions!$B$28)+(_xlfn.XLOOKUP(U4-2,Assumptions!$B$96:$B$125,Assumptions!$C$96:$C$125,0)*'Full Program'!$G$7*Assumptions!$B$28))</f>
        <v>-23760</v>
      </c>
      <c r="V22" s="41">
        <f>-((_xlfn.XLOOKUP(V4,Assumptions!$B$96:$B$125,Assumptions!$C$96:$C$125,0)*'Full Program'!$E$5*Assumptions!$B$28)+(_xlfn.XLOOKUP(V4-1,Assumptions!$B$96:$B$125,Assumptions!$C$96:$C$125,0)*'Full Program'!$F$6*Assumptions!$B$28)+(_xlfn.XLOOKUP(V4-2,Assumptions!$B$96:$B$125,Assumptions!$C$96:$C$125,0)*'Full Program'!$G$7*Assumptions!$B$28))</f>
        <v>-43200</v>
      </c>
      <c r="W22" s="41">
        <f>-((_xlfn.XLOOKUP(W4,Assumptions!$B$96:$B$125,Assumptions!$C$96:$C$125,0)*'Full Program'!$E$5*Assumptions!$B$28)+(_xlfn.XLOOKUP(W4-1,Assumptions!$B$96:$B$125,Assumptions!$C$96:$C$125,0)*'Full Program'!$F$6*Assumptions!$B$28)+(_xlfn.XLOOKUP(W4-2,Assumptions!$B$96:$B$125,Assumptions!$C$96:$C$125,0)*'Full Program'!$G$7*Assumptions!$B$28))</f>
        <v>-54000</v>
      </c>
      <c r="X22" s="41">
        <f>-((_xlfn.XLOOKUP(X4,Assumptions!$B$96:$B$125,Assumptions!$C$96:$C$125,0)*'Full Program'!$E$5*Assumptions!$B$28)+(_xlfn.XLOOKUP(X4-1,Assumptions!$B$96:$B$125,Assumptions!$C$96:$C$125,0)*'Full Program'!$F$6*Assumptions!$B$28)+(_xlfn.XLOOKUP(X4-2,Assumptions!$B$96:$B$125,Assumptions!$C$96:$C$125,0)*'Full Program'!$G$7*Assumptions!$B$28))</f>
        <v>-64800</v>
      </c>
      <c r="Y22" s="41">
        <f>-((_xlfn.XLOOKUP(Y4,Assumptions!$B$96:$B$125,Assumptions!$C$96:$C$125,0)*'Full Program'!$E$5*Assumptions!$B$28)+(_xlfn.XLOOKUP(Y4-1,Assumptions!$B$96:$B$125,Assumptions!$C$96:$C$125,0)*'Full Program'!$F$6*Assumptions!$B$28)+(_xlfn.XLOOKUP(Y4-2,Assumptions!$B$96:$B$125,Assumptions!$C$96:$C$125,0)*'Full Program'!$G$7*Assumptions!$B$28))</f>
        <v>0</v>
      </c>
      <c r="Z22" s="41">
        <f>-((_xlfn.XLOOKUP(Z4,Assumptions!$B$96:$B$125,Assumptions!$C$96:$C$125,0)*'Full Program'!$E$5*Assumptions!$B$28)+(_xlfn.XLOOKUP(Z4-1,Assumptions!$B$96:$B$125,Assumptions!$C$96:$C$125,0)*'Full Program'!$F$6*Assumptions!$B$28)+(_xlfn.XLOOKUP(Z4-2,Assumptions!$B$96:$B$125,Assumptions!$C$96:$C$125,0)*'Full Program'!$G$7*Assumptions!$B$28))</f>
        <v>0</v>
      </c>
      <c r="AA22" s="41">
        <f>-((_xlfn.XLOOKUP(AA4,Assumptions!$B$96:$B$125,Assumptions!$C$96:$C$125,0)*'Full Program'!$E$5*Assumptions!$B$28)+(_xlfn.XLOOKUP(AA4-1,Assumptions!$B$96:$B$125,Assumptions!$C$96:$C$125,0)*'Full Program'!$F$6*Assumptions!$B$28)+(_xlfn.XLOOKUP(AA4-2,Assumptions!$B$96:$B$125,Assumptions!$C$96:$C$125,0)*'Full Program'!$G$7*Assumptions!$B$28))</f>
        <v>0</v>
      </c>
      <c r="AB22" s="41">
        <f>-((_xlfn.XLOOKUP(AB4,Assumptions!$B$96:$B$125,Assumptions!$C$96:$C$125,0)*'Full Program'!$E$5*Assumptions!$B$28)+(_xlfn.XLOOKUP(AB4-1,Assumptions!$B$96:$B$125,Assumptions!$C$96:$C$125,0)*'Full Program'!$F$6*Assumptions!$B$28)+(_xlfn.XLOOKUP(AB4-2,Assumptions!$B$96:$B$125,Assumptions!$C$96:$C$125,0)*'Full Program'!$G$7*Assumptions!$B$28))</f>
        <v>0</v>
      </c>
      <c r="AC22" s="41">
        <f>-((_xlfn.XLOOKUP(AC4,Assumptions!$B$96:$B$125,Assumptions!$C$96:$C$125,0)*'Full Program'!$E$5*Assumptions!$B$28)+(_xlfn.XLOOKUP(AC4-1,Assumptions!$B$96:$B$125,Assumptions!$C$96:$C$125,0)*'Full Program'!$F$6*Assumptions!$B$28)+(_xlfn.XLOOKUP(AC4-2,Assumptions!$B$96:$B$125,Assumptions!$C$96:$C$125,0)*'Full Program'!$G$7*Assumptions!$B$28))</f>
        <v>0</v>
      </c>
      <c r="AD22" s="41">
        <f>-((_xlfn.XLOOKUP(AD4,Assumptions!$B$96:$B$125,Assumptions!$C$96:$C$125,0)*'Full Program'!$E$5*Assumptions!$B$28)+(_xlfn.XLOOKUP(AD4-1,Assumptions!$B$96:$B$125,Assumptions!$C$96:$C$125,0)*'Full Program'!$F$6*Assumptions!$B$28)+(_xlfn.XLOOKUP(AD4-2,Assumptions!$B$96:$B$125,Assumptions!$C$96:$C$125,0)*'Full Program'!$G$7*Assumptions!$B$28))</f>
        <v>0</v>
      </c>
      <c r="AE22" s="41">
        <f>-((_xlfn.XLOOKUP(AE4,Assumptions!$B$96:$B$125,Assumptions!$C$96:$C$125,0)*'Full Program'!$E$5*Assumptions!$B$28)+(_xlfn.XLOOKUP(AE4-1,Assumptions!$B$96:$B$125,Assumptions!$C$96:$C$125,0)*'Full Program'!$F$6*Assumptions!$B$28)+(_xlfn.XLOOKUP(AE4-2,Assumptions!$B$96:$B$125,Assumptions!$C$96:$C$125,0)*'Full Program'!$G$7*Assumptions!$B$28))</f>
        <v>0</v>
      </c>
      <c r="AF22" s="41">
        <f>-((_xlfn.XLOOKUP(AF4,Assumptions!$B$96:$B$125,Assumptions!$C$96:$C$125,0)*'Full Program'!$E$5*Assumptions!$B$28)+(_xlfn.XLOOKUP(AF4-1,Assumptions!$B$96:$B$125,Assumptions!$C$96:$C$125,0)*'Full Program'!$F$6*Assumptions!$B$28)+(_xlfn.XLOOKUP(AF4-2,Assumptions!$B$96:$B$125,Assumptions!$C$96:$C$125,0)*'Full Program'!$G$7*Assumptions!$B$28))</f>
        <v>0</v>
      </c>
      <c r="AG22" s="41">
        <f>-((_xlfn.XLOOKUP(AG4,Assumptions!$B$96:$B$125,Assumptions!$C$96:$C$125,0)*'Full Program'!$E$5*Assumptions!$B$28)+(_xlfn.XLOOKUP(AG4-1,Assumptions!$B$96:$B$125,Assumptions!$C$96:$C$125,0)*'Full Program'!$F$6*Assumptions!$B$28)+(_xlfn.XLOOKUP(AG4-2,Assumptions!$B$96:$B$125,Assumptions!$C$96:$C$125,0)*'Full Program'!$G$7*Assumptions!$B$28))</f>
        <v>0</v>
      </c>
      <c r="AH22" s="41">
        <f>-((_xlfn.XLOOKUP(AH4,Assumptions!$B$96:$B$125,Assumptions!$C$96:$C$125,0)*'Full Program'!$E$5*Assumptions!$B$28)+(_xlfn.XLOOKUP(AH4-1,Assumptions!$B$96:$B$125,Assumptions!$C$96:$C$125,0)*'Full Program'!$F$6*Assumptions!$B$28)+(_xlfn.XLOOKUP(AH4-2,Assumptions!$B$96:$B$125,Assumptions!$C$96:$C$125,0)*'Full Program'!$G$7*Assumptions!$B$28))</f>
        <v>0</v>
      </c>
      <c r="AI22" s="41">
        <f>-((_xlfn.XLOOKUP(AI4,Assumptions!$B$96:$B$125,Assumptions!$C$96:$C$125,0)*'Full Program'!$E$5*Assumptions!$B$28)+(_xlfn.XLOOKUP(AI4-1,Assumptions!$B$96:$B$125,Assumptions!$C$96:$C$125,0)*'Full Program'!$F$6*Assumptions!$B$28)+(_xlfn.XLOOKUP(AI4-2,Assumptions!$B$96:$B$125,Assumptions!$C$96:$C$125,0)*'Full Program'!$G$7*Assumptions!$B$28))</f>
        <v>0</v>
      </c>
      <c r="AJ22" s="41">
        <f>-((_xlfn.XLOOKUP(AJ4,Assumptions!$B$96:$B$125,Assumptions!$C$96:$C$125,0)*'Full Program'!$E$5*Assumptions!$B$28)+(_xlfn.XLOOKUP(AJ4-1,Assumptions!$B$96:$B$125,Assumptions!$C$96:$C$125,0)*'Full Program'!$F$6*Assumptions!$B$28)+(_xlfn.XLOOKUP(AJ4-2,Assumptions!$B$96:$B$125,Assumptions!$C$96:$C$125,0)*'Full Program'!$G$7*Assumptions!$B$28))</f>
        <v>0</v>
      </c>
      <c r="AK22" s="41">
        <f>-((_xlfn.XLOOKUP(AK4,Assumptions!$B$96:$B$125,Assumptions!$C$96:$C$125,0)*'Full Program'!$E$5*Assumptions!$B$28)+(_xlfn.XLOOKUP(AK4-1,Assumptions!$B$96:$B$125,Assumptions!$C$96:$C$125,0)*'Full Program'!$F$6*Assumptions!$B$28)+(_xlfn.XLOOKUP(AK4-2,Assumptions!$B$96:$B$125,Assumptions!$C$96:$C$125,0)*'Full Program'!$G$7*Assumptions!$B$28))</f>
        <v>0</v>
      </c>
      <c r="AL22" s="43"/>
      <c r="AM22" s="28"/>
    </row>
    <row r="23" spans="2:40">
      <c r="B23" s="28"/>
      <c r="D23" s="42" t="s">
        <v>184</v>
      </c>
      <c r="E23" s="41">
        <f>((SUM(E5:E7)*-'Rev Req''t'!$I$94))</f>
        <v>858585.59999999998</v>
      </c>
      <c r="F23" s="41">
        <f>((SUM(F5:F7)*-'Rev Req''t'!$I$94))</f>
        <v>0</v>
      </c>
      <c r="G23" s="41">
        <f>((SUM(G5:G7)*-'Rev Req''t'!$I$94))</f>
        <v>0</v>
      </c>
      <c r="H23" s="41">
        <f>((SUM(H5:H7)*-'Rev Req''t'!$I$94))</f>
        <v>0</v>
      </c>
      <c r="I23" s="41">
        <f>((SUM(I5:I7)*-'Rev Req''t'!$I$94))</f>
        <v>0</v>
      </c>
      <c r="J23" s="41">
        <f>((SUM(J5:J7)*-'Rev Req''t'!$I$94))</f>
        <v>0</v>
      </c>
      <c r="K23" s="41">
        <f>((SUM(K5:K7)*-'Rev Req''t'!$I$94))</f>
        <v>0</v>
      </c>
      <c r="L23" s="41">
        <f>((SUM(L5:L7)*-'Rev Req''t'!$I$94))</f>
        <v>0</v>
      </c>
      <c r="M23" s="41">
        <f>((SUM(M5:M7)*-'Rev Req''t'!$I$94))</f>
        <v>0</v>
      </c>
      <c r="N23" s="41">
        <f>((SUM(N5:N7)*-'Rev Req''t'!$I$94))</f>
        <v>0</v>
      </c>
      <c r="O23" s="41">
        <f>((SUM(O5:O7)*-'Rev Req''t'!$I$94))</f>
        <v>0</v>
      </c>
      <c r="P23" s="41">
        <f>((SUM(P5:P7)*-'Rev Req''t'!$I$94))</f>
        <v>0</v>
      </c>
      <c r="Q23" s="41">
        <f>((SUM(Q5:Q7)*-'Rev Req''t'!$I$94))</f>
        <v>0</v>
      </c>
      <c r="R23" s="41">
        <f>((SUM(R5:R7)*-'Rev Req''t'!$I$94))</f>
        <v>0</v>
      </c>
      <c r="S23" s="41">
        <f>((SUM(S5:S7)*-'Rev Req''t'!$I$94))</f>
        <v>0</v>
      </c>
      <c r="T23" s="41">
        <f>((SUM(T5:T7)*-'Rev Req''t'!$I$94))</f>
        <v>0</v>
      </c>
      <c r="U23" s="41">
        <f>((SUM(U5:U7)*-'Rev Req''t'!$I$94))</f>
        <v>0</v>
      </c>
      <c r="V23" s="41">
        <f>((SUM(V5:V7)*-'Rev Req''t'!$I$94))</f>
        <v>0</v>
      </c>
      <c r="W23" s="41">
        <f>((SUM(W5:W7)*-'Rev Req''t'!$I$94))</f>
        <v>0</v>
      </c>
      <c r="X23" s="41">
        <f>((SUM(X5:X7)*-'Rev Req''t'!$I$94))</f>
        <v>0</v>
      </c>
      <c r="Y23" s="41">
        <f>((SUM(Y5:Y7)*-'Rev Req''t'!$I$94))</f>
        <v>0</v>
      </c>
      <c r="Z23" s="41">
        <f>((SUM(Z5:Z7)*-'Rev Req''t'!$I$94))</f>
        <v>0</v>
      </c>
      <c r="AA23" s="41">
        <f>((SUM(AA5:AA7)*-'Rev Req''t'!$I$94))</f>
        <v>0</v>
      </c>
      <c r="AB23" s="41" t="e">
        <f>((SUM(AB5:AB7)*#REF!))</f>
        <v>#REF!</v>
      </c>
      <c r="AC23" s="41" t="e">
        <f>((SUM(AC5:AC7)*#REF!))</f>
        <v>#REF!</v>
      </c>
      <c r="AD23" s="41" t="e">
        <f>((SUM(AD5:AD7)*#REF!))</f>
        <v>#REF!</v>
      </c>
      <c r="AE23" s="41" t="e">
        <f>((SUM(AE5:AE7)*#REF!))</f>
        <v>#REF!</v>
      </c>
      <c r="AF23" s="41" t="e">
        <f>((SUM(AF5:AF7)*#REF!))</f>
        <v>#REF!</v>
      </c>
      <c r="AG23" s="41" t="e">
        <f>((SUM(AG5:AG7)*#REF!))</f>
        <v>#REF!</v>
      </c>
      <c r="AH23" s="41" t="e">
        <f>((SUM(AH5:AH7)*#REF!))</f>
        <v>#REF!</v>
      </c>
      <c r="AI23" s="41" t="e">
        <f>((SUM(AI5:AI7)*#REF!))</f>
        <v>#REF!</v>
      </c>
      <c r="AJ23" s="41" t="e">
        <f>((SUM(AJ5:AJ7)*#REF!))</f>
        <v>#REF!</v>
      </c>
      <c r="AK23" s="41" t="e">
        <f>((SUM(AK5:AK7)*#REF!))</f>
        <v>#REF!</v>
      </c>
      <c r="AL23" s="43"/>
    </row>
    <row r="24" spans="2:40">
      <c r="B24" s="28"/>
      <c r="D24" s="42" t="s">
        <v>331</v>
      </c>
      <c r="E24" s="41">
        <f>$E$5*$B$2*(1-Assumptions!$B$16)</f>
        <v>791999.99999999977</v>
      </c>
      <c r="F24" s="223">
        <f>$F$6*$B$2*(1-Assumptions!$B$16)</f>
        <v>0</v>
      </c>
      <c r="G24" s="223">
        <f>$G$7*$B$2*(1-Assumptions!$B$16)</f>
        <v>0</v>
      </c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3"/>
    </row>
    <row r="25" spans="2:40">
      <c r="D25" s="42" t="s">
        <v>332</v>
      </c>
      <c r="E25" s="41">
        <f>$B$1*12*$E$5*Assumptions!$B$16</f>
        <v>380160</v>
      </c>
      <c r="F25" s="41">
        <f>$B$1*12*$E$5*Assumptions!$B$16</f>
        <v>380160</v>
      </c>
      <c r="G25" s="41">
        <f>$B$1*12*$E$5*Assumptions!$B$16</f>
        <v>380160</v>
      </c>
      <c r="H25" s="41">
        <f>$B$1*12*$E$5*Assumptions!$B$16</f>
        <v>380160</v>
      </c>
      <c r="I25" s="41">
        <f>$B$1*12*$E$5*Assumptions!$B$16</f>
        <v>380160</v>
      </c>
      <c r="J25" s="41">
        <f>$B$1*12*$E$5*Assumptions!$B$16</f>
        <v>380160</v>
      </c>
      <c r="K25" s="41">
        <f>$B$1*12*$E$5*Assumptions!$B$16</f>
        <v>380160</v>
      </c>
      <c r="L25" s="41">
        <f>$B$1*12*$E$5*Assumptions!$B$16</f>
        <v>380160</v>
      </c>
      <c r="M25" s="41">
        <f>$B$1*12*$E$5*Assumptions!$B$16</f>
        <v>380160</v>
      </c>
      <c r="N25" s="41">
        <f>$B$1*12*$E$5*Assumptions!$B$16</f>
        <v>380160</v>
      </c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41">
        <f>$B$1*12*$E$5*Assumptions!$B$16</f>
        <v>380160</v>
      </c>
      <c r="AC25" s="41">
        <f>$B$1*12*$E$5*Assumptions!$B$16</f>
        <v>380160</v>
      </c>
      <c r="AD25" s="41">
        <f>$B$1*12*$E$5*Assumptions!$B$16</f>
        <v>380160</v>
      </c>
      <c r="AE25" s="41">
        <f>$B$1*12*$E$5*Assumptions!$B$16</f>
        <v>380160</v>
      </c>
      <c r="AF25" s="41">
        <f>$B$1*12*$E$5*Assumptions!$B$16</f>
        <v>380160</v>
      </c>
      <c r="AG25" s="41">
        <f>$B$1*12*$E$5*Assumptions!$B$16</f>
        <v>380160</v>
      </c>
      <c r="AH25" s="41">
        <f>$B$1*12*$E$5*Assumptions!$B$16</f>
        <v>380160</v>
      </c>
      <c r="AI25" s="41">
        <f>$B$1*12*$E$5*Assumptions!$B$16</f>
        <v>380160</v>
      </c>
      <c r="AJ25" s="41">
        <f>$B$1*12*$E$5*Assumptions!$B$16</f>
        <v>380160</v>
      </c>
      <c r="AK25" s="41">
        <f>$B$1*12*$E$5*Assumptions!$B$16</f>
        <v>380160</v>
      </c>
      <c r="AL25" s="43"/>
    </row>
    <row r="26" spans="2:40">
      <c r="D26" s="42" t="s">
        <v>333</v>
      </c>
      <c r="E26" s="41">
        <f>E25</f>
        <v>380160</v>
      </c>
      <c r="F26" s="41">
        <f t="shared" ref="F26:AA26" si="7">F25</f>
        <v>380160</v>
      </c>
      <c r="G26" s="41">
        <f t="shared" si="7"/>
        <v>380160</v>
      </c>
      <c r="H26" s="41">
        <f t="shared" si="7"/>
        <v>380160</v>
      </c>
      <c r="I26" s="41">
        <f t="shared" si="7"/>
        <v>380160</v>
      </c>
      <c r="J26" s="41">
        <f t="shared" si="7"/>
        <v>380160</v>
      </c>
      <c r="K26" s="41">
        <f t="shared" si="7"/>
        <v>380160</v>
      </c>
      <c r="L26" s="41">
        <f t="shared" si="7"/>
        <v>380160</v>
      </c>
      <c r="M26" s="41">
        <f t="shared" si="7"/>
        <v>380160</v>
      </c>
      <c r="N26" s="41">
        <f t="shared" si="7"/>
        <v>380160</v>
      </c>
      <c r="O26" s="41">
        <f t="shared" si="7"/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si="7"/>
        <v>0</v>
      </c>
      <c r="W26" s="41">
        <f t="shared" si="7"/>
        <v>0</v>
      </c>
      <c r="X26" s="41">
        <f t="shared" si="7"/>
        <v>0</v>
      </c>
      <c r="Y26" s="41">
        <f t="shared" si="7"/>
        <v>0</v>
      </c>
      <c r="Z26" s="41">
        <f t="shared" si="7"/>
        <v>0</v>
      </c>
      <c r="AA26" s="41">
        <f t="shared" si="7"/>
        <v>0</v>
      </c>
      <c r="AB26" s="41" t="e">
        <f>AB25+#REF!+#REF!</f>
        <v>#REF!</v>
      </c>
      <c r="AC26" s="41" t="e">
        <f>AC25+#REF!+#REF!</f>
        <v>#REF!</v>
      </c>
      <c r="AD26" s="41" t="e">
        <f>AD25+#REF!+#REF!</f>
        <v>#REF!</v>
      </c>
      <c r="AE26" s="41" t="e">
        <f>AE25+#REF!+#REF!</f>
        <v>#REF!</v>
      </c>
      <c r="AF26" s="41" t="e">
        <f>AF25+#REF!+#REF!</f>
        <v>#REF!</v>
      </c>
      <c r="AG26" s="41" t="e">
        <f>AG25+#REF!+#REF!</f>
        <v>#REF!</v>
      </c>
      <c r="AH26" s="41" t="e">
        <f>AH25+#REF!+#REF!</f>
        <v>#REF!</v>
      </c>
      <c r="AI26" s="41" t="e">
        <f>AI25+#REF!+#REF!</f>
        <v>#REF!</v>
      </c>
      <c r="AJ26" s="41" t="e">
        <f>AJ25+#REF!+#REF!</f>
        <v>#REF!</v>
      </c>
      <c r="AK26" s="41" t="e">
        <f>AK25+#REF!+#REF!</f>
        <v>#REF!</v>
      </c>
      <c r="AL26" s="43"/>
    </row>
    <row r="27" spans="2:40">
      <c r="D27" s="42" t="s">
        <v>334</v>
      </c>
      <c r="E27" s="41">
        <f>SUM(E26,E24)</f>
        <v>1172159.9999999998</v>
      </c>
      <c r="F27" s="41">
        <f t="shared" ref="F27:X27" si="8">SUM(F26,F24)</f>
        <v>380160</v>
      </c>
      <c r="G27" s="41">
        <f t="shared" si="8"/>
        <v>380160</v>
      </c>
      <c r="H27" s="41">
        <f t="shared" si="8"/>
        <v>380160</v>
      </c>
      <c r="I27" s="41">
        <f t="shared" si="8"/>
        <v>380160</v>
      </c>
      <c r="J27" s="41">
        <f t="shared" si="8"/>
        <v>380160</v>
      </c>
      <c r="K27" s="41">
        <f t="shared" si="8"/>
        <v>380160</v>
      </c>
      <c r="L27" s="41">
        <f t="shared" si="8"/>
        <v>380160</v>
      </c>
      <c r="M27" s="41">
        <f t="shared" si="8"/>
        <v>380160</v>
      </c>
      <c r="N27" s="41">
        <f t="shared" si="8"/>
        <v>380160</v>
      </c>
      <c r="O27" s="41">
        <f t="shared" si="8"/>
        <v>0</v>
      </c>
      <c r="P27" s="41">
        <f t="shared" si="8"/>
        <v>0</v>
      </c>
      <c r="Q27" s="41">
        <f t="shared" si="8"/>
        <v>0</v>
      </c>
      <c r="R27" s="41">
        <f t="shared" si="8"/>
        <v>0</v>
      </c>
      <c r="S27" s="41">
        <f t="shared" si="8"/>
        <v>0</v>
      </c>
      <c r="T27" s="41">
        <f t="shared" si="8"/>
        <v>0</v>
      </c>
      <c r="U27" s="41">
        <f t="shared" si="8"/>
        <v>0</v>
      </c>
      <c r="V27" s="41">
        <f t="shared" si="8"/>
        <v>0</v>
      </c>
      <c r="W27" s="41">
        <f t="shared" si="8"/>
        <v>0</v>
      </c>
      <c r="X27" s="41">
        <f t="shared" si="8"/>
        <v>0</v>
      </c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3"/>
    </row>
    <row r="28" spans="2:40" ht="15" thickBot="1">
      <c r="D28" s="5" t="s">
        <v>335</v>
      </c>
      <c r="E28" s="45">
        <f>SUM(E20,E23:E23,E27,E22,E21)</f>
        <v>3669061.027032529</v>
      </c>
      <c r="F28" s="45">
        <f t="shared" ref="F28:X28" si="9">SUM(F20,F23:F23,F27,F22,F21)</f>
        <v>1916199.7905743874</v>
      </c>
      <c r="G28" s="45">
        <f t="shared" si="9"/>
        <v>1948191.4275562484</v>
      </c>
      <c r="H28" s="45">
        <f t="shared" si="9"/>
        <v>1914630.5222990417</v>
      </c>
      <c r="I28" s="45">
        <f t="shared" si="9"/>
        <v>1862100.3254378245</v>
      </c>
      <c r="J28" s="45">
        <f t="shared" si="9"/>
        <v>1827872.9916615002</v>
      </c>
      <c r="K28" s="45">
        <f t="shared" si="9"/>
        <v>2270550.0335188955</v>
      </c>
      <c r="L28" s="45">
        <f t="shared" si="9"/>
        <v>2232881.8181892736</v>
      </c>
      <c r="M28" s="45">
        <f t="shared" si="9"/>
        <v>1666480.4617030662</v>
      </c>
      <c r="N28" s="45">
        <f t="shared" si="9"/>
        <v>1740050.2949371277</v>
      </c>
      <c r="O28" s="45">
        <f t="shared" si="9"/>
        <v>1381100.7524095478</v>
      </c>
      <c r="P28" s="45">
        <f t="shared" si="9"/>
        <v>1333897.5557810077</v>
      </c>
      <c r="Q28" s="45">
        <f t="shared" si="9"/>
        <v>1295814.0070214951</v>
      </c>
      <c r="R28" s="45">
        <f t="shared" si="9"/>
        <v>1217008.7528646854</v>
      </c>
      <c r="S28" s="45">
        <f t="shared" si="9"/>
        <v>1139390.7695016828</v>
      </c>
      <c r="T28" s="45">
        <f t="shared" si="9"/>
        <v>1045904.3757409868</v>
      </c>
      <c r="U28" s="45">
        <f t="shared" si="9"/>
        <v>878535.29815299076</v>
      </c>
      <c r="V28" s="45">
        <f t="shared" si="9"/>
        <v>632603.82999221829</v>
      </c>
      <c r="W28" s="45">
        <f t="shared" si="9"/>
        <v>338231.90234269202</v>
      </c>
      <c r="X28" s="45">
        <f t="shared" si="9"/>
        <v>11164.02028338665</v>
      </c>
      <c r="Y28" s="45">
        <f t="shared" ref="Y28:AK28" si="10">SUM(Y20,Y23:Y23,Y26,Y22,Y21)</f>
        <v>0</v>
      </c>
      <c r="Z28" s="45">
        <f t="shared" si="10"/>
        <v>0</v>
      </c>
      <c r="AA28" s="45">
        <f t="shared" si="10"/>
        <v>0</v>
      </c>
      <c r="AB28" s="45" t="e">
        <f t="shared" si="10"/>
        <v>#REF!</v>
      </c>
      <c r="AC28" s="45" t="e">
        <f t="shared" si="10"/>
        <v>#REF!</v>
      </c>
      <c r="AD28" s="45" t="e">
        <f t="shared" si="10"/>
        <v>#REF!</v>
      </c>
      <c r="AE28" s="45" t="e">
        <f t="shared" si="10"/>
        <v>#REF!</v>
      </c>
      <c r="AF28" s="45" t="e">
        <f t="shared" si="10"/>
        <v>#REF!</v>
      </c>
      <c r="AG28" s="45" t="e">
        <f t="shared" si="10"/>
        <v>#REF!</v>
      </c>
      <c r="AH28" s="45" t="e">
        <f t="shared" si="10"/>
        <v>#REF!</v>
      </c>
      <c r="AI28" s="45" t="e">
        <f t="shared" si="10"/>
        <v>#REF!</v>
      </c>
      <c r="AJ28" s="45" t="e">
        <f t="shared" si="10"/>
        <v>#REF!</v>
      </c>
      <c r="AK28" s="45" t="e">
        <f t="shared" si="10"/>
        <v>#REF!</v>
      </c>
      <c r="AL28" s="43"/>
    </row>
    <row r="29" spans="2:40" ht="15" thickTop="1">
      <c r="D29" s="46" t="s">
        <v>336</v>
      </c>
      <c r="E29" s="43">
        <f t="shared" ref="E29:AK29" si="11">E28+E17</f>
        <v>1545942.3004326266</v>
      </c>
      <c r="F29" s="43">
        <f t="shared" si="11"/>
        <v>-38628.297194053652</v>
      </c>
      <c r="G29" s="43">
        <f t="shared" si="11"/>
        <v>159819.54608854908</v>
      </c>
      <c r="H29" s="43">
        <f t="shared" si="11"/>
        <v>257006.61146567413</v>
      </c>
      <c r="I29" s="43">
        <f t="shared" si="11"/>
        <v>321653.22843828425</v>
      </c>
      <c r="J29" s="43">
        <f t="shared" si="11"/>
        <v>392984.09819089714</v>
      </c>
      <c r="K29" s="43">
        <f t="shared" si="11"/>
        <v>922303.02151348791</v>
      </c>
      <c r="L29" s="43">
        <f t="shared" si="11"/>
        <v>961098.04030206916</v>
      </c>
      <c r="M29" s="43">
        <f t="shared" si="11"/>
        <v>470438.94492973504</v>
      </c>
      <c r="N29" s="43">
        <f t="shared" si="11"/>
        <v>620470.04681325285</v>
      </c>
      <c r="O29" s="43">
        <f t="shared" si="11"/>
        <v>338179.89090089593</v>
      </c>
      <c r="P29" s="43">
        <f t="shared" si="11"/>
        <v>366916.10153877817</v>
      </c>
      <c r="Q29" s="43">
        <f t="shared" si="11"/>
        <v>405491.99164202344</v>
      </c>
      <c r="R29" s="43">
        <f t="shared" si="11"/>
        <v>403027.70312542317</v>
      </c>
      <c r="S29" s="43">
        <f t="shared" si="11"/>
        <v>401752.97554293298</v>
      </c>
      <c r="T29" s="43">
        <f t="shared" si="11"/>
        <v>385735.94854835782</v>
      </c>
      <c r="U29" s="43">
        <f t="shared" si="11"/>
        <v>863351.38531074394</v>
      </c>
      <c r="V29" s="43">
        <f t="shared" si="11"/>
        <v>621436.34318621771</v>
      </c>
      <c r="W29" s="43">
        <f t="shared" si="11"/>
        <v>332122.39877426263</v>
      </c>
      <c r="X29" s="43">
        <f t="shared" si="11"/>
        <v>11164.02028338669</v>
      </c>
      <c r="Y29" s="43">
        <f t="shared" si="11"/>
        <v>4.0377589518112717E-11</v>
      </c>
      <c r="Z29" s="43">
        <f t="shared" si="11"/>
        <v>4.0377589518112717E-11</v>
      </c>
      <c r="AA29" s="43">
        <f t="shared" si="11"/>
        <v>4.0377589518112717E-11</v>
      </c>
      <c r="AB29" s="43" t="e">
        <f t="shared" si="11"/>
        <v>#REF!</v>
      </c>
      <c r="AC29" s="43" t="e">
        <f t="shared" si="11"/>
        <v>#REF!</v>
      </c>
      <c r="AD29" s="43" t="e">
        <f t="shared" si="11"/>
        <v>#REF!</v>
      </c>
      <c r="AE29" s="43" t="e">
        <f t="shared" si="11"/>
        <v>#REF!</v>
      </c>
      <c r="AF29" s="43" t="e">
        <f t="shared" si="11"/>
        <v>#REF!</v>
      </c>
      <c r="AG29" s="43" t="e">
        <f t="shared" si="11"/>
        <v>#REF!</v>
      </c>
      <c r="AH29" s="43" t="e">
        <f t="shared" si="11"/>
        <v>#REF!</v>
      </c>
      <c r="AI29" s="43" t="e">
        <f t="shared" si="11"/>
        <v>#REF!</v>
      </c>
      <c r="AJ29" s="43" t="e">
        <f t="shared" si="11"/>
        <v>#REF!</v>
      </c>
      <c r="AK29" s="43" t="e">
        <f t="shared" si="11"/>
        <v>#REF!</v>
      </c>
      <c r="AL29" s="43">
        <f>NPV('Rev Req''t'!$F$112,E29:AA29)</f>
        <v>5621329.1053433968</v>
      </c>
    </row>
    <row r="30" spans="2:40"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27"/>
    </row>
    <row r="31" spans="2:40">
      <c r="D31" s="57" t="s">
        <v>337</v>
      </c>
      <c r="E31" s="173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AN31" s="27"/>
    </row>
    <row r="32" spans="2:40">
      <c r="P32" s="7"/>
      <c r="Q32" s="7"/>
      <c r="R32" s="7"/>
      <c r="S32" s="7"/>
      <c r="T32" s="7"/>
      <c r="U32" s="7"/>
      <c r="V32" s="7"/>
    </row>
    <row r="35" spans="2:38">
      <c r="AL35" s="28"/>
    </row>
    <row r="37" spans="2:38">
      <c r="AL37" s="75"/>
    </row>
    <row r="39" spans="2:38">
      <c r="J39" s="34"/>
    </row>
    <row r="41" spans="2:38">
      <c r="B41" s="52"/>
    </row>
    <row r="42" spans="2:38">
      <c r="B42" s="27"/>
    </row>
  </sheetData>
  <phoneticPr fontId="2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6CC7-D8A2-46FC-A77A-950BEC7C8DC4}">
  <sheetPr>
    <tabColor rgb="FF00B050"/>
  </sheetPr>
  <dimension ref="A1:AL50"/>
  <sheetViews>
    <sheetView showGridLines="0" zoomScaleNormal="110" workbookViewId="0">
      <selection activeCell="E5" sqref="E5"/>
    </sheetView>
  </sheetViews>
  <sheetFormatPr defaultColWidth="11.453125" defaultRowHeight="14.5"/>
  <cols>
    <col min="1" max="1" width="29" bestFit="1" customWidth="1"/>
    <col min="2" max="2" width="12.7265625" bestFit="1" customWidth="1"/>
    <col min="3" max="3" width="12.7265625" customWidth="1"/>
    <col min="4" max="4" width="48" customWidth="1"/>
    <col min="5" max="5" width="12.26953125" bestFit="1" customWidth="1"/>
    <col min="6" max="6" width="12.1796875" bestFit="1" customWidth="1"/>
    <col min="7" max="7" width="12.1796875" customWidth="1"/>
    <col min="8" max="14" width="12.1796875" hidden="1" customWidth="1"/>
    <col min="15" max="15" width="14.7265625" hidden="1" customWidth="1"/>
    <col min="16" max="19" width="13.453125" hidden="1" customWidth="1"/>
    <col min="20" max="22" width="10.7265625" hidden="1" customWidth="1"/>
    <col min="23" max="23" width="14.7265625" hidden="1" customWidth="1"/>
    <col min="24" max="24" width="12.1796875" hidden="1" customWidth="1"/>
    <col min="25" max="37" width="0" hidden="1" customWidth="1"/>
    <col min="38" max="38" width="12.7265625" bestFit="1" customWidth="1"/>
  </cols>
  <sheetData>
    <row r="1" spans="1:38">
      <c r="A1" t="s">
        <v>310</v>
      </c>
      <c r="B1" s="27">
        <f>Assumptions!B14</f>
        <v>55</v>
      </c>
      <c r="D1" s="60"/>
      <c r="E1" s="61"/>
      <c r="F1" s="61"/>
      <c r="G1" s="61"/>
      <c r="H1" s="61"/>
      <c r="I1" s="61"/>
      <c r="J1" s="61"/>
      <c r="K1" s="61"/>
      <c r="L1" s="61"/>
    </row>
    <row r="2" spans="1:38">
      <c r="B2" s="27"/>
      <c r="D2" s="57"/>
      <c r="E2" s="59"/>
      <c r="F2" s="59"/>
      <c r="G2" s="59"/>
      <c r="H2" s="59"/>
      <c r="I2" s="59"/>
      <c r="J2" s="59"/>
      <c r="K2" s="59"/>
      <c r="L2" s="59"/>
    </row>
    <row r="3" spans="1:38">
      <c r="B3" s="50"/>
      <c r="C3" s="27"/>
      <c r="D3" s="216" t="s">
        <v>338</v>
      </c>
    </row>
    <row r="4" spans="1:38">
      <c r="B4" s="55"/>
      <c r="C4" s="50"/>
      <c r="D4" s="48" t="str">
        <f>'Full Program'!D4</f>
        <v>Year</v>
      </c>
      <c r="E4" s="47">
        <f>'Full Program'!E4</f>
        <v>1</v>
      </c>
      <c r="F4" s="47">
        <f>'Full Program'!F4</f>
        <v>2</v>
      </c>
      <c r="G4" s="47">
        <f>'Full Program'!G4</f>
        <v>3</v>
      </c>
      <c r="H4">
        <f>'Full Program'!H4</f>
        <v>4</v>
      </c>
      <c r="I4" s="47">
        <f>'Full Program'!I4</f>
        <v>5</v>
      </c>
      <c r="J4" s="47">
        <f>'Full Program'!J4</f>
        <v>6</v>
      </c>
      <c r="K4" s="47">
        <f>'Full Program'!K4</f>
        <v>7</v>
      </c>
      <c r="L4" s="47">
        <f>'Full Program'!L4</f>
        <v>8</v>
      </c>
      <c r="M4" s="47">
        <f>'Full Program'!M4</f>
        <v>9</v>
      </c>
      <c r="N4" s="47">
        <f>'Full Program'!N4</f>
        <v>10</v>
      </c>
      <c r="O4" s="47">
        <f>'Full Program'!O4</f>
        <v>11</v>
      </c>
      <c r="P4" s="47">
        <f>'Full Program'!P4</f>
        <v>12</v>
      </c>
      <c r="Q4" s="47">
        <f>'Full Program'!Q4</f>
        <v>13</v>
      </c>
      <c r="R4" s="47">
        <f>'Full Program'!R4</f>
        <v>14</v>
      </c>
      <c r="S4" s="47">
        <f>'Full Program'!S4</f>
        <v>15</v>
      </c>
      <c r="T4" s="47">
        <f>'Full Program'!T4</f>
        <v>16</v>
      </c>
      <c r="U4" s="47">
        <f>'Full Program'!U4</f>
        <v>17</v>
      </c>
      <c r="V4" s="47">
        <f>'Full Program'!V4</f>
        <v>18</v>
      </c>
      <c r="W4" s="47">
        <f>'Full Program'!W4</f>
        <v>19</v>
      </c>
      <c r="X4" s="47">
        <f>'Full Program'!X4</f>
        <v>20</v>
      </c>
      <c r="Y4" s="47">
        <f>'Full Program'!Y4</f>
        <v>21</v>
      </c>
      <c r="Z4" s="47">
        <f>'Full Program'!Z4</f>
        <v>22</v>
      </c>
      <c r="AA4" s="47">
        <f>'Full Program'!AA4</f>
        <v>23</v>
      </c>
      <c r="AB4" s="47">
        <f>'Full Program'!AB4</f>
        <v>24</v>
      </c>
      <c r="AC4" s="47">
        <f>'Full Program'!AC4</f>
        <v>25</v>
      </c>
      <c r="AD4" s="47">
        <f>'Full Program'!AD4</f>
        <v>26</v>
      </c>
      <c r="AE4" s="47">
        <f>'Full Program'!AE4</f>
        <v>27</v>
      </c>
      <c r="AF4" s="47">
        <f>'Full Program'!AF4</f>
        <v>28</v>
      </c>
      <c r="AG4" s="47">
        <f>'Full Program'!AG4</f>
        <v>29</v>
      </c>
      <c r="AH4" s="47">
        <f>'Full Program'!AH4</f>
        <v>30</v>
      </c>
      <c r="AI4" s="47">
        <f>'Full Program'!AI4</f>
        <v>31</v>
      </c>
      <c r="AJ4" s="47">
        <f>'Full Program'!AJ4</f>
        <v>32</v>
      </c>
      <c r="AK4" s="47">
        <f>'Full Program'!AK4</f>
        <v>33</v>
      </c>
    </row>
    <row r="5" spans="1:38">
      <c r="B5" s="55"/>
      <c r="C5" s="55"/>
      <c r="D5" s="48" t="str">
        <f>'Full Program'!D5</f>
        <v>Customers Year 1</v>
      </c>
      <c r="E5" s="77">
        <f>'Full Program'!E5</f>
        <v>720</v>
      </c>
      <c r="I5" s="40"/>
      <c r="J5" s="40"/>
      <c r="K5" s="40"/>
      <c r="L5" s="40"/>
      <c r="M5" s="40"/>
      <c r="N5" s="40"/>
    </row>
    <row r="6" spans="1:38">
      <c r="B6" s="55"/>
      <c r="C6" s="55"/>
      <c r="D6" s="48" t="str">
        <f>'Full Program'!D6</f>
        <v>Customers Year 2</v>
      </c>
      <c r="E6" s="77"/>
      <c r="F6" s="77">
        <f>'Full Program'!F6</f>
        <v>0</v>
      </c>
      <c r="G6" s="77"/>
      <c r="I6" s="40"/>
      <c r="J6" s="40"/>
      <c r="K6" s="40"/>
      <c r="L6" s="40"/>
      <c r="M6" s="40"/>
      <c r="N6" s="40"/>
    </row>
    <row r="7" spans="1:38">
      <c r="B7" s="55"/>
      <c r="C7" s="55"/>
      <c r="D7" s="48" t="str">
        <f>'Full Program'!D7</f>
        <v>Customers Year 3</v>
      </c>
      <c r="E7" s="77"/>
      <c r="F7" s="77"/>
      <c r="G7" s="77">
        <f>'Full Program'!G7</f>
        <v>0</v>
      </c>
      <c r="I7" s="40"/>
      <c r="J7" s="40"/>
      <c r="K7" s="40"/>
      <c r="L7" s="40"/>
      <c r="M7" s="40"/>
      <c r="N7" s="40"/>
    </row>
    <row r="8" spans="1:38">
      <c r="C8" s="27"/>
      <c r="D8" s="5" t="str">
        <f>'Full Program'!D8</f>
        <v>Costs</v>
      </c>
      <c r="E8" s="40"/>
      <c r="F8" s="40"/>
      <c r="G8" s="40"/>
      <c r="H8" s="47"/>
      <c r="AL8" s="47" t="str">
        <f>'Full Program'!AL8</f>
        <v>Lifetime NPV</v>
      </c>
    </row>
    <row r="9" spans="1:38">
      <c r="D9" s="42" t="str">
        <f>'Full Program'!D9</f>
        <v>Equipment &amp; Installation Costs Year 1</v>
      </c>
      <c r="E9" s="41">
        <f>'Full Program'!E9</f>
        <v>-2103678.7265999024</v>
      </c>
      <c r="F9" s="41">
        <f>'Full Program'!F9</f>
        <v>-1935344.8877684411</v>
      </c>
      <c r="G9" s="41">
        <f>'Full Program'!G9</f>
        <v>-1768844.6174676993</v>
      </c>
      <c r="H9" s="41">
        <f>'Full Program'!H9</f>
        <v>-1638051.7015533675</v>
      </c>
      <c r="I9" s="41">
        <f>'Full Program'!I9</f>
        <v>-1520829.0435339403</v>
      </c>
      <c r="J9" s="41">
        <f>'Full Program'!J9</f>
        <v>-1415224.0789356912</v>
      </c>
      <c r="K9" s="41">
        <f>'Full Program'!K9</f>
        <v>-1328534.5011797973</v>
      </c>
      <c r="L9" s="41">
        <f>'Full Program'!L9</f>
        <v>-1252022.616845082</v>
      </c>
      <c r="M9" s="41">
        <f>'Full Program'!M9</f>
        <v>-1176230.7325103662</v>
      </c>
      <c r="N9" s="41">
        <f>'Full Program'!N9</f>
        <v>-1099718.8481756507</v>
      </c>
      <c r="O9" s="41">
        <f>'Full Program'!O9</f>
        <v>-1023206.9638409351</v>
      </c>
      <c r="P9" s="41">
        <f>'Full Program'!P9</f>
        <v>-947415.07950621971</v>
      </c>
      <c r="Q9" s="41">
        <f>'Full Program'!Q9</f>
        <v>-870903.19517150428</v>
      </c>
      <c r="R9" s="41">
        <f>'Full Program'!R9</f>
        <v>-795111.31083678885</v>
      </c>
      <c r="S9" s="41">
        <f>'Full Program'!S9</f>
        <v>-719319.42650207342</v>
      </c>
      <c r="T9" s="41">
        <f>'Full Program'!T9</f>
        <v>-642807.54216735798</v>
      </c>
      <c r="U9" s="41">
        <f>'Full Program'!U9</f>
        <v>-5.1914043666144916E-11</v>
      </c>
      <c r="V9" s="41">
        <f>'Full Program'!V9</f>
        <v>4.0377589518112717E-11</v>
      </c>
      <c r="W9" s="41">
        <f>'Full Program'!W9</f>
        <v>4.0377589518112717E-11</v>
      </c>
      <c r="X9" s="41">
        <f>'Full Program'!X9</f>
        <v>4.0377589518112717E-11</v>
      </c>
      <c r="Y9" s="41">
        <f>'Full Program'!Y9</f>
        <v>4.0377589518112717E-11</v>
      </c>
      <c r="Z9" s="41">
        <f>'Full Program'!Z9</f>
        <v>4.0377589518112717E-11</v>
      </c>
      <c r="AA9" s="41">
        <f>'Full Program'!AA9</f>
        <v>4.0377589518112717E-11</v>
      </c>
      <c r="AB9" s="41" t="e">
        <f>'Full Program'!AB9</f>
        <v>#REF!</v>
      </c>
      <c r="AC9" s="41" t="e">
        <f>'Full Program'!AC9</f>
        <v>#REF!</v>
      </c>
      <c r="AD9" s="41" t="e">
        <f>'Full Program'!AD9</f>
        <v>#REF!</v>
      </c>
      <c r="AE9" s="41" t="e">
        <f>'Full Program'!AE9</f>
        <v>#REF!</v>
      </c>
      <c r="AF9" s="41" t="e">
        <f>'Full Program'!AF9</f>
        <v>#REF!</v>
      </c>
      <c r="AG9" s="41" t="e">
        <f>'Full Program'!AG9</f>
        <v>#REF!</v>
      </c>
      <c r="AH9" s="41" t="e">
        <f>'Full Program'!AH9</f>
        <v>#REF!</v>
      </c>
      <c r="AI9" s="41" t="e">
        <f>'Full Program'!AI9</f>
        <v>#REF!</v>
      </c>
      <c r="AJ9" s="41" t="e">
        <f>'Full Program'!AJ9</f>
        <v>#REF!</v>
      </c>
      <c r="AK9" s="41" t="e">
        <f>'Full Program'!AK9</f>
        <v>#REF!</v>
      </c>
      <c r="AL9" s="41"/>
    </row>
    <row r="10" spans="1:38">
      <c r="D10" s="42" t="str">
        <f>'Full Program'!D10</f>
        <v>Total Equipment &amp; Installation Costs*</v>
      </c>
      <c r="E10" s="41">
        <f>'Full Program'!E10</f>
        <v>-2103678.7265999024</v>
      </c>
      <c r="F10" s="41">
        <f>'Full Program'!F10</f>
        <v>-1935344.8877684411</v>
      </c>
      <c r="G10" s="41">
        <f>'Full Program'!G10</f>
        <v>-1768844.6174676993</v>
      </c>
      <c r="H10" s="41" t="e">
        <f>'Full Program'!#REF!</f>
        <v>#REF!</v>
      </c>
      <c r="I10" s="41" t="e">
        <f>'Full Program'!#REF!</f>
        <v>#REF!</v>
      </c>
      <c r="J10" s="41" t="e">
        <f>'Full Program'!#REF!</f>
        <v>#REF!</v>
      </c>
      <c r="K10" s="41" t="e">
        <f>'Full Program'!#REF!</f>
        <v>#REF!</v>
      </c>
      <c r="L10" s="41" t="e">
        <f>'Full Program'!#REF!</f>
        <v>#REF!</v>
      </c>
      <c r="M10" s="41" t="e">
        <f>'Full Program'!#REF!</f>
        <v>#REF!</v>
      </c>
      <c r="N10" s="41" t="e">
        <f>'Full Program'!#REF!</f>
        <v>#REF!</v>
      </c>
      <c r="O10" s="41" t="e">
        <f>'Full Program'!#REF!</f>
        <v>#REF!</v>
      </c>
      <c r="P10" s="41" t="e">
        <f>'Full Program'!#REF!</f>
        <v>#REF!</v>
      </c>
      <c r="Q10" s="41" t="e">
        <f>'Full Program'!#REF!</f>
        <v>#REF!</v>
      </c>
      <c r="R10" s="41" t="e">
        <f>'Full Program'!#REF!</f>
        <v>#REF!</v>
      </c>
      <c r="S10" s="41" t="e">
        <f>'Full Program'!#REF!</f>
        <v>#REF!</v>
      </c>
      <c r="T10" s="41" t="e">
        <f>'Full Program'!#REF!</f>
        <v>#REF!</v>
      </c>
      <c r="U10" s="41" t="e">
        <f>'Full Program'!#REF!</f>
        <v>#REF!</v>
      </c>
      <c r="V10" s="41" t="e">
        <f>'Full Program'!#REF!</f>
        <v>#REF!</v>
      </c>
      <c r="W10" s="41" t="e">
        <f>'Full Program'!#REF!</f>
        <v>#REF!</v>
      </c>
      <c r="X10" s="41" t="e">
        <f>'Full Program'!#REF!</f>
        <v>#REF!</v>
      </c>
      <c r="Y10" s="41" t="e">
        <f>'Full Program'!#REF!</f>
        <v>#REF!</v>
      </c>
      <c r="Z10" s="41" t="e">
        <f>'Full Program'!#REF!</f>
        <v>#REF!</v>
      </c>
      <c r="AA10" s="41" t="e">
        <f>'Full Program'!#REF!</f>
        <v>#REF!</v>
      </c>
      <c r="AB10" s="41" t="e">
        <f>'Full Program'!#REF!</f>
        <v>#REF!</v>
      </c>
      <c r="AC10" s="41" t="e">
        <f>'Full Program'!#REF!</f>
        <v>#REF!</v>
      </c>
      <c r="AD10" s="41" t="e">
        <f>'Full Program'!#REF!</f>
        <v>#REF!</v>
      </c>
      <c r="AE10" s="41" t="e">
        <f>'Full Program'!#REF!</f>
        <v>#REF!</v>
      </c>
      <c r="AF10" s="41" t="e">
        <f>'Full Program'!#REF!</f>
        <v>#REF!</v>
      </c>
      <c r="AG10" s="41" t="e">
        <f>'Full Program'!#REF!</f>
        <v>#REF!</v>
      </c>
      <c r="AH10" s="41" t="e">
        <f>'Full Program'!#REF!</f>
        <v>#REF!</v>
      </c>
      <c r="AI10" s="41" t="e">
        <f>'Full Program'!#REF!</f>
        <v>#REF!</v>
      </c>
      <c r="AJ10" s="41" t="e">
        <f>'Full Program'!#REF!</f>
        <v>#REF!</v>
      </c>
      <c r="AK10" s="41" t="e">
        <f>'Full Program'!#REF!</f>
        <v>#REF!</v>
      </c>
      <c r="AL10" s="41"/>
    </row>
    <row r="11" spans="1:38">
      <c r="D11" s="42" t="str">
        <f>'Full Program'!D11</f>
        <v>O&amp;M Cost Year 1</v>
      </c>
      <c r="E11" s="41">
        <f>'Full Program'!E11</f>
        <v>-2160</v>
      </c>
      <c r="F11" s="41">
        <f>'Full Program'!F11</f>
        <v>-2203.1999999999998</v>
      </c>
      <c r="G11" s="41">
        <f>'Full Program'!G11</f>
        <v>-2247.2640000000001</v>
      </c>
      <c r="H11" s="42" t="e">
        <f>'Full Program'!#REF!</f>
        <v>#REF!</v>
      </c>
      <c r="I11" s="42" t="e">
        <f>'Full Program'!#REF!</f>
        <v>#REF!</v>
      </c>
      <c r="J11" s="42" t="e">
        <f>'Full Program'!#REF!</f>
        <v>#REF!</v>
      </c>
      <c r="K11" s="42" t="e">
        <f>'Full Program'!#REF!</f>
        <v>#REF!</v>
      </c>
      <c r="L11" s="42" t="e">
        <f>'Full Program'!#REF!</f>
        <v>#REF!</v>
      </c>
      <c r="M11" s="42" t="e">
        <f>'Full Program'!#REF!</f>
        <v>#REF!</v>
      </c>
      <c r="N11" s="42" t="e">
        <f>'Full Program'!#REF!</f>
        <v>#REF!</v>
      </c>
      <c r="O11" s="42" t="e">
        <f>'Full Program'!#REF!</f>
        <v>#REF!</v>
      </c>
      <c r="P11" s="42" t="e">
        <f>'Full Program'!#REF!</f>
        <v>#REF!</v>
      </c>
      <c r="Q11" s="42" t="e">
        <f>'Full Program'!#REF!</f>
        <v>#REF!</v>
      </c>
      <c r="R11" s="42" t="e">
        <f>'Full Program'!#REF!</f>
        <v>#REF!</v>
      </c>
      <c r="S11" s="42" t="e">
        <f>'Full Program'!#REF!</f>
        <v>#REF!</v>
      </c>
      <c r="T11" s="42" t="e">
        <f>'Full Program'!#REF!</f>
        <v>#REF!</v>
      </c>
      <c r="U11" s="42" t="e">
        <f>'Full Program'!#REF!</f>
        <v>#REF!</v>
      </c>
      <c r="V11" s="42" t="e">
        <f>'Full Program'!#REF!</f>
        <v>#REF!</v>
      </c>
      <c r="W11" s="42" t="e">
        <f>'Full Program'!#REF!</f>
        <v>#REF!</v>
      </c>
      <c r="X11" s="42" t="e">
        <f>'Full Program'!#REF!</f>
        <v>#REF!</v>
      </c>
      <c r="Y11" s="42" t="e">
        <f>'Full Program'!#REF!</f>
        <v>#REF!</v>
      </c>
      <c r="Z11" s="42" t="e">
        <f>'Full Program'!#REF!</f>
        <v>#REF!</v>
      </c>
      <c r="AA11" s="42" t="e">
        <f>'Full Program'!#REF!</f>
        <v>#REF!</v>
      </c>
      <c r="AB11" s="42" t="e">
        <f>'Full Program'!#REF!</f>
        <v>#REF!</v>
      </c>
      <c r="AC11" s="42" t="e">
        <f>'Full Program'!#REF!</f>
        <v>#REF!</v>
      </c>
      <c r="AD11" s="42" t="e">
        <f>'Full Program'!#REF!</f>
        <v>#REF!</v>
      </c>
      <c r="AE11" s="42" t="e">
        <f>'Full Program'!#REF!</f>
        <v>#REF!</v>
      </c>
      <c r="AF11" s="42" t="e">
        <f>'Full Program'!#REF!</f>
        <v>#REF!</v>
      </c>
      <c r="AG11" s="42" t="e">
        <f>'Full Program'!#REF!</f>
        <v>#REF!</v>
      </c>
      <c r="AH11" s="42" t="e">
        <f>'Full Program'!#REF!</f>
        <v>#REF!</v>
      </c>
      <c r="AI11" s="42" t="e">
        <f>'Full Program'!#REF!</f>
        <v>#REF!</v>
      </c>
      <c r="AJ11" s="42" t="e">
        <f>'Full Program'!#REF!</f>
        <v>#REF!</v>
      </c>
      <c r="AK11" s="42" t="e">
        <f>'Full Program'!#REF!</f>
        <v>#REF!</v>
      </c>
      <c r="AL11" s="42"/>
    </row>
    <row r="12" spans="1:38">
      <c r="C12" s="50"/>
      <c r="D12" s="42" t="str">
        <f>'Full Program'!D12</f>
        <v>Total O&amp;M Costs</v>
      </c>
      <c r="E12" s="81">
        <f>'Full Program'!E12</f>
        <v>-2160</v>
      </c>
      <c r="F12" s="81">
        <f>'Full Program'!F12</f>
        <v>-2203.1999999999998</v>
      </c>
      <c r="G12" s="81">
        <f>'Full Program'!G12</f>
        <v>-2247.2640000000001</v>
      </c>
      <c r="H12" s="41">
        <f>'Full Program'!H10</f>
        <v>-1638051.7015533675</v>
      </c>
      <c r="I12" s="41">
        <f>'Full Program'!I10</f>
        <v>-1520829.0435339403</v>
      </c>
      <c r="J12" s="41">
        <f>'Full Program'!J10</f>
        <v>-1415224.0789356912</v>
      </c>
      <c r="K12" s="41">
        <f>'Full Program'!K10</f>
        <v>-1328534.5011797973</v>
      </c>
      <c r="L12" s="41">
        <f>'Full Program'!L10</f>
        <v>-1252022.616845082</v>
      </c>
      <c r="M12" s="41">
        <f>'Full Program'!M10</f>
        <v>-1176230.7325103662</v>
      </c>
      <c r="N12" s="41">
        <f>'Full Program'!N10</f>
        <v>-1099718.8481756507</v>
      </c>
      <c r="O12" s="41">
        <f>'Full Program'!O10</f>
        <v>-1023206.9638409351</v>
      </c>
      <c r="P12" s="41">
        <f>'Full Program'!P10</f>
        <v>-947415.07950621971</v>
      </c>
      <c r="Q12" s="41">
        <f>'Full Program'!Q10</f>
        <v>-870903.19517150428</v>
      </c>
      <c r="R12" s="41">
        <f>'Full Program'!R10</f>
        <v>-795111.31083678885</v>
      </c>
      <c r="S12" s="41">
        <f>'Full Program'!S10</f>
        <v>-719319.42650207342</v>
      </c>
      <c r="T12" s="41">
        <f>'Full Program'!T10</f>
        <v>-642807.54216735798</v>
      </c>
      <c r="U12" s="41">
        <f>'Full Program'!U10</f>
        <v>-5.1914043666144916E-11</v>
      </c>
      <c r="V12" s="41">
        <f>'Full Program'!V10</f>
        <v>4.0377589518112717E-11</v>
      </c>
      <c r="W12" s="41">
        <f>'Full Program'!W10</f>
        <v>4.0377589518112717E-11</v>
      </c>
      <c r="X12" s="41">
        <f>'Full Program'!X10</f>
        <v>4.0377589518112717E-11</v>
      </c>
      <c r="Y12" s="41">
        <f>'Full Program'!Y10</f>
        <v>4.0377589518112717E-11</v>
      </c>
      <c r="Z12" s="41">
        <f>'Full Program'!Z10</f>
        <v>4.0377589518112717E-11</v>
      </c>
      <c r="AA12" s="41">
        <f>'Full Program'!AA10</f>
        <v>4.0377589518112717E-11</v>
      </c>
      <c r="AB12" s="41" t="e">
        <f>'Full Program'!AB10</f>
        <v>#REF!</v>
      </c>
      <c r="AC12" s="41" t="e">
        <f>'Full Program'!AC10</f>
        <v>#REF!</v>
      </c>
      <c r="AD12" s="41" t="e">
        <f>'Full Program'!AD10</f>
        <v>#REF!</v>
      </c>
      <c r="AE12" s="41" t="e">
        <f>'Full Program'!AE10</f>
        <v>#REF!</v>
      </c>
      <c r="AF12" s="41" t="e">
        <f>'Full Program'!AF10</f>
        <v>#REF!</v>
      </c>
      <c r="AG12" s="41" t="e">
        <f>'Full Program'!AG10</f>
        <v>#REF!</v>
      </c>
      <c r="AH12" s="41" t="e">
        <f>'Full Program'!AH10</f>
        <v>#REF!</v>
      </c>
      <c r="AI12" s="41" t="e">
        <f>'Full Program'!AI10</f>
        <v>#REF!</v>
      </c>
      <c r="AJ12" s="41" t="e">
        <f>'Full Program'!AJ10</f>
        <v>#REF!</v>
      </c>
      <c r="AK12" s="41" t="e">
        <f>'Full Program'!AK10</f>
        <v>#REF!</v>
      </c>
      <c r="AL12" s="41"/>
    </row>
    <row r="13" spans="1:38">
      <c r="C13" s="50"/>
      <c r="D13" s="42" t="str">
        <f>'Full Program'!D13</f>
        <v>Software Fees Year 1</v>
      </c>
      <c r="E13" s="41">
        <f>'Full Program'!E13</f>
        <v>-17280</v>
      </c>
      <c r="F13" s="41">
        <f>'Full Program'!F13</f>
        <v>-17280</v>
      </c>
      <c r="G13" s="41">
        <f>'Full Program'!G13</f>
        <v>-17280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>
      <c r="C14" s="50"/>
      <c r="D14" s="42" t="str">
        <f>'Full Program'!D14</f>
        <v>Total Software Fees</v>
      </c>
      <c r="E14" s="44">
        <f>'Full Program'!E14</f>
        <v>-17280</v>
      </c>
      <c r="F14" s="44">
        <f>'Full Program'!F14</f>
        <v>-17280</v>
      </c>
      <c r="G14" s="44">
        <f>'Full Program'!G14</f>
        <v>-17280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>
      <c r="C15" s="50"/>
      <c r="D15" s="42" t="str">
        <f>'Full Program'!D15</f>
        <v>FR Participation Credit Year 1</v>
      </c>
      <c r="E15" s="41">
        <f>'Full Program'!E15</f>
        <v>0</v>
      </c>
      <c r="F15" s="41">
        <f>'Full Program'!F15</f>
        <v>0</v>
      </c>
      <c r="G15" s="41">
        <f>'Full Program'!G15</f>
        <v>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>
      <c r="C16" s="50"/>
      <c r="D16" s="42" t="str">
        <f>'Full Program'!D16</f>
        <v>Total FR Participation Credit</v>
      </c>
      <c r="E16" s="41">
        <f>'Full Program'!E16</f>
        <v>0</v>
      </c>
      <c r="F16" s="41">
        <f>'Full Program'!F16</f>
        <v>0</v>
      </c>
      <c r="G16" s="41">
        <f>'Full Program'!G16</f>
        <v>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2:38">
      <c r="B17" s="50"/>
      <c r="C17" s="50"/>
      <c r="D17" s="5" t="str">
        <f>'Full Program'!D17</f>
        <v>Total Costs</v>
      </c>
      <c r="E17" s="43">
        <f>'Full Program'!E17</f>
        <v>-2123118.7265999024</v>
      </c>
      <c r="F17" s="43">
        <f>'Full Program'!F17</f>
        <v>-1954828.0877684411</v>
      </c>
      <c r="G17" s="43">
        <f>'Full Program'!G17</f>
        <v>-1788371.8814676993</v>
      </c>
      <c r="H17" s="41">
        <f>'Full Program'!H13</f>
        <v>-17280</v>
      </c>
      <c r="I17" s="41">
        <f>'Full Program'!I13</f>
        <v>-17280</v>
      </c>
      <c r="J17" s="41">
        <f>'Full Program'!J13</f>
        <v>-17280</v>
      </c>
      <c r="K17" s="41">
        <f>'Full Program'!K13</f>
        <v>-17280</v>
      </c>
      <c r="L17" s="41">
        <f>'Full Program'!L13</f>
        <v>-17280</v>
      </c>
      <c r="M17" s="41">
        <f>'Full Program'!M13</f>
        <v>-17280</v>
      </c>
      <c r="N17" s="41">
        <f>'Full Program'!N13</f>
        <v>-17280</v>
      </c>
      <c r="O17" s="41">
        <f>'Full Program'!O13</f>
        <v>-17107.199999999997</v>
      </c>
      <c r="P17" s="41">
        <f>'Full Program'!P13</f>
        <v>-16934.400000000001</v>
      </c>
      <c r="Q17" s="41">
        <f>'Full Program'!Q13</f>
        <v>-16761.599999999999</v>
      </c>
      <c r="R17" s="41">
        <f>'Full Program'!R13</f>
        <v>-16243.199999999999</v>
      </c>
      <c r="S17" s="41">
        <f>'Full Program'!S13</f>
        <v>-15724.800000000001</v>
      </c>
      <c r="T17" s="41">
        <f>'Full Program'!T13</f>
        <v>-14860.800000000001</v>
      </c>
      <c r="U17" s="41">
        <f>'Full Program'!U13</f>
        <v>-12960</v>
      </c>
      <c r="V17" s="41">
        <f>'Full Program'!V13</f>
        <v>-9504.0000000000018</v>
      </c>
      <c r="W17" s="41">
        <f>'Full Program'!W13</f>
        <v>-5184.0000000000009</v>
      </c>
      <c r="X17" s="41">
        <f>'Full Program'!X13</f>
        <v>0</v>
      </c>
      <c r="Y17" s="41">
        <f>'Full Program'!Y13</f>
        <v>0</v>
      </c>
      <c r="Z17" s="41">
        <f>'Full Program'!Z13</f>
        <v>0</v>
      </c>
      <c r="AA17" s="41">
        <f>'Full Program'!AA13</f>
        <v>0</v>
      </c>
      <c r="AB17" s="41" t="e">
        <f>'Full Program'!AB13</f>
        <v>#REF!</v>
      </c>
      <c r="AC17" s="41" t="e">
        <f>'Full Program'!AC13</f>
        <v>#REF!</v>
      </c>
      <c r="AD17" s="41" t="e">
        <f>'Full Program'!AD13</f>
        <v>#REF!</v>
      </c>
      <c r="AE17" s="41" t="e">
        <f>'Full Program'!AE13</f>
        <v>#REF!</v>
      </c>
      <c r="AF17" s="41" t="e">
        <f>'Full Program'!AF13</f>
        <v>#REF!</v>
      </c>
      <c r="AG17" s="41" t="e">
        <f>'Full Program'!AG13</f>
        <v>#REF!</v>
      </c>
      <c r="AH17" s="41" t="e">
        <f>'Full Program'!AH13</f>
        <v>#REF!</v>
      </c>
      <c r="AI17" s="41" t="e">
        <f>'Full Program'!AI13</f>
        <v>#REF!</v>
      </c>
      <c r="AJ17" s="41" t="e">
        <f>'Full Program'!AJ13</f>
        <v>#REF!</v>
      </c>
      <c r="AK17" s="41" t="e">
        <f>'Full Program'!AK13</f>
        <v>#REF!</v>
      </c>
      <c r="AL17" s="41"/>
    </row>
    <row r="18" spans="2:38">
      <c r="B18" s="50"/>
      <c r="C18" s="50"/>
      <c r="D18" s="5" t="str">
        <f>'Full Program'!D18</f>
        <v>Revenues</v>
      </c>
      <c r="E18" s="41">
        <f>'Full Program'!E18</f>
        <v>0</v>
      </c>
      <c r="F18" s="41">
        <f>'Full Program'!F18</f>
        <v>0</v>
      </c>
      <c r="G18" s="41">
        <f>'Full Program'!G18</f>
        <v>0</v>
      </c>
      <c r="H18" s="41" t="e">
        <f>'Full Program'!#REF!</f>
        <v>#REF!</v>
      </c>
      <c r="I18" s="41" t="e">
        <f>'Full Program'!#REF!</f>
        <v>#REF!</v>
      </c>
      <c r="J18" s="41" t="e">
        <f>'Full Program'!#REF!</f>
        <v>#REF!</v>
      </c>
      <c r="K18" s="41" t="e">
        <f>'Full Program'!#REF!</f>
        <v>#REF!</v>
      </c>
      <c r="L18" s="41" t="e">
        <f>'Full Program'!#REF!</f>
        <v>#REF!</v>
      </c>
      <c r="M18" s="41" t="e">
        <f>'Full Program'!#REF!</f>
        <v>#REF!</v>
      </c>
      <c r="N18" s="41" t="e">
        <f>'Full Program'!#REF!</f>
        <v>#REF!</v>
      </c>
      <c r="O18" s="41" t="e">
        <f>'Full Program'!#REF!</f>
        <v>#REF!</v>
      </c>
      <c r="P18" s="41" t="e">
        <f>'Full Program'!#REF!</f>
        <v>#REF!</v>
      </c>
      <c r="Q18" s="41" t="e">
        <f>'Full Program'!#REF!</f>
        <v>#REF!</v>
      </c>
      <c r="R18" s="41" t="e">
        <f>'Full Program'!#REF!</f>
        <v>#REF!</v>
      </c>
      <c r="S18" s="41" t="e">
        <f>'Full Program'!#REF!</f>
        <v>#REF!</v>
      </c>
      <c r="T18" s="41" t="e">
        <f>'Full Program'!#REF!</f>
        <v>#REF!</v>
      </c>
      <c r="U18" s="41" t="e">
        <f>'Full Program'!#REF!</f>
        <v>#REF!</v>
      </c>
      <c r="V18" s="41" t="e">
        <f>'Full Program'!#REF!</f>
        <v>#REF!</v>
      </c>
      <c r="W18" s="41" t="e">
        <f>'Full Program'!#REF!</f>
        <v>#REF!</v>
      </c>
      <c r="X18" s="41" t="e">
        <f>'Full Program'!#REF!</f>
        <v>#REF!</v>
      </c>
      <c r="Y18" s="41" t="e">
        <f>'Full Program'!#REF!</f>
        <v>#REF!</v>
      </c>
      <c r="Z18" s="41" t="e">
        <f>'Full Program'!#REF!</f>
        <v>#REF!</v>
      </c>
      <c r="AA18" s="41" t="e">
        <f>'Full Program'!#REF!</f>
        <v>#REF!</v>
      </c>
      <c r="AB18" s="41" t="e">
        <f>'Full Program'!#REF!</f>
        <v>#REF!</v>
      </c>
      <c r="AC18" s="41" t="e">
        <f>'Full Program'!#REF!</f>
        <v>#REF!</v>
      </c>
      <c r="AD18" s="41" t="e">
        <f>'Full Program'!#REF!</f>
        <v>#REF!</v>
      </c>
      <c r="AE18" s="41" t="e">
        <f>'Full Program'!#REF!</f>
        <v>#REF!</v>
      </c>
      <c r="AF18" s="41" t="e">
        <f>'Full Program'!#REF!</f>
        <v>#REF!</v>
      </c>
      <c r="AG18" s="41" t="e">
        <f>'Full Program'!#REF!</f>
        <v>#REF!</v>
      </c>
      <c r="AH18" s="41" t="e">
        <f>'Full Program'!#REF!</f>
        <v>#REF!</v>
      </c>
      <c r="AI18" s="41" t="e">
        <f>'Full Program'!#REF!</f>
        <v>#REF!</v>
      </c>
      <c r="AJ18" s="41" t="e">
        <f>'Full Program'!#REF!</f>
        <v>#REF!</v>
      </c>
      <c r="AK18" s="41" t="e">
        <f>'Full Program'!#REF!</f>
        <v>#REF!</v>
      </c>
      <c r="AL18" s="41"/>
    </row>
    <row r="19" spans="2:38">
      <c r="B19" s="50"/>
      <c r="C19" s="50"/>
      <c r="D19" s="42" t="str">
        <f>'Full Program'!D19</f>
        <v>Battery Value Year 1</v>
      </c>
      <c r="E19" s="41">
        <f>'Full Program'!E19</f>
        <v>1289115.4270325294</v>
      </c>
      <c r="F19" s="41">
        <f>'Full Program'!F19</f>
        <v>1536039.7905743874</v>
      </c>
      <c r="G19" s="41">
        <f>'Full Program'!G19</f>
        <v>1568031.4275562484</v>
      </c>
      <c r="H19" s="41" t="e">
        <f>'Full Program'!#REF!</f>
        <v>#REF!</v>
      </c>
      <c r="I19" s="44" t="e">
        <f>'Full Program'!#REF!</f>
        <v>#REF!</v>
      </c>
      <c r="J19" s="44" t="e">
        <f>'Full Program'!#REF!</f>
        <v>#REF!</v>
      </c>
      <c r="K19" s="44" t="e">
        <f>'Full Program'!#REF!</f>
        <v>#REF!</v>
      </c>
      <c r="L19" s="44" t="e">
        <f>'Full Program'!#REF!</f>
        <v>#REF!</v>
      </c>
      <c r="M19" s="44" t="e">
        <f>'Full Program'!#REF!</f>
        <v>#REF!</v>
      </c>
      <c r="N19" s="44" t="e">
        <f>'Full Program'!#REF!</f>
        <v>#REF!</v>
      </c>
      <c r="O19" s="44" t="e">
        <f>'Full Program'!#REF!</f>
        <v>#REF!</v>
      </c>
      <c r="P19" s="44" t="e">
        <f>'Full Program'!#REF!</f>
        <v>#REF!</v>
      </c>
      <c r="Q19" s="44" t="e">
        <f>'Full Program'!#REF!</f>
        <v>#REF!</v>
      </c>
      <c r="R19" s="44" t="e">
        <f>'Full Program'!#REF!</f>
        <v>#REF!</v>
      </c>
      <c r="S19" s="44" t="e">
        <f>'Full Program'!#REF!</f>
        <v>#REF!</v>
      </c>
      <c r="T19" s="44" t="e">
        <f>'Full Program'!#REF!</f>
        <v>#REF!</v>
      </c>
      <c r="U19" s="44" t="e">
        <f>'Full Program'!#REF!</f>
        <v>#REF!</v>
      </c>
      <c r="V19" s="44" t="e">
        <f>'Full Program'!#REF!</f>
        <v>#REF!</v>
      </c>
      <c r="W19" s="44" t="e">
        <f>'Full Program'!#REF!</f>
        <v>#REF!</v>
      </c>
      <c r="X19" s="44" t="e">
        <f>'Full Program'!#REF!</f>
        <v>#REF!</v>
      </c>
      <c r="Y19" s="44" t="e">
        <f>'Full Program'!#REF!</f>
        <v>#REF!</v>
      </c>
      <c r="Z19" s="44" t="e">
        <f>'Full Program'!#REF!</f>
        <v>#REF!</v>
      </c>
      <c r="AA19" s="44" t="e">
        <f>'Full Program'!#REF!</f>
        <v>#REF!</v>
      </c>
      <c r="AB19" s="44" t="e">
        <f>'Full Program'!#REF!</f>
        <v>#REF!</v>
      </c>
      <c r="AC19" s="44" t="e">
        <f>'Full Program'!#REF!</f>
        <v>#REF!</v>
      </c>
      <c r="AD19" s="44" t="e">
        <f>'Full Program'!#REF!</f>
        <v>#REF!</v>
      </c>
      <c r="AE19" s="44" t="e">
        <f>'Full Program'!#REF!</f>
        <v>#REF!</v>
      </c>
      <c r="AF19" s="44" t="e">
        <f>'Full Program'!#REF!</f>
        <v>#REF!</v>
      </c>
      <c r="AG19" s="44" t="e">
        <f>'Full Program'!#REF!</f>
        <v>#REF!</v>
      </c>
      <c r="AH19" s="44" t="e">
        <f>'Full Program'!#REF!</f>
        <v>#REF!</v>
      </c>
      <c r="AI19" s="44" t="e">
        <f>'Full Program'!#REF!</f>
        <v>#REF!</v>
      </c>
      <c r="AJ19" s="44" t="e">
        <f>'Full Program'!#REF!</f>
        <v>#REF!</v>
      </c>
      <c r="AK19" s="44" t="e">
        <f>'Full Program'!#REF!</f>
        <v>#REF!</v>
      </c>
      <c r="AL19" s="41"/>
    </row>
    <row r="20" spans="2:38">
      <c r="B20" s="55"/>
      <c r="C20" s="55"/>
      <c r="D20" s="42" t="str">
        <f>'Full Program'!D20</f>
        <v>Total Battery Value</v>
      </c>
      <c r="E20" s="81">
        <f>'Full Program'!E20</f>
        <v>1289115.4270325294</v>
      </c>
      <c r="F20" s="81">
        <f>'Full Program'!F20</f>
        <v>1536039.7905743874</v>
      </c>
      <c r="G20" s="81">
        <f>'Full Program'!G20</f>
        <v>1568031.4275562484</v>
      </c>
      <c r="H20" s="41">
        <f>'Full Program'!H14</f>
        <v>-17280</v>
      </c>
      <c r="I20" s="44">
        <f>'Full Program'!I14</f>
        <v>-17280</v>
      </c>
      <c r="J20" s="44">
        <f>'Full Program'!J14</f>
        <v>-17280</v>
      </c>
      <c r="K20" s="44">
        <f>'Full Program'!K14</f>
        <v>-17280</v>
      </c>
      <c r="L20" s="44">
        <f>'Full Program'!L14</f>
        <v>-17280</v>
      </c>
      <c r="M20" s="44">
        <f>'Full Program'!M14</f>
        <v>-17280</v>
      </c>
      <c r="N20" s="44">
        <f>'Full Program'!N14</f>
        <v>-17280</v>
      </c>
      <c r="O20" s="44">
        <f>'Full Program'!O14</f>
        <v>-17107.199999999997</v>
      </c>
      <c r="P20" s="44">
        <f>'Full Program'!P14</f>
        <v>-16934.400000000001</v>
      </c>
      <c r="Q20" s="44">
        <f>'Full Program'!Q14</f>
        <v>-16761.599999999999</v>
      </c>
      <c r="R20" s="44">
        <f>'Full Program'!R14</f>
        <v>-16243.199999999999</v>
      </c>
      <c r="S20" s="44">
        <f>'Full Program'!S14</f>
        <v>-15724.800000000001</v>
      </c>
      <c r="T20" s="44">
        <f>'Full Program'!T14</f>
        <v>-14860.800000000001</v>
      </c>
      <c r="U20" s="44">
        <f>'Full Program'!U14</f>
        <v>-12960</v>
      </c>
      <c r="V20" s="44">
        <f>'Full Program'!V14</f>
        <v>-9504.0000000000018</v>
      </c>
      <c r="W20" s="44">
        <f>'Full Program'!W14</f>
        <v>-5184.0000000000009</v>
      </c>
      <c r="X20" s="44">
        <f>'Full Program'!X14</f>
        <v>0</v>
      </c>
      <c r="Y20" s="44">
        <f>'Full Program'!Y14</f>
        <v>0</v>
      </c>
      <c r="Z20" s="44">
        <f>'Full Program'!Z14</f>
        <v>0</v>
      </c>
      <c r="AA20" s="44">
        <f>'Full Program'!AA14</f>
        <v>0</v>
      </c>
      <c r="AB20" s="44" t="e">
        <f>'Full Program'!AB14</f>
        <v>#REF!</v>
      </c>
      <c r="AC20" s="44" t="e">
        <f>'Full Program'!AC14</f>
        <v>#REF!</v>
      </c>
      <c r="AD20" s="44" t="e">
        <f>'Full Program'!AD14</f>
        <v>#REF!</v>
      </c>
      <c r="AE20" s="44" t="e">
        <f>'Full Program'!AE14</f>
        <v>#REF!</v>
      </c>
      <c r="AF20" s="44" t="e">
        <f>'Full Program'!AF14</f>
        <v>#REF!</v>
      </c>
      <c r="AG20" s="44" t="e">
        <f>'Full Program'!AG14</f>
        <v>#REF!</v>
      </c>
      <c r="AH20" s="44" t="e">
        <f>'Full Program'!AH14</f>
        <v>#REF!</v>
      </c>
      <c r="AI20" s="44" t="e">
        <f>'Full Program'!AI14</f>
        <v>#REF!</v>
      </c>
      <c r="AJ20" s="44" t="e">
        <f>'Full Program'!AJ14</f>
        <v>#REF!</v>
      </c>
      <c r="AK20" s="44" t="e">
        <f>'Full Program'!AK14</f>
        <v>#REF!</v>
      </c>
      <c r="AL20" s="41"/>
    </row>
    <row r="21" spans="2:38">
      <c r="B21" s="55"/>
      <c r="C21" s="55"/>
      <c r="D21" s="42" t="str">
        <f>'Full Program'!D21</f>
        <v>Tier 3 Value</v>
      </c>
      <c r="E21" s="41">
        <f>'Full Program'!E21</f>
        <v>349199.99999999994</v>
      </c>
      <c r="F21" s="41">
        <f>'Full Program'!F21</f>
        <v>0</v>
      </c>
      <c r="G21" s="41">
        <f>'Full Program'!G21</f>
        <v>0</v>
      </c>
      <c r="H21" s="41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1"/>
    </row>
    <row r="22" spans="2:38">
      <c r="B22" s="55"/>
      <c r="C22" s="55"/>
      <c r="D22" s="42" t="str">
        <f>'Full Program'!D22</f>
        <v>End of life removal</v>
      </c>
      <c r="E22" s="41">
        <f>'Full Program'!E22</f>
        <v>0</v>
      </c>
      <c r="F22" s="41">
        <f>'Full Program'!F22</f>
        <v>0</v>
      </c>
      <c r="G22" s="41">
        <f>'Full Program'!G22</f>
        <v>0</v>
      </c>
      <c r="H22" s="41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1"/>
    </row>
    <row r="23" spans="2:38">
      <c r="B23" s="55"/>
      <c r="C23" s="55"/>
      <c r="D23" s="42" t="str">
        <f>'Full Program'!D23</f>
        <v>Capitalized A&amp;G</v>
      </c>
      <c r="E23" s="41">
        <f>'Full Program'!E23</f>
        <v>858585.59999999998</v>
      </c>
      <c r="F23" s="41">
        <f>'Full Program'!F23</f>
        <v>0</v>
      </c>
      <c r="G23" s="41">
        <f>'Full Program'!G23</f>
        <v>0</v>
      </c>
      <c r="H23" s="41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1"/>
    </row>
    <row r="24" spans="2:38">
      <c r="B24" s="55"/>
      <c r="C24" s="55"/>
      <c r="D24" s="42" t="str">
        <f>'Full Program'!D24</f>
        <v>Customer Payment (Upfront)</v>
      </c>
      <c r="E24" s="41">
        <f>'Full Program'!E24</f>
        <v>791999.99999999977</v>
      </c>
      <c r="F24" s="223">
        <f>'Full Program'!F24</f>
        <v>0</v>
      </c>
      <c r="G24" s="223">
        <f>'Full Program'!G24</f>
        <v>0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2:38">
      <c r="B25" s="55"/>
      <c r="C25" s="55"/>
      <c r="D25" s="42" t="str">
        <f>'Full Program'!D25</f>
        <v>Customer Payment (Monthly year 1)</v>
      </c>
      <c r="E25" s="41">
        <f>'Full Program'!E25</f>
        <v>380160</v>
      </c>
      <c r="F25" s="41">
        <f>'Full Program'!F25</f>
        <v>380160</v>
      </c>
      <c r="G25" s="41">
        <f>'Full Program'!G25</f>
        <v>380160</v>
      </c>
      <c r="H25" s="41" t="e">
        <f>'Full Program'!#REF!</f>
        <v>#REF!</v>
      </c>
      <c r="I25" s="41" t="e">
        <f>'Full Program'!#REF!</f>
        <v>#REF!</v>
      </c>
      <c r="J25" s="41" t="e">
        <f>'Full Program'!#REF!</f>
        <v>#REF!</v>
      </c>
      <c r="K25" s="41" t="e">
        <f>'Full Program'!#REF!</f>
        <v>#REF!</v>
      </c>
      <c r="L25" s="41" t="e">
        <f>'Full Program'!#REF!</f>
        <v>#REF!</v>
      </c>
      <c r="M25" s="41" t="e">
        <f>'Full Program'!#REF!</f>
        <v>#REF!</v>
      </c>
      <c r="N25" s="41" t="e">
        <f>'Full Program'!#REF!</f>
        <v>#REF!</v>
      </c>
      <c r="O25" s="41" t="e">
        <f>'Full Program'!#REF!</f>
        <v>#REF!</v>
      </c>
      <c r="P25" s="41" t="e">
        <f>'Full Program'!#REF!</f>
        <v>#REF!</v>
      </c>
      <c r="Q25" s="41" t="e">
        <f>'Full Program'!#REF!</f>
        <v>#REF!</v>
      </c>
      <c r="R25" s="41" t="e">
        <f>'Full Program'!#REF!</f>
        <v>#REF!</v>
      </c>
      <c r="S25" s="41" t="e">
        <f>'Full Program'!#REF!</f>
        <v>#REF!</v>
      </c>
      <c r="T25" s="41" t="e">
        <f>'Full Program'!#REF!</f>
        <v>#REF!</v>
      </c>
      <c r="U25" s="41" t="e">
        <f>'Full Program'!#REF!</f>
        <v>#REF!</v>
      </c>
      <c r="V25" s="41" t="e">
        <f>'Full Program'!#REF!</f>
        <v>#REF!</v>
      </c>
      <c r="W25" s="41" t="e">
        <f>'Full Program'!#REF!</f>
        <v>#REF!</v>
      </c>
      <c r="X25" s="41" t="e">
        <f>'Full Program'!#REF!</f>
        <v>#REF!</v>
      </c>
      <c r="Y25" s="41" t="e">
        <f>'Full Program'!#REF!</f>
        <v>#REF!</v>
      </c>
      <c r="Z25" s="41" t="e">
        <f>'Full Program'!#REF!</f>
        <v>#REF!</v>
      </c>
      <c r="AA25" s="41" t="e">
        <f>'Full Program'!#REF!</f>
        <v>#REF!</v>
      </c>
      <c r="AB25" s="41" t="e">
        <f>'Full Program'!#REF!</f>
        <v>#REF!</v>
      </c>
      <c r="AC25" s="41" t="e">
        <f>'Full Program'!#REF!</f>
        <v>#REF!</v>
      </c>
      <c r="AD25" s="41" t="e">
        <f>'Full Program'!#REF!</f>
        <v>#REF!</v>
      </c>
      <c r="AE25" s="41" t="e">
        <f>'Full Program'!#REF!</f>
        <v>#REF!</v>
      </c>
      <c r="AF25" s="41" t="e">
        <f>'Full Program'!#REF!</f>
        <v>#REF!</v>
      </c>
      <c r="AG25" s="41" t="e">
        <f>'Full Program'!#REF!</f>
        <v>#REF!</v>
      </c>
      <c r="AH25" s="41" t="e">
        <f>'Full Program'!#REF!</f>
        <v>#REF!</v>
      </c>
      <c r="AI25" s="41" t="e">
        <f>'Full Program'!#REF!</f>
        <v>#REF!</v>
      </c>
      <c r="AJ25" s="41" t="e">
        <f>'Full Program'!#REF!</f>
        <v>#REF!</v>
      </c>
      <c r="AK25" s="41" t="e">
        <f>'Full Program'!#REF!</f>
        <v>#REF!</v>
      </c>
      <c r="AL25" s="41"/>
    </row>
    <row r="26" spans="2:38">
      <c r="B26" s="55"/>
      <c r="C26" s="55"/>
      <c r="D26" s="42" t="str">
        <f>'Full Program'!D26</f>
        <v>Customer Payment (Total Monthly)</v>
      </c>
      <c r="E26" s="41">
        <f>'Full Program'!E26</f>
        <v>380160</v>
      </c>
      <c r="F26" s="41">
        <f>'Full Program'!F26</f>
        <v>380160</v>
      </c>
      <c r="G26" s="41">
        <f>'Full Program'!G26</f>
        <v>380160</v>
      </c>
      <c r="H26" s="41" t="e">
        <f>'Full Program'!#REF!</f>
        <v>#REF!</v>
      </c>
      <c r="I26" s="44" t="e">
        <f>'Full Program'!#REF!</f>
        <v>#REF!</v>
      </c>
      <c r="J26" s="44" t="e">
        <f>'Full Program'!#REF!</f>
        <v>#REF!</v>
      </c>
      <c r="K26" s="44" t="e">
        <f>'Full Program'!#REF!</f>
        <v>#REF!</v>
      </c>
      <c r="L26" s="44" t="e">
        <f>'Full Program'!#REF!</f>
        <v>#REF!</v>
      </c>
      <c r="M26" s="44" t="e">
        <f>'Full Program'!#REF!</f>
        <v>#REF!</v>
      </c>
      <c r="N26" s="44" t="e">
        <f>'Full Program'!#REF!</f>
        <v>#REF!</v>
      </c>
      <c r="O26" s="44" t="e">
        <f>'Full Program'!#REF!</f>
        <v>#REF!</v>
      </c>
      <c r="P26" s="44" t="e">
        <f>'Full Program'!#REF!</f>
        <v>#REF!</v>
      </c>
      <c r="Q26" s="44" t="e">
        <f>'Full Program'!#REF!</f>
        <v>#REF!</v>
      </c>
      <c r="R26" s="44" t="e">
        <f>'Full Program'!#REF!</f>
        <v>#REF!</v>
      </c>
      <c r="S26" s="44" t="e">
        <f>'Full Program'!#REF!</f>
        <v>#REF!</v>
      </c>
      <c r="T26" s="44" t="e">
        <f>'Full Program'!#REF!</f>
        <v>#REF!</v>
      </c>
      <c r="U26" s="44" t="e">
        <f>'Full Program'!#REF!</f>
        <v>#REF!</v>
      </c>
      <c r="V26" s="44" t="e">
        <f>'Full Program'!#REF!</f>
        <v>#REF!</v>
      </c>
      <c r="W26" s="44" t="e">
        <f>'Full Program'!#REF!</f>
        <v>#REF!</v>
      </c>
      <c r="X26" s="44" t="e">
        <f>'Full Program'!#REF!</f>
        <v>#REF!</v>
      </c>
      <c r="Y26" s="44" t="e">
        <f>'Full Program'!#REF!</f>
        <v>#REF!</v>
      </c>
      <c r="Z26" s="44" t="e">
        <f>'Full Program'!#REF!</f>
        <v>#REF!</v>
      </c>
      <c r="AA26" s="44" t="e">
        <f>'Full Program'!#REF!</f>
        <v>#REF!</v>
      </c>
      <c r="AB26" s="44" t="e">
        <f>'Full Program'!#REF!</f>
        <v>#REF!</v>
      </c>
      <c r="AC26" s="44" t="e">
        <f>'Full Program'!#REF!</f>
        <v>#REF!</v>
      </c>
      <c r="AD26" s="44" t="e">
        <f>'Full Program'!#REF!</f>
        <v>#REF!</v>
      </c>
      <c r="AE26" s="44" t="e">
        <f>'Full Program'!#REF!</f>
        <v>#REF!</v>
      </c>
      <c r="AF26" s="44" t="e">
        <f>'Full Program'!#REF!</f>
        <v>#REF!</v>
      </c>
      <c r="AG26" s="44" t="e">
        <f>'Full Program'!#REF!</f>
        <v>#REF!</v>
      </c>
      <c r="AH26" s="44" t="e">
        <f>'Full Program'!#REF!</f>
        <v>#REF!</v>
      </c>
      <c r="AI26" s="44" t="e">
        <f>'Full Program'!#REF!</f>
        <v>#REF!</v>
      </c>
      <c r="AJ26" s="44" t="e">
        <f>'Full Program'!#REF!</f>
        <v>#REF!</v>
      </c>
      <c r="AK26" s="44" t="e">
        <f>'Full Program'!#REF!</f>
        <v>#REF!</v>
      </c>
      <c r="AL26" s="41"/>
    </row>
    <row r="27" spans="2:38" ht="15" thickBot="1">
      <c r="B27" s="55"/>
      <c r="C27" s="55"/>
      <c r="D27" s="5" t="str">
        <f>'Full Program'!D28</f>
        <v>Total Revenue</v>
      </c>
      <c r="E27" s="45">
        <f>'Full Program'!E28</f>
        <v>3669061.027032529</v>
      </c>
      <c r="F27" s="45">
        <f>'Full Program'!F28</f>
        <v>1916199.7905743874</v>
      </c>
      <c r="G27" s="45">
        <f>'Full Program'!G28</f>
        <v>1948191.4275562484</v>
      </c>
      <c r="H27" s="41" t="e">
        <f>'Full Program'!#REF!</f>
        <v>#REF!</v>
      </c>
      <c r="I27" s="44" t="e">
        <f>'Full Program'!#REF!</f>
        <v>#REF!</v>
      </c>
      <c r="J27" s="44" t="e">
        <f>'Full Program'!#REF!</f>
        <v>#REF!</v>
      </c>
      <c r="K27" s="44" t="e">
        <f>'Full Program'!#REF!</f>
        <v>#REF!</v>
      </c>
      <c r="L27" s="44" t="e">
        <f>'Full Program'!#REF!</f>
        <v>#REF!</v>
      </c>
      <c r="M27" s="44" t="e">
        <f>'Full Program'!#REF!</f>
        <v>#REF!</v>
      </c>
      <c r="N27" s="44" t="e">
        <f>'Full Program'!#REF!</f>
        <v>#REF!</v>
      </c>
      <c r="O27" s="44" t="e">
        <f>'Full Program'!#REF!</f>
        <v>#REF!</v>
      </c>
      <c r="P27" s="44" t="e">
        <f>'Full Program'!#REF!</f>
        <v>#REF!</v>
      </c>
      <c r="Q27" s="44" t="e">
        <f>'Full Program'!#REF!</f>
        <v>#REF!</v>
      </c>
      <c r="R27" s="44" t="e">
        <f>'Full Program'!#REF!</f>
        <v>#REF!</v>
      </c>
      <c r="S27" s="44" t="e">
        <f>'Full Program'!#REF!</f>
        <v>#REF!</v>
      </c>
      <c r="T27" s="44" t="e">
        <f>'Full Program'!#REF!</f>
        <v>#REF!</v>
      </c>
      <c r="U27" s="44" t="e">
        <f>'Full Program'!#REF!</f>
        <v>#REF!</v>
      </c>
      <c r="V27" s="44" t="e">
        <f>'Full Program'!#REF!</f>
        <v>#REF!</v>
      </c>
      <c r="W27" s="44" t="e">
        <f>'Full Program'!#REF!</f>
        <v>#REF!</v>
      </c>
      <c r="X27" s="44" t="e">
        <f>'Full Program'!#REF!</f>
        <v>#REF!</v>
      </c>
      <c r="Y27" s="44" t="e">
        <f>'Full Program'!#REF!</f>
        <v>#REF!</v>
      </c>
      <c r="Z27" s="44" t="e">
        <f>'Full Program'!#REF!</f>
        <v>#REF!</v>
      </c>
      <c r="AA27" s="44" t="e">
        <f>'Full Program'!#REF!</f>
        <v>#REF!</v>
      </c>
      <c r="AB27" s="44" t="e">
        <f>'Full Program'!#REF!</f>
        <v>#REF!</v>
      </c>
      <c r="AC27" s="44" t="e">
        <f>'Full Program'!#REF!</f>
        <v>#REF!</v>
      </c>
      <c r="AD27" s="44" t="e">
        <f>'Full Program'!#REF!</f>
        <v>#REF!</v>
      </c>
      <c r="AE27" s="44" t="e">
        <f>'Full Program'!#REF!</f>
        <v>#REF!</v>
      </c>
      <c r="AF27" s="44" t="e">
        <f>'Full Program'!#REF!</f>
        <v>#REF!</v>
      </c>
      <c r="AG27" s="44" t="e">
        <f>'Full Program'!#REF!</f>
        <v>#REF!</v>
      </c>
      <c r="AH27" s="44" t="e">
        <f>'Full Program'!#REF!</f>
        <v>#REF!</v>
      </c>
      <c r="AI27" s="44" t="e">
        <f>'Full Program'!#REF!</f>
        <v>#REF!</v>
      </c>
      <c r="AJ27" s="44" t="e">
        <f>'Full Program'!#REF!</f>
        <v>#REF!</v>
      </c>
      <c r="AK27" s="44" t="e">
        <f>'Full Program'!#REF!</f>
        <v>#REF!</v>
      </c>
      <c r="AL27" s="41"/>
    </row>
    <row r="28" spans="2:38" ht="15" thickTop="1">
      <c r="B28" s="55"/>
      <c r="C28" s="55"/>
      <c r="D28" s="46" t="str">
        <f>'Full Program'!D29</f>
        <v>Net Benefit</v>
      </c>
      <c r="E28" s="43">
        <f>'Full Program'!E29</f>
        <v>1545942.3004326266</v>
      </c>
      <c r="F28" s="43">
        <f>'Full Program'!F29</f>
        <v>-38628.297194053652</v>
      </c>
      <c r="G28" s="43">
        <f>'Full Program'!G29</f>
        <v>159819.54608854908</v>
      </c>
      <c r="H28" s="41">
        <f>'Full Program'!H29</f>
        <v>257006.61146567413</v>
      </c>
      <c r="I28" s="41">
        <f>'Full Program'!I29</f>
        <v>321653.22843828425</v>
      </c>
      <c r="J28" s="41">
        <f>'Full Program'!J29</f>
        <v>392984.09819089714</v>
      </c>
      <c r="K28" s="41">
        <f>'Full Program'!K29</f>
        <v>922303.02151348791</v>
      </c>
      <c r="L28" s="41">
        <f>'Full Program'!L29</f>
        <v>961098.04030206916</v>
      </c>
      <c r="M28" s="41">
        <f>'Full Program'!M29</f>
        <v>470438.94492973504</v>
      </c>
      <c r="N28" s="41">
        <f>'Full Program'!N29</f>
        <v>620470.04681325285</v>
      </c>
      <c r="O28" s="41">
        <f>'Full Program'!O29</f>
        <v>338179.89090089593</v>
      </c>
      <c r="P28" s="41">
        <f>'Full Program'!P29</f>
        <v>366916.10153877817</v>
      </c>
      <c r="Q28" s="41">
        <f>'Full Program'!Q29</f>
        <v>405491.99164202344</v>
      </c>
      <c r="R28" s="41">
        <f>'Full Program'!R29</f>
        <v>403027.70312542317</v>
      </c>
      <c r="S28" s="41">
        <f>'Full Program'!S29</f>
        <v>401752.97554293298</v>
      </c>
      <c r="T28" s="41">
        <f>'Full Program'!T29</f>
        <v>385735.94854835782</v>
      </c>
      <c r="U28" s="41">
        <f>'Full Program'!U29</f>
        <v>863351.38531074394</v>
      </c>
      <c r="V28" s="41">
        <f>'Full Program'!V29</f>
        <v>621436.34318621771</v>
      </c>
      <c r="W28" s="41">
        <f>'Full Program'!W29</f>
        <v>332122.39877426263</v>
      </c>
      <c r="X28" s="41">
        <f>'Full Program'!X29</f>
        <v>11164.02028338669</v>
      </c>
      <c r="Y28" s="41">
        <f>'Full Program'!Y29</f>
        <v>4.0377589518112717E-11</v>
      </c>
      <c r="Z28" s="41">
        <f>'Full Program'!Z29</f>
        <v>4.0377589518112717E-11</v>
      </c>
      <c r="AA28" s="41">
        <f>'Full Program'!AA29</f>
        <v>4.0377589518112717E-11</v>
      </c>
      <c r="AB28" s="41" t="e">
        <f>'Full Program'!AB29</f>
        <v>#REF!</v>
      </c>
      <c r="AC28" s="41" t="e">
        <f>'Full Program'!AC29</f>
        <v>#REF!</v>
      </c>
      <c r="AD28" s="41" t="e">
        <f>'Full Program'!AD29</f>
        <v>#REF!</v>
      </c>
      <c r="AE28" s="41" t="e">
        <f>'Full Program'!AE29</f>
        <v>#REF!</v>
      </c>
      <c r="AF28" s="41" t="e">
        <f>'Full Program'!AF29</f>
        <v>#REF!</v>
      </c>
      <c r="AG28" s="41" t="e">
        <f>'Full Program'!AG29</f>
        <v>#REF!</v>
      </c>
      <c r="AH28" s="41" t="e">
        <f>'Full Program'!AH29</f>
        <v>#REF!</v>
      </c>
      <c r="AI28" s="41" t="e">
        <f>'Full Program'!AI29</f>
        <v>#REF!</v>
      </c>
      <c r="AJ28" s="41" t="e">
        <f>'Full Program'!AJ29</f>
        <v>#REF!</v>
      </c>
      <c r="AK28" s="41" t="e">
        <f>'Full Program'!AK29</f>
        <v>#REF!</v>
      </c>
      <c r="AL28" s="43">
        <f>'Full Program'!AL29</f>
        <v>5621329.1053433968</v>
      </c>
    </row>
    <row r="29" spans="2:38">
      <c r="E29" s="51"/>
      <c r="F29" s="51"/>
      <c r="G29" s="51"/>
      <c r="H29" s="43">
        <f>'Full Program'!H17</f>
        <v>-1657623.9108333676</v>
      </c>
      <c r="I29" s="44">
        <f>'Full Program'!I17</f>
        <v>-1540447.0969995402</v>
      </c>
      <c r="J29" s="44">
        <f>'Full Program'!J17</f>
        <v>-1434888.893470603</v>
      </c>
      <c r="K29" s="44">
        <f>'Full Program'!K17</f>
        <v>-1348247.0120054076</v>
      </c>
      <c r="L29" s="44">
        <f>'Full Program'!L17</f>
        <v>-1271783.7778872044</v>
      </c>
      <c r="M29" s="44">
        <f>'Full Program'!M17</f>
        <v>-1196041.5167733312</v>
      </c>
      <c r="N29" s="44">
        <f>'Full Program'!N17</f>
        <v>-1119580.2481238749</v>
      </c>
      <c r="O29" s="44">
        <f>'Full Program'!O17</f>
        <v>-1042920.8615086519</v>
      </c>
      <c r="P29" s="44">
        <f>'Full Program'!P17</f>
        <v>-966981.45424222958</v>
      </c>
      <c r="Q29" s="44">
        <f>'Full Program'!Q17</f>
        <v>-890322.0153794717</v>
      </c>
      <c r="R29" s="44">
        <f>'Full Program'!R17</f>
        <v>-813981.04973926221</v>
      </c>
      <c r="S29" s="44">
        <f>'Full Program'!S17</f>
        <v>-737637.79395874985</v>
      </c>
      <c r="T29" s="44">
        <f>'Full Program'!T17</f>
        <v>-660168.42719262897</v>
      </c>
      <c r="U29" s="44">
        <f>'Full Program'!U17</f>
        <v>-15183.912842246844</v>
      </c>
      <c r="V29" s="44">
        <f>'Full Program'!V17</f>
        <v>-11167.486806000561</v>
      </c>
      <c r="W29" s="44">
        <f>'Full Program'!W17</f>
        <v>-6109.5035684293853</v>
      </c>
      <c r="X29" s="44">
        <f>'Full Program'!X17</f>
        <v>4.0377589518112717E-11</v>
      </c>
      <c r="Y29" s="44">
        <f>'Full Program'!Y17</f>
        <v>4.0377589518112717E-11</v>
      </c>
      <c r="Z29" s="44">
        <f>'Full Program'!Z17</f>
        <v>4.0377589518112717E-11</v>
      </c>
      <c r="AA29" s="44">
        <f>'Full Program'!AA17</f>
        <v>4.0377589518112717E-11</v>
      </c>
      <c r="AB29" s="44" t="e">
        <f>'Full Program'!AB17</f>
        <v>#REF!</v>
      </c>
      <c r="AC29" s="44" t="e">
        <f>'Full Program'!AC17</f>
        <v>#REF!</v>
      </c>
      <c r="AD29" s="44" t="e">
        <f>'Full Program'!AD17</f>
        <v>#REF!</v>
      </c>
      <c r="AE29" s="44" t="e">
        <f>'Full Program'!AE17</f>
        <v>#REF!</v>
      </c>
      <c r="AF29" s="44" t="e">
        <f>'Full Program'!AF17</f>
        <v>#REF!</v>
      </c>
      <c r="AG29" s="44" t="e">
        <f>'Full Program'!AG17</f>
        <v>#REF!</v>
      </c>
      <c r="AH29" s="44" t="e">
        <f>'Full Program'!AH17</f>
        <v>#REF!</v>
      </c>
      <c r="AI29" s="44" t="e">
        <f>'Full Program'!AI17</f>
        <v>#REF!</v>
      </c>
      <c r="AJ29" s="44" t="e">
        <f>'Full Program'!AJ17</f>
        <v>#REF!</v>
      </c>
      <c r="AK29" s="44" t="e">
        <f>'Full Program'!AK17</f>
        <v>#REF!</v>
      </c>
      <c r="AL29" s="41"/>
    </row>
    <row r="30" spans="2:38">
      <c r="B30" s="55"/>
      <c r="D30" s="57" t="str">
        <f>'Full Program'!D31</f>
        <v>*Includes 5.14% A&amp;G allocation for all batteries.</v>
      </c>
      <c r="E30" s="173"/>
      <c r="F30" s="51"/>
      <c r="G30" s="51"/>
      <c r="H30" s="41">
        <f>'Full Program'!H18</f>
        <v>0</v>
      </c>
      <c r="I30" s="44">
        <f>'Full Program'!I18</f>
        <v>0</v>
      </c>
      <c r="J30" s="44">
        <f>'Full Program'!J18</f>
        <v>0</v>
      </c>
      <c r="K30" s="44">
        <f>'Full Program'!K18</f>
        <v>0</v>
      </c>
      <c r="L30" s="44">
        <f>'Full Program'!L18</f>
        <v>0</v>
      </c>
      <c r="M30" s="44">
        <f>'Full Program'!M18</f>
        <v>0</v>
      </c>
      <c r="N30" s="44">
        <f>'Full Program'!N18</f>
        <v>0</v>
      </c>
      <c r="O30" s="44">
        <f>'Full Program'!O18</f>
        <v>0</v>
      </c>
      <c r="P30" s="44">
        <f>'Full Program'!P18</f>
        <v>0</v>
      </c>
      <c r="Q30" s="44">
        <f>'Full Program'!Q18</f>
        <v>0</v>
      </c>
      <c r="R30" s="44">
        <f>'Full Program'!R18</f>
        <v>0</v>
      </c>
      <c r="S30" s="44">
        <f>'Full Program'!S18</f>
        <v>0</v>
      </c>
      <c r="T30" s="44">
        <f>'Full Program'!T18</f>
        <v>0</v>
      </c>
      <c r="U30" s="44">
        <f>'Full Program'!U18</f>
        <v>0</v>
      </c>
      <c r="V30" s="44">
        <f>'Full Program'!V18</f>
        <v>0</v>
      </c>
      <c r="W30" s="44">
        <f>'Full Program'!W18</f>
        <v>0</v>
      </c>
      <c r="X30" s="44">
        <f>'Full Program'!X18</f>
        <v>0</v>
      </c>
      <c r="Y30" s="44">
        <f>'Full Program'!Y18</f>
        <v>0</v>
      </c>
      <c r="Z30" s="44">
        <f>'Full Program'!Z18</f>
        <v>0</v>
      </c>
      <c r="AA30" s="44">
        <f>'Full Program'!AA18</f>
        <v>0</v>
      </c>
      <c r="AB30" s="44">
        <f>'Full Program'!AB18</f>
        <v>0</v>
      </c>
      <c r="AC30" s="44">
        <f>'Full Program'!AC18</f>
        <v>0</v>
      </c>
      <c r="AD30" s="44">
        <f>'Full Program'!AD18</f>
        <v>0</v>
      </c>
      <c r="AE30" s="44">
        <f>'Full Program'!AE18</f>
        <v>0</v>
      </c>
      <c r="AF30" s="44">
        <f>'Full Program'!AF18</f>
        <v>0</v>
      </c>
      <c r="AG30" s="44">
        <f>'Full Program'!AG18</f>
        <v>0</v>
      </c>
      <c r="AH30" s="44">
        <f>'Full Program'!AH18</f>
        <v>0</v>
      </c>
      <c r="AI30" s="44">
        <f>'Full Program'!AI18</f>
        <v>0</v>
      </c>
      <c r="AJ30" s="44">
        <f>'Full Program'!AJ18</f>
        <v>0</v>
      </c>
      <c r="AK30" s="44">
        <f>'Full Program'!AK18</f>
        <v>0</v>
      </c>
      <c r="AL30" s="41"/>
    </row>
    <row r="31" spans="2:38">
      <c r="B31" s="55"/>
      <c r="D31" s="42"/>
      <c r="E31" s="41"/>
      <c r="F31" s="41"/>
      <c r="G31" s="41"/>
      <c r="H31" s="41">
        <f>'Full Program'!H19</f>
        <v>1534470.5222990417</v>
      </c>
      <c r="I31" s="44">
        <f>'Full Program'!I19</f>
        <v>1481940.3254378245</v>
      </c>
      <c r="J31" s="44">
        <f>'Full Program'!J19</f>
        <v>1447712.9916615002</v>
      </c>
      <c r="K31" s="44">
        <f>'Full Program'!K19</f>
        <v>1890390.0335188955</v>
      </c>
      <c r="L31" s="44">
        <f>'Full Program'!L19</f>
        <v>1852721.8181892734</v>
      </c>
      <c r="M31" s="44">
        <f>'Full Program'!M19</f>
        <v>1286320.4617030662</v>
      </c>
      <c r="N31" s="44">
        <f>'Full Program'!N19</f>
        <v>1359890.2949371277</v>
      </c>
      <c r="O31" s="44">
        <f>'Full Program'!O19</f>
        <v>1383260.7524095478</v>
      </c>
      <c r="P31" s="44">
        <f>'Full Program'!P19</f>
        <v>1336057.5557810077</v>
      </c>
      <c r="Q31" s="44">
        <f>'Full Program'!Q19</f>
        <v>1297974.0070214951</v>
      </c>
      <c r="R31" s="44">
        <f>'Full Program'!R19</f>
        <v>1223488.7528646854</v>
      </c>
      <c r="S31" s="44">
        <f>'Full Program'!S19</f>
        <v>1145870.7695016828</v>
      </c>
      <c r="T31" s="44">
        <f>'Full Program'!T19</f>
        <v>1056704.3757409868</v>
      </c>
      <c r="U31" s="44">
        <f>'Full Program'!U19</f>
        <v>902295.29815299076</v>
      </c>
      <c r="V31" s="44">
        <f>'Full Program'!V19</f>
        <v>675803.82999221829</v>
      </c>
      <c r="W31" s="44">
        <f>'Full Program'!W19</f>
        <v>392231.90234269202</v>
      </c>
      <c r="X31" s="44">
        <f>'Full Program'!X19</f>
        <v>75964.02028338665</v>
      </c>
      <c r="Y31" s="44">
        <f>'Full Program'!Y19</f>
        <v>0</v>
      </c>
      <c r="Z31" s="44">
        <f>'Full Program'!Z19</f>
        <v>0</v>
      </c>
      <c r="AA31" s="44">
        <f>'Full Program'!AA19</f>
        <v>0</v>
      </c>
      <c r="AB31" s="44" t="e">
        <f>'Full Program'!AB19</f>
        <v>#REF!</v>
      </c>
      <c r="AC31" s="44" t="e">
        <f>'Full Program'!AC19</f>
        <v>#REF!</v>
      </c>
      <c r="AD31" s="44" t="e">
        <f>'Full Program'!AD19</f>
        <v>#REF!</v>
      </c>
      <c r="AE31" s="44" t="e">
        <f>'Full Program'!AE19</f>
        <v>#REF!</v>
      </c>
      <c r="AF31" s="44" t="e">
        <f>'Full Program'!AF19</f>
        <v>#REF!</v>
      </c>
      <c r="AG31" s="44" t="e">
        <f>'Full Program'!AG19</f>
        <v>#REF!</v>
      </c>
      <c r="AH31" s="44" t="e">
        <f>'Full Program'!AH19</f>
        <v>#REF!</v>
      </c>
      <c r="AI31" s="44" t="e">
        <f>'Full Program'!AI19</f>
        <v>#REF!</v>
      </c>
      <c r="AJ31" s="44" t="e">
        <f>'Full Program'!AJ19</f>
        <v>#REF!</v>
      </c>
      <c r="AK31" s="44" t="e">
        <f>'Full Program'!AK19</f>
        <v>#REF!</v>
      </c>
      <c r="AL31" s="41"/>
    </row>
    <row r="32" spans="2:38">
      <c r="D32" s="42"/>
      <c r="E32" s="41"/>
      <c r="F32" s="41"/>
      <c r="G32" s="41"/>
      <c r="H32" s="41" t="e">
        <f>'Full Program'!#REF!</f>
        <v>#REF!</v>
      </c>
      <c r="I32" s="41" t="e">
        <f>'Full Program'!#REF!</f>
        <v>#REF!</v>
      </c>
      <c r="J32" s="41" t="e">
        <f>'Full Program'!#REF!</f>
        <v>#REF!</v>
      </c>
      <c r="K32" s="41" t="e">
        <f>'Full Program'!#REF!</f>
        <v>#REF!</v>
      </c>
      <c r="L32" s="41" t="e">
        <f>'Full Program'!#REF!</f>
        <v>#REF!</v>
      </c>
      <c r="M32" s="41" t="e">
        <f>'Full Program'!#REF!</f>
        <v>#REF!</v>
      </c>
      <c r="N32" s="41" t="e">
        <f>'Full Program'!#REF!</f>
        <v>#REF!</v>
      </c>
      <c r="O32" s="41" t="e">
        <f>'Full Program'!#REF!</f>
        <v>#REF!</v>
      </c>
      <c r="P32" s="41" t="e">
        <f>'Full Program'!#REF!</f>
        <v>#REF!</v>
      </c>
      <c r="Q32" s="41" t="e">
        <f>'Full Program'!#REF!</f>
        <v>#REF!</v>
      </c>
      <c r="R32" s="41" t="e">
        <f>'Full Program'!#REF!</f>
        <v>#REF!</v>
      </c>
      <c r="S32" s="41" t="e">
        <f>'Full Program'!#REF!</f>
        <v>#REF!</v>
      </c>
      <c r="T32" s="41" t="e">
        <f>'Full Program'!#REF!</f>
        <v>#REF!</v>
      </c>
      <c r="U32" s="41" t="e">
        <f>'Full Program'!#REF!</f>
        <v>#REF!</v>
      </c>
      <c r="V32" s="41" t="e">
        <f>'Full Program'!#REF!</f>
        <v>#REF!</v>
      </c>
      <c r="W32" s="41" t="e">
        <f>'Full Program'!#REF!</f>
        <v>#REF!</v>
      </c>
      <c r="X32" s="41" t="e">
        <f>'Full Program'!#REF!</f>
        <v>#REF!</v>
      </c>
      <c r="Y32" s="41" t="e">
        <f>'Full Program'!#REF!</f>
        <v>#REF!</v>
      </c>
      <c r="Z32" s="41" t="e">
        <f>'Full Program'!#REF!</f>
        <v>#REF!</v>
      </c>
      <c r="AA32" s="41" t="e">
        <f>'Full Program'!#REF!</f>
        <v>#REF!</v>
      </c>
      <c r="AB32" s="41" t="e">
        <f>'Full Program'!#REF!</f>
        <v>#REF!</v>
      </c>
      <c r="AC32" s="41" t="e">
        <f>'Full Program'!#REF!</f>
        <v>#REF!</v>
      </c>
      <c r="AD32" s="41" t="e">
        <f>'Full Program'!#REF!</f>
        <v>#REF!</v>
      </c>
      <c r="AE32" s="41" t="e">
        <f>'Full Program'!#REF!</f>
        <v>#REF!</v>
      </c>
      <c r="AF32" s="41" t="e">
        <f>'Full Program'!#REF!</f>
        <v>#REF!</v>
      </c>
      <c r="AG32" s="41" t="e">
        <f>'Full Program'!#REF!</f>
        <v>#REF!</v>
      </c>
      <c r="AH32" s="41" t="e">
        <f>'Full Program'!#REF!</f>
        <v>#REF!</v>
      </c>
      <c r="AI32" s="41" t="e">
        <f>'Full Program'!#REF!</f>
        <v>#REF!</v>
      </c>
      <c r="AJ32" s="41" t="e">
        <f>'Full Program'!#REF!</f>
        <v>#REF!</v>
      </c>
      <c r="AK32" s="41" t="e">
        <f>'Full Program'!#REF!</f>
        <v>#REF!</v>
      </c>
      <c r="AL32" s="41"/>
    </row>
    <row r="33" spans="4:38">
      <c r="D33" s="42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4:38">
      <c r="D34" s="42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4:38">
      <c r="D35" s="42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4:38">
      <c r="D36" s="42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4:38">
      <c r="D37" s="42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4:38">
      <c r="D38" s="42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4:38"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4:38"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4:38"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4:38"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4:38"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4:38">
      <c r="D44" s="5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spans="4:38">
      <c r="D45" s="46"/>
      <c r="E45" s="43"/>
      <c r="F45" s="43"/>
      <c r="G45" s="43"/>
      <c r="H45" s="43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4:38">
      <c r="E46" s="51"/>
      <c r="F46" s="51"/>
      <c r="G46" s="51"/>
      <c r="H46" s="5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4:38">
      <c r="D47" s="57"/>
      <c r="E47" s="40"/>
      <c r="F47" s="51"/>
      <c r="G47" s="51"/>
      <c r="H47" s="51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1"/>
    </row>
    <row r="48" spans="4:38">
      <c r="D48" s="42"/>
      <c r="E48" s="41"/>
      <c r="F48" s="41"/>
      <c r="G48" s="41"/>
      <c r="H48" s="41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1"/>
    </row>
    <row r="49" spans="4:38">
      <c r="D49" s="42"/>
      <c r="E49" s="41"/>
      <c r="F49" s="41"/>
      <c r="G49" s="41"/>
      <c r="H49" s="41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1"/>
    </row>
    <row r="50" spans="4:38">
      <c r="D50" s="42"/>
      <c r="E50" s="41"/>
      <c r="F50" s="41"/>
      <c r="G50" s="41"/>
      <c r="H50" s="41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Y65"/>
  <sheetViews>
    <sheetView zoomScaleNormal="100" workbookViewId="0">
      <selection activeCell="C23" sqref="C23"/>
    </sheetView>
  </sheetViews>
  <sheetFormatPr defaultColWidth="8.7265625" defaultRowHeight="14.5"/>
  <cols>
    <col min="1" max="1" width="20.7265625" customWidth="1"/>
    <col min="2" max="2" width="10.81640625" bestFit="1" customWidth="1"/>
    <col min="19" max="19" width="9.81640625" bestFit="1" customWidth="1"/>
    <col min="161" max="161" width="10" bestFit="1" customWidth="1"/>
    <col min="191" max="191" width="6.453125" customWidth="1"/>
    <col min="192" max="192" width="6.7265625" customWidth="1"/>
    <col min="194" max="194" width="9.7265625" bestFit="1" customWidth="1"/>
    <col min="208" max="208" width="10" bestFit="1" customWidth="1"/>
  </cols>
  <sheetData>
    <row r="1" spans="1:388">
      <c r="A1" s="5" t="s">
        <v>339</v>
      </c>
    </row>
    <row r="2" spans="1:388">
      <c r="A2" s="5"/>
    </row>
    <row r="3" spans="1:388">
      <c r="A3" s="5" t="s">
        <v>340</v>
      </c>
      <c r="B3">
        <f>Assumptions!B12</f>
        <v>11.5</v>
      </c>
    </row>
    <row r="4" spans="1:388">
      <c r="A4" s="5" t="s">
        <v>43</v>
      </c>
      <c r="C4" s="4">
        <v>2027</v>
      </c>
      <c r="D4" s="4">
        <f t="shared" ref="D4:AI4" si="0">IF(C6=12,C4+1,C4)</f>
        <v>2027</v>
      </c>
      <c r="E4" s="4">
        <f t="shared" si="0"/>
        <v>2027</v>
      </c>
      <c r="F4" s="4">
        <f t="shared" si="0"/>
        <v>2027</v>
      </c>
      <c r="G4" s="4">
        <f t="shared" si="0"/>
        <v>2027</v>
      </c>
      <c r="H4" s="4">
        <f t="shared" si="0"/>
        <v>2027</v>
      </c>
      <c r="I4" s="4">
        <f t="shared" si="0"/>
        <v>2027</v>
      </c>
      <c r="J4" s="4">
        <f t="shared" si="0"/>
        <v>2027</v>
      </c>
      <c r="K4" s="4">
        <f t="shared" si="0"/>
        <v>2027</v>
      </c>
      <c r="L4" s="4">
        <f t="shared" si="0"/>
        <v>2027</v>
      </c>
      <c r="M4" s="4">
        <f t="shared" si="0"/>
        <v>2027</v>
      </c>
      <c r="N4" s="4">
        <f t="shared" si="0"/>
        <v>2027</v>
      </c>
      <c r="O4" s="4">
        <f t="shared" si="0"/>
        <v>2028</v>
      </c>
      <c r="P4" s="4">
        <f t="shared" si="0"/>
        <v>2028</v>
      </c>
      <c r="Q4" s="4">
        <f t="shared" si="0"/>
        <v>2028</v>
      </c>
      <c r="R4" s="4">
        <f t="shared" si="0"/>
        <v>2028</v>
      </c>
      <c r="S4" s="4">
        <f t="shared" si="0"/>
        <v>2028</v>
      </c>
      <c r="T4" s="4">
        <f t="shared" si="0"/>
        <v>2028</v>
      </c>
      <c r="U4" s="4">
        <f t="shared" si="0"/>
        <v>2028</v>
      </c>
      <c r="V4" s="4">
        <f t="shared" si="0"/>
        <v>2028</v>
      </c>
      <c r="W4" s="4">
        <f t="shared" si="0"/>
        <v>2028</v>
      </c>
      <c r="X4" s="4">
        <f t="shared" si="0"/>
        <v>2028</v>
      </c>
      <c r="Y4" s="4">
        <f t="shared" si="0"/>
        <v>2028</v>
      </c>
      <c r="Z4" s="4">
        <f t="shared" si="0"/>
        <v>2028</v>
      </c>
      <c r="AA4" s="4">
        <f t="shared" si="0"/>
        <v>2029</v>
      </c>
      <c r="AB4" s="4">
        <f t="shared" si="0"/>
        <v>2029</v>
      </c>
      <c r="AC4" s="4">
        <f t="shared" si="0"/>
        <v>2029</v>
      </c>
      <c r="AD4" s="4">
        <f t="shared" si="0"/>
        <v>2029</v>
      </c>
      <c r="AE4" s="4">
        <f t="shared" si="0"/>
        <v>2029</v>
      </c>
      <c r="AF4" s="4">
        <f t="shared" si="0"/>
        <v>2029</v>
      </c>
      <c r="AG4" s="4">
        <f t="shared" si="0"/>
        <v>2029</v>
      </c>
      <c r="AH4" s="4">
        <f t="shared" si="0"/>
        <v>2029</v>
      </c>
      <c r="AI4" s="4">
        <f t="shared" si="0"/>
        <v>2029</v>
      </c>
      <c r="AJ4" s="4">
        <f t="shared" ref="AJ4:BO4" si="1">IF(AI6=12,AI4+1,AI4)</f>
        <v>2029</v>
      </c>
      <c r="AK4" s="4">
        <f t="shared" si="1"/>
        <v>2029</v>
      </c>
      <c r="AL4" s="4">
        <f t="shared" si="1"/>
        <v>2029</v>
      </c>
      <c r="AM4" s="4">
        <f t="shared" si="1"/>
        <v>2030</v>
      </c>
      <c r="AN4" s="4">
        <f t="shared" si="1"/>
        <v>2030</v>
      </c>
      <c r="AO4" s="4">
        <f t="shared" si="1"/>
        <v>2030</v>
      </c>
      <c r="AP4" s="4">
        <f t="shared" si="1"/>
        <v>2030</v>
      </c>
      <c r="AQ4" s="4">
        <f t="shared" si="1"/>
        <v>2030</v>
      </c>
      <c r="AR4" s="4">
        <f t="shared" si="1"/>
        <v>2030</v>
      </c>
      <c r="AS4" s="4">
        <f t="shared" si="1"/>
        <v>2030</v>
      </c>
      <c r="AT4" s="4">
        <f t="shared" si="1"/>
        <v>2030</v>
      </c>
      <c r="AU4" s="4">
        <f t="shared" si="1"/>
        <v>2030</v>
      </c>
      <c r="AV4" s="4">
        <f t="shared" si="1"/>
        <v>2030</v>
      </c>
      <c r="AW4" s="4">
        <f t="shared" si="1"/>
        <v>2030</v>
      </c>
      <c r="AX4" s="4">
        <f t="shared" si="1"/>
        <v>2030</v>
      </c>
      <c r="AY4" s="4">
        <f t="shared" si="1"/>
        <v>2031</v>
      </c>
      <c r="AZ4" s="4">
        <f t="shared" si="1"/>
        <v>2031</v>
      </c>
      <c r="BA4" s="4">
        <f t="shared" si="1"/>
        <v>2031</v>
      </c>
      <c r="BB4" s="4">
        <f t="shared" si="1"/>
        <v>2031</v>
      </c>
      <c r="BC4" s="4">
        <f t="shared" si="1"/>
        <v>2031</v>
      </c>
      <c r="BD4" s="4">
        <f t="shared" si="1"/>
        <v>2031</v>
      </c>
      <c r="BE4" s="4">
        <f t="shared" si="1"/>
        <v>2031</v>
      </c>
      <c r="BF4" s="4">
        <f t="shared" si="1"/>
        <v>2031</v>
      </c>
      <c r="BG4" s="4">
        <f t="shared" si="1"/>
        <v>2031</v>
      </c>
      <c r="BH4" s="4">
        <f t="shared" si="1"/>
        <v>2031</v>
      </c>
      <c r="BI4" s="4">
        <f t="shared" si="1"/>
        <v>2031</v>
      </c>
      <c r="BJ4" s="4">
        <f t="shared" si="1"/>
        <v>2031</v>
      </c>
      <c r="BK4" s="4">
        <f t="shared" si="1"/>
        <v>2032</v>
      </c>
      <c r="BL4" s="4">
        <f t="shared" si="1"/>
        <v>2032</v>
      </c>
      <c r="BM4" s="4">
        <f t="shared" si="1"/>
        <v>2032</v>
      </c>
      <c r="BN4" s="4">
        <f t="shared" si="1"/>
        <v>2032</v>
      </c>
      <c r="BO4" s="4">
        <f t="shared" si="1"/>
        <v>2032</v>
      </c>
      <c r="BP4" s="4">
        <f t="shared" ref="BP4:CU4" si="2">IF(BO6=12,BO4+1,BO4)</f>
        <v>2032</v>
      </c>
      <c r="BQ4" s="4">
        <f t="shared" si="2"/>
        <v>2032</v>
      </c>
      <c r="BR4" s="4">
        <f t="shared" si="2"/>
        <v>2032</v>
      </c>
      <c r="BS4" s="4">
        <f t="shared" si="2"/>
        <v>2032</v>
      </c>
      <c r="BT4" s="4">
        <f t="shared" si="2"/>
        <v>2032</v>
      </c>
      <c r="BU4" s="4">
        <f t="shared" si="2"/>
        <v>2032</v>
      </c>
      <c r="BV4" s="4">
        <f t="shared" si="2"/>
        <v>2032</v>
      </c>
      <c r="BW4" s="4">
        <f t="shared" si="2"/>
        <v>2033</v>
      </c>
      <c r="BX4" s="4">
        <f t="shared" si="2"/>
        <v>2033</v>
      </c>
      <c r="BY4" s="4">
        <f t="shared" si="2"/>
        <v>2033</v>
      </c>
      <c r="BZ4" s="4">
        <f t="shared" si="2"/>
        <v>2033</v>
      </c>
      <c r="CA4" s="4">
        <f t="shared" si="2"/>
        <v>2033</v>
      </c>
      <c r="CB4" s="4">
        <f t="shared" si="2"/>
        <v>2033</v>
      </c>
      <c r="CC4" s="4">
        <f t="shared" si="2"/>
        <v>2033</v>
      </c>
      <c r="CD4" s="4">
        <f t="shared" si="2"/>
        <v>2033</v>
      </c>
      <c r="CE4" s="4">
        <f t="shared" si="2"/>
        <v>2033</v>
      </c>
      <c r="CF4" s="4">
        <f t="shared" si="2"/>
        <v>2033</v>
      </c>
      <c r="CG4" s="4">
        <f t="shared" si="2"/>
        <v>2033</v>
      </c>
      <c r="CH4" s="4">
        <f t="shared" si="2"/>
        <v>2033</v>
      </c>
      <c r="CI4" s="4">
        <f t="shared" si="2"/>
        <v>2034</v>
      </c>
      <c r="CJ4" s="4">
        <f t="shared" si="2"/>
        <v>2034</v>
      </c>
      <c r="CK4" s="4">
        <f t="shared" si="2"/>
        <v>2034</v>
      </c>
      <c r="CL4" s="4">
        <f t="shared" si="2"/>
        <v>2034</v>
      </c>
      <c r="CM4" s="4">
        <f t="shared" si="2"/>
        <v>2034</v>
      </c>
      <c r="CN4" s="4">
        <f t="shared" si="2"/>
        <v>2034</v>
      </c>
      <c r="CO4" s="4">
        <f t="shared" si="2"/>
        <v>2034</v>
      </c>
      <c r="CP4" s="4">
        <f t="shared" si="2"/>
        <v>2034</v>
      </c>
      <c r="CQ4" s="4">
        <f t="shared" si="2"/>
        <v>2034</v>
      </c>
      <c r="CR4" s="4">
        <f t="shared" si="2"/>
        <v>2034</v>
      </c>
      <c r="CS4" s="4">
        <f t="shared" si="2"/>
        <v>2034</v>
      </c>
      <c r="CT4" s="4">
        <f t="shared" si="2"/>
        <v>2034</v>
      </c>
      <c r="CU4" s="4">
        <f t="shared" si="2"/>
        <v>2035</v>
      </c>
      <c r="CV4" s="4">
        <f t="shared" ref="CV4:EA4" si="3">IF(CU6=12,CU4+1,CU4)</f>
        <v>2035</v>
      </c>
      <c r="CW4" s="4">
        <f t="shared" si="3"/>
        <v>2035</v>
      </c>
      <c r="CX4" s="4">
        <f t="shared" si="3"/>
        <v>2035</v>
      </c>
      <c r="CY4" s="4">
        <f t="shared" si="3"/>
        <v>2035</v>
      </c>
      <c r="CZ4" s="4">
        <f t="shared" si="3"/>
        <v>2035</v>
      </c>
      <c r="DA4" s="4">
        <f t="shared" si="3"/>
        <v>2035</v>
      </c>
      <c r="DB4" s="4">
        <f t="shared" si="3"/>
        <v>2035</v>
      </c>
      <c r="DC4" s="4">
        <f t="shared" si="3"/>
        <v>2035</v>
      </c>
      <c r="DD4" s="4">
        <f t="shared" si="3"/>
        <v>2035</v>
      </c>
      <c r="DE4" s="4">
        <f t="shared" si="3"/>
        <v>2035</v>
      </c>
      <c r="DF4" s="4">
        <f t="shared" si="3"/>
        <v>2035</v>
      </c>
      <c r="DG4" s="4">
        <f t="shared" si="3"/>
        <v>2036</v>
      </c>
      <c r="DH4" s="4">
        <f t="shared" si="3"/>
        <v>2036</v>
      </c>
      <c r="DI4" s="4">
        <f t="shared" si="3"/>
        <v>2036</v>
      </c>
      <c r="DJ4" s="4">
        <f t="shared" si="3"/>
        <v>2036</v>
      </c>
      <c r="DK4" s="4">
        <f t="shared" si="3"/>
        <v>2036</v>
      </c>
      <c r="DL4" s="4">
        <f t="shared" si="3"/>
        <v>2036</v>
      </c>
      <c r="DM4" s="4">
        <f t="shared" si="3"/>
        <v>2036</v>
      </c>
      <c r="DN4" s="4">
        <f t="shared" si="3"/>
        <v>2036</v>
      </c>
      <c r="DO4" s="4">
        <f t="shared" si="3"/>
        <v>2036</v>
      </c>
      <c r="DP4" s="4">
        <f t="shared" si="3"/>
        <v>2036</v>
      </c>
      <c r="DQ4" s="4">
        <f t="shared" si="3"/>
        <v>2036</v>
      </c>
      <c r="DR4" s="4">
        <f t="shared" si="3"/>
        <v>2036</v>
      </c>
      <c r="DS4" s="4">
        <f t="shared" si="3"/>
        <v>2037</v>
      </c>
      <c r="DT4" s="4">
        <f t="shared" si="3"/>
        <v>2037</v>
      </c>
      <c r="DU4" s="4">
        <f t="shared" si="3"/>
        <v>2037</v>
      </c>
      <c r="DV4" s="4">
        <f t="shared" si="3"/>
        <v>2037</v>
      </c>
      <c r="DW4" s="4">
        <f t="shared" si="3"/>
        <v>2037</v>
      </c>
      <c r="DX4" s="4">
        <f t="shared" si="3"/>
        <v>2037</v>
      </c>
      <c r="DY4" s="4">
        <f t="shared" si="3"/>
        <v>2037</v>
      </c>
      <c r="DZ4" s="4">
        <f t="shared" si="3"/>
        <v>2037</v>
      </c>
      <c r="EA4" s="4">
        <f t="shared" si="3"/>
        <v>2037</v>
      </c>
      <c r="EB4" s="4">
        <f t="shared" ref="EB4:FG4" si="4">IF(EA6=12,EA4+1,EA4)</f>
        <v>2037</v>
      </c>
      <c r="EC4" s="4">
        <f t="shared" si="4"/>
        <v>2037</v>
      </c>
      <c r="ED4" s="4">
        <f t="shared" si="4"/>
        <v>2037</v>
      </c>
      <c r="EE4" s="4">
        <f t="shared" si="4"/>
        <v>2038</v>
      </c>
      <c r="EF4" s="4">
        <f t="shared" si="4"/>
        <v>2038</v>
      </c>
      <c r="EG4" s="4">
        <f t="shared" si="4"/>
        <v>2038</v>
      </c>
      <c r="EH4" s="4">
        <f t="shared" si="4"/>
        <v>2038</v>
      </c>
      <c r="EI4" s="4">
        <f t="shared" si="4"/>
        <v>2038</v>
      </c>
      <c r="EJ4" s="4">
        <f t="shared" si="4"/>
        <v>2038</v>
      </c>
      <c r="EK4" s="4">
        <f t="shared" si="4"/>
        <v>2038</v>
      </c>
      <c r="EL4" s="4">
        <f t="shared" si="4"/>
        <v>2038</v>
      </c>
      <c r="EM4" s="4">
        <f t="shared" si="4"/>
        <v>2038</v>
      </c>
      <c r="EN4" s="4">
        <f t="shared" si="4"/>
        <v>2038</v>
      </c>
      <c r="EO4" s="4">
        <f t="shared" si="4"/>
        <v>2038</v>
      </c>
      <c r="EP4" s="4">
        <f t="shared" si="4"/>
        <v>2038</v>
      </c>
      <c r="EQ4" s="4">
        <f t="shared" si="4"/>
        <v>2039</v>
      </c>
      <c r="ER4" s="4">
        <f t="shared" si="4"/>
        <v>2039</v>
      </c>
      <c r="ES4" s="4">
        <f t="shared" si="4"/>
        <v>2039</v>
      </c>
      <c r="ET4" s="4">
        <f t="shared" si="4"/>
        <v>2039</v>
      </c>
      <c r="EU4" s="4">
        <f t="shared" si="4"/>
        <v>2039</v>
      </c>
      <c r="EV4" s="4">
        <f t="shared" si="4"/>
        <v>2039</v>
      </c>
      <c r="EW4" s="4">
        <f t="shared" si="4"/>
        <v>2039</v>
      </c>
      <c r="EX4" s="4">
        <f t="shared" si="4"/>
        <v>2039</v>
      </c>
      <c r="EY4" s="4">
        <f t="shared" si="4"/>
        <v>2039</v>
      </c>
      <c r="EZ4" s="4">
        <f t="shared" si="4"/>
        <v>2039</v>
      </c>
      <c r="FA4" s="4">
        <f t="shared" si="4"/>
        <v>2039</v>
      </c>
      <c r="FB4" s="4">
        <f t="shared" si="4"/>
        <v>2039</v>
      </c>
      <c r="FC4" s="4">
        <f t="shared" si="4"/>
        <v>2040</v>
      </c>
      <c r="FD4" s="4">
        <f t="shared" si="4"/>
        <v>2040</v>
      </c>
      <c r="FE4" s="4">
        <f t="shared" si="4"/>
        <v>2040</v>
      </c>
      <c r="FF4" s="4">
        <f t="shared" si="4"/>
        <v>2040</v>
      </c>
      <c r="FG4" s="4">
        <f t="shared" si="4"/>
        <v>2040</v>
      </c>
      <c r="FH4" s="4">
        <f t="shared" ref="FH4:GG4" si="5">IF(FG6=12,FG4+1,FG4)</f>
        <v>2040</v>
      </c>
      <c r="FI4" s="4">
        <f t="shared" si="5"/>
        <v>2040</v>
      </c>
      <c r="FJ4" s="4">
        <f t="shared" si="5"/>
        <v>2040</v>
      </c>
      <c r="FK4" s="4">
        <f t="shared" si="5"/>
        <v>2040</v>
      </c>
      <c r="FL4" s="4">
        <f t="shared" si="5"/>
        <v>2040</v>
      </c>
      <c r="FM4" s="4">
        <f t="shared" si="5"/>
        <v>2040</v>
      </c>
      <c r="FN4" s="4">
        <f t="shared" si="5"/>
        <v>2040</v>
      </c>
      <c r="FO4" s="4">
        <f t="shared" si="5"/>
        <v>2041</v>
      </c>
      <c r="FP4" s="4">
        <f t="shared" si="5"/>
        <v>2041</v>
      </c>
      <c r="FQ4" s="4">
        <f t="shared" si="5"/>
        <v>2041</v>
      </c>
      <c r="FR4" s="4">
        <f t="shared" si="5"/>
        <v>2041</v>
      </c>
      <c r="FS4" s="4">
        <f t="shared" si="5"/>
        <v>2041</v>
      </c>
      <c r="FT4" s="4">
        <f t="shared" si="5"/>
        <v>2041</v>
      </c>
      <c r="FU4" s="4">
        <f t="shared" si="5"/>
        <v>2041</v>
      </c>
      <c r="FV4" s="4">
        <f t="shared" si="5"/>
        <v>2041</v>
      </c>
      <c r="FW4" s="4">
        <f t="shared" si="5"/>
        <v>2041</v>
      </c>
      <c r="FX4" s="4">
        <f t="shared" si="5"/>
        <v>2041</v>
      </c>
      <c r="FY4" s="4">
        <f t="shared" si="5"/>
        <v>2041</v>
      </c>
      <c r="FZ4" s="4">
        <f t="shared" si="5"/>
        <v>2041</v>
      </c>
      <c r="GA4" s="4">
        <f t="shared" si="5"/>
        <v>2042</v>
      </c>
      <c r="GB4" s="4">
        <f t="shared" si="5"/>
        <v>2042</v>
      </c>
      <c r="GC4" s="4">
        <f t="shared" si="5"/>
        <v>2042</v>
      </c>
      <c r="GD4" s="4">
        <f t="shared" si="5"/>
        <v>2042</v>
      </c>
      <c r="GE4" s="4">
        <f t="shared" si="5"/>
        <v>2042</v>
      </c>
      <c r="GF4" s="4">
        <f t="shared" si="5"/>
        <v>2042</v>
      </c>
      <c r="GG4" s="4">
        <f t="shared" si="5"/>
        <v>2042</v>
      </c>
      <c r="GH4" s="4">
        <f t="shared" ref="GH4" si="6">IF(GG6=12,GG4+1,GG4)</f>
        <v>2042</v>
      </c>
      <c r="GI4" s="4">
        <f t="shared" ref="GI4" si="7">IF(GH6=12,GH4+1,GH4)</f>
        <v>2042</v>
      </c>
      <c r="GJ4" s="4">
        <f t="shared" ref="GJ4" si="8">IF(GI6=12,GI4+1,GI4)</f>
        <v>2042</v>
      </c>
      <c r="GK4" s="4">
        <f t="shared" ref="GK4" si="9">IF(GJ6=12,GJ4+1,GJ4)</f>
        <v>2042</v>
      </c>
      <c r="GL4" s="4">
        <f t="shared" ref="GL4" si="10">IF(GK6=12,GK4+1,GK4)</f>
        <v>2042</v>
      </c>
      <c r="GM4" s="4">
        <f t="shared" ref="GM4" si="11">IF(GL6=12,GL4+1,GL4)</f>
        <v>2043</v>
      </c>
      <c r="GN4" s="4">
        <f t="shared" ref="GN4" si="12">IF(GM6=12,GM4+1,GM4)</f>
        <v>2043</v>
      </c>
      <c r="GO4" s="4">
        <f t="shared" ref="GO4" si="13">IF(GN6=12,GN4+1,GN4)</f>
        <v>2043</v>
      </c>
      <c r="GP4" s="4">
        <f t="shared" ref="GP4" si="14">IF(GO6=12,GO4+1,GO4)</f>
        <v>2043</v>
      </c>
      <c r="GQ4" s="4">
        <f t="shared" ref="GQ4" si="15">IF(GP6=12,GP4+1,GP4)</f>
        <v>2043</v>
      </c>
      <c r="GR4" s="4">
        <f t="shared" ref="GR4" si="16">IF(GQ6=12,GQ4+1,GQ4)</f>
        <v>2043</v>
      </c>
      <c r="GS4" s="4">
        <f t="shared" ref="GS4" si="17">IF(GR6=12,GR4+1,GR4)</f>
        <v>2043</v>
      </c>
      <c r="GT4" s="4">
        <f t="shared" ref="GT4" si="18">IF(GS6=12,GS4+1,GS4)</f>
        <v>2043</v>
      </c>
      <c r="GU4" s="4">
        <f t="shared" ref="GU4" si="19">IF(GT6=12,GT4+1,GT4)</f>
        <v>2043</v>
      </c>
      <c r="GV4" s="4">
        <f t="shared" ref="GV4" si="20">IF(GU6=12,GU4+1,GU4)</f>
        <v>2043</v>
      </c>
      <c r="GW4" s="4">
        <f t="shared" ref="GW4" si="21">IF(GV6=12,GV4+1,GV4)</f>
        <v>2043</v>
      </c>
      <c r="GX4" s="4">
        <f t="shared" ref="GX4" si="22">IF(GW6=12,GW4+1,GW4)</f>
        <v>2043</v>
      </c>
      <c r="GY4" s="4">
        <f t="shared" ref="GY4" si="23">IF(GX6=12,GX4+1,GX4)</f>
        <v>2044</v>
      </c>
      <c r="GZ4" s="4">
        <f t="shared" ref="GZ4" si="24">IF(GY6=12,GY4+1,GY4)</f>
        <v>2044</v>
      </c>
      <c r="HA4" s="4">
        <f t="shared" ref="HA4" si="25">IF(GZ6=12,GZ4+1,GZ4)</f>
        <v>2044</v>
      </c>
      <c r="HB4" s="4">
        <f t="shared" ref="HB4" si="26">IF(HA6=12,HA4+1,HA4)</f>
        <v>2044</v>
      </c>
      <c r="HC4" s="4">
        <f t="shared" ref="HC4" si="27">IF(HB6=12,HB4+1,HB4)</f>
        <v>2044</v>
      </c>
      <c r="HD4" s="4">
        <f t="shared" ref="HD4" si="28">IF(HC6=12,HC4+1,HC4)</f>
        <v>2044</v>
      </c>
      <c r="HE4" s="4">
        <f t="shared" ref="HE4" si="29">IF(HD6=12,HD4+1,HD4)</f>
        <v>2044</v>
      </c>
      <c r="HF4" s="4">
        <f t="shared" ref="HF4" si="30">IF(HE6=12,HE4+1,HE4)</f>
        <v>2044</v>
      </c>
      <c r="HG4" s="4">
        <f t="shared" ref="HG4" si="31">IF(HF6=12,HF4+1,HF4)</f>
        <v>2044</v>
      </c>
      <c r="HH4" s="4">
        <f t="shared" ref="HH4" si="32">IF(HG6=12,HG4+1,HG4)</f>
        <v>2044</v>
      </c>
      <c r="HI4" s="4">
        <f t="shared" ref="HI4" si="33">IF(HH6=12,HH4+1,HH4)</f>
        <v>2044</v>
      </c>
      <c r="HJ4" s="4">
        <f t="shared" ref="HJ4" si="34">IF(HI6=12,HI4+1,HI4)</f>
        <v>2044</v>
      </c>
      <c r="HK4" s="4">
        <f t="shared" ref="HK4" si="35">IF(HJ6=12,HJ4+1,HJ4)</f>
        <v>2045</v>
      </c>
      <c r="HL4" s="4">
        <f t="shared" ref="HL4" si="36">IF(HK6=12,HK4+1,HK4)</f>
        <v>2045</v>
      </c>
      <c r="HM4" s="4">
        <f t="shared" ref="HM4" si="37">IF(HL6=12,HL4+1,HL4)</f>
        <v>2045</v>
      </c>
      <c r="HN4" s="4">
        <f t="shared" ref="HN4" si="38">IF(HM6=12,HM4+1,HM4)</f>
        <v>2045</v>
      </c>
      <c r="HO4" s="4">
        <f t="shared" ref="HO4" si="39">IF(HN6=12,HN4+1,HN4)</f>
        <v>2045</v>
      </c>
      <c r="HP4" s="4">
        <f t="shared" ref="HP4" si="40">IF(HO6=12,HO4+1,HO4)</f>
        <v>2045</v>
      </c>
      <c r="HQ4" s="4">
        <f t="shared" ref="HQ4" si="41">IF(HP6=12,HP4+1,HP4)</f>
        <v>2045</v>
      </c>
      <c r="HR4" s="4">
        <f t="shared" ref="HR4" si="42">IF(HQ6=12,HQ4+1,HQ4)</f>
        <v>2045</v>
      </c>
      <c r="HS4" s="4">
        <f t="shared" ref="HS4" si="43">IF(HR6=12,HR4+1,HR4)</f>
        <v>2045</v>
      </c>
      <c r="HT4" s="4">
        <f t="shared" ref="HT4" si="44">IF(HS6=12,HS4+1,HS4)</f>
        <v>2045</v>
      </c>
      <c r="HU4" s="4">
        <f t="shared" ref="HU4" si="45">IF(HT6=12,HT4+1,HT4)</f>
        <v>2045</v>
      </c>
      <c r="HV4" s="4">
        <f t="shared" ref="HV4" si="46">IF(HU6=12,HU4+1,HU4)</f>
        <v>2045</v>
      </c>
      <c r="HW4" s="4">
        <f t="shared" ref="HW4" si="47">IF(HV6=12,HV4+1,HV4)</f>
        <v>2046</v>
      </c>
      <c r="HX4" s="4">
        <f t="shared" ref="HX4" si="48">IF(HW6=12,HW4+1,HW4)</f>
        <v>2046</v>
      </c>
      <c r="HY4" s="4">
        <f t="shared" ref="HY4" si="49">IF(HX6=12,HX4+1,HX4)</f>
        <v>2046</v>
      </c>
      <c r="HZ4" s="4">
        <f t="shared" ref="HZ4" si="50">IF(HY6=12,HY4+1,HY4)</f>
        <v>2046</v>
      </c>
      <c r="IA4" s="4">
        <f t="shared" ref="IA4" si="51">IF(HZ6=12,HZ4+1,HZ4)</f>
        <v>2046</v>
      </c>
      <c r="IB4" s="4">
        <f t="shared" ref="IB4" si="52">IF(IA6=12,IA4+1,IA4)</f>
        <v>2046</v>
      </c>
      <c r="IC4" s="4">
        <f t="shared" ref="IC4" si="53">IF(IB6=12,IB4+1,IB4)</f>
        <v>2046</v>
      </c>
      <c r="ID4" s="4">
        <f t="shared" ref="ID4" si="54">IF(IC6=12,IC4+1,IC4)</f>
        <v>2046</v>
      </c>
      <c r="IE4" s="4">
        <f t="shared" ref="IE4" si="55">IF(ID6=12,ID4+1,ID4)</f>
        <v>2046</v>
      </c>
      <c r="IF4" s="4">
        <f t="shared" ref="IF4" si="56">IF(IE6=12,IE4+1,IE4)</f>
        <v>2046</v>
      </c>
      <c r="IG4" s="4">
        <f t="shared" ref="IG4" si="57">IF(IF6=12,IF4+1,IF4)</f>
        <v>2046</v>
      </c>
      <c r="IH4" s="4">
        <f t="shared" ref="IH4" si="58">IF(IG6=12,IG4+1,IG4)</f>
        <v>2046</v>
      </c>
      <c r="II4" s="4">
        <f t="shared" ref="II4" si="59">IF(IH6=12,IH4+1,IH4)</f>
        <v>2047</v>
      </c>
      <c r="IJ4" s="4">
        <f t="shared" ref="IJ4" si="60">IF(II6=12,II4+1,II4)</f>
        <v>2047</v>
      </c>
      <c r="IK4" s="4">
        <f t="shared" ref="IK4" si="61">IF(IJ6=12,IJ4+1,IJ4)</f>
        <v>2047</v>
      </c>
      <c r="IL4" s="4">
        <f t="shared" ref="IL4" si="62">IF(IK6=12,IK4+1,IK4)</f>
        <v>2047</v>
      </c>
      <c r="IM4" s="4">
        <f t="shared" ref="IM4" si="63">IF(IL6=12,IL4+1,IL4)</f>
        <v>2047</v>
      </c>
      <c r="IN4" s="4">
        <f t="shared" ref="IN4" si="64">IF(IM6=12,IM4+1,IM4)</f>
        <v>2047</v>
      </c>
      <c r="IO4" s="4">
        <f t="shared" ref="IO4" si="65">IF(IN6=12,IN4+1,IN4)</f>
        <v>2047</v>
      </c>
      <c r="IP4" s="4">
        <f t="shared" ref="IP4" si="66">IF(IO6=12,IO4+1,IO4)</f>
        <v>2047</v>
      </c>
      <c r="IQ4" s="4">
        <f t="shared" ref="IQ4" si="67">IF(IP6=12,IP4+1,IP4)</f>
        <v>2047</v>
      </c>
      <c r="IR4" s="4">
        <f t="shared" ref="IR4" si="68">IF(IQ6=12,IQ4+1,IQ4)</f>
        <v>2047</v>
      </c>
      <c r="IS4" s="4">
        <f t="shared" ref="IS4" si="69">IF(IR6=12,IR4+1,IR4)</f>
        <v>2047</v>
      </c>
      <c r="IT4" s="4">
        <f t="shared" ref="IT4" si="70">IF(IS6=12,IS4+1,IS4)</f>
        <v>2047</v>
      </c>
      <c r="IU4" s="4">
        <f t="shared" ref="IU4" si="71">IF(IT6=12,IT4+1,IT4)</f>
        <v>2048</v>
      </c>
      <c r="IV4" s="4">
        <f t="shared" ref="IV4" si="72">IF(IU6=12,IU4+1,IU4)</f>
        <v>2048</v>
      </c>
      <c r="IW4" s="4">
        <f t="shared" ref="IW4" si="73">IF(IV6=12,IV4+1,IV4)</f>
        <v>2048</v>
      </c>
      <c r="IX4" s="4">
        <f t="shared" ref="IX4" si="74">IF(IW6=12,IW4+1,IW4)</f>
        <v>2048</v>
      </c>
      <c r="IY4" s="4">
        <f t="shared" ref="IY4" si="75">IF(IX6=12,IX4+1,IX4)</f>
        <v>2048</v>
      </c>
      <c r="IZ4" s="4">
        <f t="shared" ref="IZ4" si="76">IF(IY6=12,IY4+1,IY4)</f>
        <v>2048</v>
      </c>
      <c r="JA4" s="4">
        <f t="shared" ref="JA4" si="77">IF(IZ6=12,IZ4+1,IZ4)</f>
        <v>2048</v>
      </c>
      <c r="JB4" s="4">
        <f t="shared" ref="JB4" si="78">IF(JA6=12,JA4+1,JA4)</f>
        <v>2048</v>
      </c>
      <c r="JC4" s="4">
        <f t="shared" ref="JC4" si="79">IF(JB6=12,JB4+1,JB4)</f>
        <v>2048</v>
      </c>
      <c r="JD4" s="4">
        <f t="shared" ref="JD4" si="80">IF(JC6=12,JC4+1,JC4)</f>
        <v>2048</v>
      </c>
      <c r="JE4" s="4">
        <f t="shared" ref="JE4" si="81">IF(JD6=12,JD4+1,JD4)</f>
        <v>2048</v>
      </c>
      <c r="JF4" s="4">
        <f t="shared" ref="JF4" si="82">IF(JE6=12,JE4+1,JE4)</f>
        <v>2048</v>
      </c>
      <c r="JG4" s="4">
        <f t="shared" ref="JG4" si="83">IF(JF6=12,JF4+1,JF4)</f>
        <v>2049</v>
      </c>
      <c r="JH4" s="4">
        <f t="shared" ref="JH4" si="84">IF(JG6=12,JG4+1,JG4)</f>
        <v>2049</v>
      </c>
      <c r="JI4" s="4">
        <f t="shared" ref="JI4" si="85">IF(JH6=12,JH4+1,JH4)</f>
        <v>2049</v>
      </c>
      <c r="JJ4" s="4">
        <f t="shared" ref="JJ4" si="86">IF(JI6=12,JI4+1,JI4)</f>
        <v>2049</v>
      </c>
      <c r="JK4" s="4">
        <f t="shared" ref="JK4" si="87">IF(JJ6=12,JJ4+1,JJ4)</f>
        <v>2049</v>
      </c>
      <c r="JL4" s="4">
        <f t="shared" ref="JL4" si="88">IF(JK6=12,JK4+1,JK4)</f>
        <v>2049</v>
      </c>
      <c r="JM4" s="4">
        <f t="shared" ref="JM4" si="89">IF(JL6=12,JL4+1,JL4)</f>
        <v>2049</v>
      </c>
      <c r="JN4" s="4">
        <f t="shared" ref="JN4" si="90">IF(JM6=12,JM4+1,JM4)</f>
        <v>2049</v>
      </c>
      <c r="JO4" s="4">
        <f t="shared" ref="JO4" si="91">IF(JN6=12,JN4+1,JN4)</f>
        <v>2049</v>
      </c>
      <c r="JP4" s="4">
        <f t="shared" ref="JP4" si="92">IF(JO6=12,JO4+1,JO4)</f>
        <v>2049</v>
      </c>
      <c r="JQ4" s="4">
        <f t="shared" ref="JQ4" si="93">IF(JP6=12,JP4+1,JP4)</f>
        <v>2049</v>
      </c>
      <c r="JR4" s="4">
        <f t="shared" ref="JR4" si="94">IF(JQ6=12,JQ4+1,JQ4)</f>
        <v>2049</v>
      </c>
      <c r="JS4" s="4">
        <f t="shared" ref="JS4" si="95">IF(JR6=12,JR4+1,JR4)</f>
        <v>2050</v>
      </c>
      <c r="JT4" s="4">
        <f t="shared" ref="JT4" si="96">IF(JS6=12,JS4+1,JS4)</f>
        <v>2050</v>
      </c>
      <c r="JU4" s="4">
        <f t="shared" ref="JU4" si="97">IF(JT6=12,JT4+1,JT4)</f>
        <v>2050</v>
      </c>
      <c r="JV4" s="4">
        <f t="shared" ref="JV4" si="98">IF(JU6=12,JU4+1,JU4)</f>
        <v>2050</v>
      </c>
      <c r="JW4" s="4">
        <f t="shared" ref="JW4" si="99">IF(JV6=12,JV4+1,JV4)</f>
        <v>2050</v>
      </c>
      <c r="JX4" s="4">
        <f t="shared" ref="JX4" si="100">IF(JW6=12,JW4+1,JW4)</f>
        <v>2050</v>
      </c>
      <c r="JY4" s="4">
        <f t="shared" ref="JY4" si="101">IF(JX6=12,JX4+1,JX4)</f>
        <v>2050</v>
      </c>
      <c r="JZ4" s="4">
        <f t="shared" ref="JZ4" si="102">IF(JY6=12,JY4+1,JY4)</f>
        <v>2050</v>
      </c>
      <c r="KA4" s="4">
        <f t="shared" ref="KA4" si="103">IF(JZ6=12,JZ4+1,JZ4)</f>
        <v>2050</v>
      </c>
      <c r="KB4" s="4">
        <f t="shared" ref="KB4" si="104">IF(KA6=12,KA4+1,KA4)</f>
        <v>2050</v>
      </c>
      <c r="KC4" s="4">
        <f t="shared" ref="KC4" si="105">IF(KB6=12,KB4+1,KB4)</f>
        <v>2050</v>
      </c>
      <c r="KD4" s="4">
        <f t="shared" ref="KD4" si="106">IF(KC6=12,KC4+1,KC4)</f>
        <v>2050</v>
      </c>
      <c r="KE4" s="4">
        <f t="shared" ref="KE4" si="107">IF(KD6=12,KD4+1,KD4)</f>
        <v>2051</v>
      </c>
      <c r="KF4" s="4">
        <f t="shared" ref="KF4" si="108">IF(KE6=12,KE4+1,KE4)</f>
        <v>2051</v>
      </c>
      <c r="KG4" s="4">
        <f t="shared" ref="KG4" si="109">IF(KF6=12,KF4+1,KF4)</f>
        <v>2051</v>
      </c>
      <c r="KH4" s="4">
        <f t="shared" ref="KH4" si="110">IF(KG6=12,KG4+1,KG4)</f>
        <v>2051</v>
      </c>
      <c r="KI4" s="4">
        <f t="shared" ref="KI4" si="111">IF(KH6=12,KH4+1,KH4)</f>
        <v>2051</v>
      </c>
      <c r="KJ4" s="4">
        <f t="shared" ref="KJ4" si="112">IF(KI6=12,KI4+1,KI4)</f>
        <v>2051</v>
      </c>
      <c r="KK4" s="4">
        <f t="shared" ref="KK4" si="113">IF(KJ6=12,KJ4+1,KJ4)</f>
        <v>2051</v>
      </c>
      <c r="KL4" s="4">
        <f t="shared" ref="KL4" si="114">IF(KK6=12,KK4+1,KK4)</f>
        <v>2051</v>
      </c>
      <c r="KM4" s="4">
        <f t="shared" ref="KM4" si="115">IF(KL6=12,KL4+1,KL4)</f>
        <v>2051</v>
      </c>
      <c r="KN4" s="4">
        <f t="shared" ref="KN4" si="116">IF(KM6=12,KM4+1,KM4)</f>
        <v>2051</v>
      </c>
      <c r="KO4" s="4">
        <f t="shared" ref="KO4" si="117">IF(KN6=12,KN4+1,KN4)</f>
        <v>2051</v>
      </c>
      <c r="KP4" s="4">
        <f t="shared" ref="KP4" si="118">IF(KO6=12,KO4+1,KO4)</f>
        <v>2051</v>
      </c>
      <c r="KQ4" s="4">
        <f t="shared" ref="KQ4" si="119">IF(KP6=12,KP4+1,KP4)</f>
        <v>2052</v>
      </c>
      <c r="KR4" s="4">
        <f t="shared" ref="KR4" si="120">IF(KQ6=12,KQ4+1,KQ4)</f>
        <v>2052</v>
      </c>
      <c r="KS4" s="4">
        <f t="shared" ref="KS4" si="121">IF(KR6=12,KR4+1,KR4)</f>
        <v>2052</v>
      </c>
      <c r="KT4" s="4">
        <f t="shared" ref="KT4" si="122">IF(KS6=12,KS4+1,KS4)</f>
        <v>2052</v>
      </c>
      <c r="KU4" s="4">
        <f t="shared" ref="KU4" si="123">IF(KT6=12,KT4+1,KT4)</f>
        <v>2052</v>
      </c>
      <c r="KV4" s="4">
        <f t="shared" ref="KV4" si="124">IF(KU6=12,KU4+1,KU4)</f>
        <v>2052</v>
      </c>
      <c r="KW4" s="4">
        <f t="shared" ref="KW4" si="125">IF(KV6=12,KV4+1,KV4)</f>
        <v>2052</v>
      </c>
      <c r="KX4" s="4">
        <f t="shared" ref="KX4" si="126">IF(KW6=12,KW4+1,KW4)</f>
        <v>2052</v>
      </c>
      <c r="KY4" s="4">
        <f t="shared" ref="KY4" si="127">IF(KX6=12,KX4+1,KX4)</f>
        <v>2052</v>
      </c>
      <c r="KZ4" s="4">
        <f t="shared" ref="KZ4" si="128">IF(KY6=12,KY4+1,KY4)</f>
        <v>2052</v>
      </c>
      <c r="LA4" s="4">
        <f t="shared" ref="LA4" si="129">IF(KZ6=12,KZ4+1,KZ4)</f>
        <v>2052</v>
      </c>
      <c r="LB4" s="4">
        <f t="shared" ref="LB4" si="130">IF(LA6=12,LA4+1,LA4)</f>
        <v>2052</v>
      </c>
      <c r="LC4" s="4">
        <f t="shared" ref="LC4" si="131">IF(LB6=12,LB4+1,LB4)</f>
        <v>2053</v>
      </c>
      <c r="LD4" s="4">
        <f t="shared" ref="LD4" si="132">IF(LC6=12,LC4+1,LC4)</f>
        <v>2053</v>
      </c>
      <c r="LE4" s="4">
        <f t="shared" ref="LE4" si="133">IF(LD6=12,LD4+1,LD4)</f>
        <v>2053</v>
      </c>
      <c r="LF4" s="4">
        <f t="shared" ref="LF4" si="134">IF(LE6=12,LE4+1,LE4)</f>
        <v>2053</v>
      </c>
      <c r="LG4" s="4">
        <f t="shared" ref="LG4" si="135">IF(LF6=12,LF4+1,LF4)</f>
        <v>2053</v>
      </c>
      <c r="LH4" s="4">
        <f t="shared" ref="LH4" si="136">IF(LG6=12,LG4+1,LG4)</f>
        <v>2053</v>
      </c>
      <c r="LI4" s="4">
        <f t="shared" ref="LI4" si="137">IF(LH6=12,LH4+1,LH4)</f>
        <v>2053</v>
      </c>
      <c r="LJ4" s="4">
        <f t="shared" ref="LJ4" si="138">IF(LI6=12,LI4+1,LI4)</f>
        <v>2053</v>
      </c>
      <c r="LK4" s="4">
        <f t="shared" ref="LK4" si="139">IF(LJ6=12,LJ4+1,LJ4)</f>
        <v>2053</v>
      </c>
      <c r="LL4" s="4">
        <f t="shared" ref="LL4" si="140">IF(LK6=12,LK4+1,LK4)</f>
        <v>2053</v>
      </c>
      <c r="LM4" s="4">
        <f t="shared" ref="LM4" si="141">IF(LL6=12,LL4+1,LL4)</f>
        <v>2053</v>
      </c>
      <c r="LN4" s="4">
        <f t="shared" ref="LN4" si="142">IF(LM6=12,LM4+1,LM4)</f>
        <v>2053</v>
      </c>
      <c r="LO4" s="4">
        <f t="shared" ref="LO4" si="143">IF(LN6=12,LN4+1,LN4)</f>
        <v>2054</v>
      </c>
      <c r="LP4" s="4">
        <f t="shared" ref="LP4" si="144">IF(LO6=12,LO4+1,LO4)</f>
        <v>2054</v>
      </c>
      <c r="LQ4" s="4">
        <f t="shared" ref="LQ4" si="145">IF(LP6=12,LP4+1,LP4)</f>
        <v>2054</v>
      </c>
      <c r="LR4" s="4">
        <f t="shared" ref="LR4" si="146">IF(LQ6=12,LQ4+1,LQ4)</f>
        <v>2054</v>
      </c>
      <c r="LS4" s="4">
        <f t="shared" ref="LS4" si="147">IF(LR6=12,LR4+1,LR4)</f>
        <v>2054</v>
      </c>
      <c r="LT4" s="4">
        <f t="shared" ref="LT4" si="148">IF(LS6=12,LS4+1,LS4)</f>
        <v>2054</v>
      </c>
      <c r="LU4" s="4">
        <f t="shared" ref="LU4" si="149">IF(LT6=12,LT4+1,LT4)</f>
        <v>2054</v>
      </c>
      <c r="LV4" s="4">
        <f t="shared" ref="LV4" si="150">IF(LU6=12,LU4+1,LU4)</f>
        <v>2054</v>
      </c>
      <c r="LW4" s="4">
        <f t="shared" ref="LW4" si="151">IF(LV6=12,LV4+1,LV4)</f>
        <v>2054</v>
      </c>
      <c r="LX4" s="4">
        <f t="shared" ref="LX4" si="152">IF(LW6=12,LW4+1,LW4)</f>
        <v>2054</v>
      </c>
      <c r="LY4" s="4">
        <f t="shared" ref="LY4" si="153">IF(LX6=12,LX4+1,LX4)</f>
        <v>2054</v>
      </c>
      <c r="LZ4" s="4">
        <f t="shared" ref="LZ4" si="154">IF(LY6=12,LY4+1,LY4)</f>
        <v>2054</v>
      </c>
      <c r="MA4" s="4">
        <f t="shared" ref="MA4" si="155">IF(LZ6=12,LZ4+1,LZ4)</f>
        <v>2055</v>
      </c>
      <c r="MB4" s="4">
        <f t="shared" ref="MB4" si="156">IF(MA6=12,MA4+1,MA4)</f>
        <v>2055</v>
      </c>
      <c r="MC4" s="4">
        <f t="shared" ref="MC4" si="157">IF(MB6=12,MB4+1,MB4)</f>
        <v>2055</v>
      </c>
      <c r="MD4" s="4">
        <f t="shared" ref="MD4" si="158">IF(MC6=12,MC4+1,MC4)</f>
        <v>2055</v>
      </c>
      <c r="ME4" s="4">
        <f t="shared" ref="ME4" si="159">IF(MD6=12,MD4+1,MD4)</f>
        <v>2055</v>
      </c>
      <c r="MF4" s="4">
        <f t="shared" ref="MF4" si="160">IF(ME6=12,ME4+1,ME4)</f>
        <v>2055</v>
      </c>
      <c r="MG4" s="4">
        <f t="shared" ref="MG4" si="161">IF(MF6=12,MF4+1,MF4)</f>
        <v>2055</v>
      </c>
      <c r="MH4" s="4">
        <f t="shared" ref="MH4" si="162">IF(MG6=12,MG4+1,MG4)</f>
        <v>2055</v>
      </c>
      <c r="MI4" s="4">
        <f t="shared" ref="MI4" si="163">IF(MH6=12,MH4+1,MH4)</f>
        <v>2055</v>
      </c>
      <c r="MJ4" s="4">
        <f t="shared" ref="MJ4" si="164">IF(MI6=12,MI4+1,MI4)</f>
        <v>2055</v>
      </c>
      <c r="MK4" s="4">
        <f t="shared" ref="MK4" si="165">IF(MJ6=12,MJ4+1,MJ4)</f>
        <v>2055</v>
      </c>
      <c r="ML4" s="4">
        <f t="shared" ref="ML4" si="166">IF(MK6=12,MK4+1,MK4)</f>
        <v>2055</v>
      </c>
      <c r="MM4" s="4">
        <f t="shared" ref="MM4" si="167">IF(ML6=12,ML4+1,ML4)</f>
        <v>2056</v>
      </c>
      <c r="MN4" s="4">
        <f t="shared" ref="MN4" si="168">IF(MM6=12,MM4+1,MM4)</f>
        <v>2056</v>
      </c>
      <c r="MO4" s="4">
        <f t="shared" ref="MO4" si="169">IF(MN6=12,MN4+1,MN4)</f>
        <v>2056</v>
      </c>
      <c r="MP4" s="4">
        <f t="shared" ref="MP4" si="170">IF(MO6=12,MO4+1,MO4)</f>
        <v>2056</v>
      </c>
      <c r="MQ4" s="4">
        <f t="shared" ref="MQ4" si="171">IF(MP6=12,MP4+1,MP4)</f>
        <v>2056</v>
      </c>
      <c r="MR4" s="4">
        <f t="shared" ref="MR4" si="172">IF(MQ6=12,MQ4+1,MQ4)</f>
        <v>2056</v>
      </c>
      <c r="MS4" s="4">
        <f t="shared" ref="MS4" si="173">IF(MR6=12,MR4+1,MR4)</f>
        <v>2056</v>
      </c>
      <c r="MT4" s="4">
        <f t="shared" ref="MT4" si="174">IF(MS6=12,MS4+1,MS4)</f>
        <v>2056</v>
      </c>
      <c r="MU4" s="4">
        <f t="shared" ref="MU4" si="175">IF(MT6=12,MT4+1,MT4)</f>
        <v>2056</v>
      </c>
      <c r="MV4" s="4">
        <f t="shared" ref="MV4" si="176">IF(MU6=12,MU4+1,MU4)</f>
        <v>2056</v>
      </c>
      <c r="MW4" s="4">
        <f t="shared" ref="MW4" si="177">IF(MV6=12,MV4+1,MV4)</f>
        <v>2056</v>
      </c>
      <c r="MX4" s="4">
        <f t="shared" ref="MX4" si="178">IF(MW6=12,MW4+1,MW4)</f>
        <v>2056</v>
      </c>
      <c r="MY4" s="4">
        <f t="shared" ref="MY4" si="179">IF(MX6=12,MX4+1,MX4)</f>
        <v>2057</v>
      </c>
      <c r="MZ4" s="4">
        <f t="shared" ref="MZ4" si="180">IF(MY6=12,MY4+1,MY4)</f>
        <v>2057</v>
      </c>
      <c r="NA4" s="4">
        <f t="shared" ref="NA4" si="181">IF(MZ6=12,MZ4+1,MZ4)</f>
        <v>2057</v>
      </c>
      <c r="NB4" s="4">
        <f t="shared" ref="NB4" si="182">IF(NA6=12,NA4+1,NA4)</f>
        <v>2057</v>
      </c>
      <c r="NC4" s="4">
        <f t="shared" ref="NC4" si="183">IF(NB6=12,NB4+1,NB4)</f>
        <v>2057</v>
      </c>
      <c r="ND4" s="4">
        <f t="shared" ref="ND4" si="184">IF(NC6=12,NC4+1,NC4)</f>
        <v>2057</v>
      </c>
      <c r="NE4" s="4">
        <f t="shared" ref="NE4" si="185">IF(ND6=12,ND4+1,ND4)</f>
        <v>2057</v>
      </c>
      <c r="NF4" s="4">
        <f t="shared" ref="NF4" si="186">IF(NE6=12,NE4+1,NE4)</f>
        <v>2057</v>
      </c>
      <c r="NG4" s="4">
        <f t="shared" ref="NG4" si="187">IF(NF6=12,NF4+1,NF4)</f>
        <v>2057</v>
      </c>
      <c r="NH4" s="4">
        <f t="shared" ref="NH4" si="188">IF(NG6=12,NG4+1,NG4)</f>
        <v>2057</v>
      </c>
      <c r="NI4" s="4">
        <f t="shared" ref="NI4" si="189">IF(NH6=12,NH4+1,NH4)</f>
        <v>2057</v>
      </c>
      <c r="NJ4" s="4">
        <f t="shared" ref="NJ4" si="190">IF(NI6=12,NI4+1,NI4)</f>
        <v>2057</v>
      </c>
      <c r="NK4" s="4">
        <f t="shared" ref="NK4" si="191">IF(NJ6=12,NJ4+1,NJ4)</f>
        <v>2058</v>
      </c>
      <c r="NL4" s="4">
        <f t="shared" ref="NL4" si="192">IF(NK6=12,NK4+1,NK4)</f>
        <v>2058</v>
      </c>
      <c r="NM4" s="4">
        <f t="shared" ref="NM4" si="193">IF(NL6=12,NL4+1,NL4)</f>
        <v>2058</v>
      </c>
      <c r="NN4" s="4">
        <f t="shared" ref="NN4" si="194">IF(NM6=12,NM4+1,NM4)</f>
        <v>2058</v>
      </c>
      <c r="NO4" s="4">
        <f t="shared" ref="NO4" si="195">IF(NN6=12,NN4+1,NN4)</f>
        <v>2058</v>
      </c>
      <c r="NP4" s="4">
        <f t="shared" ref="NP4" si="196">IF(NO6=12,NO4+1,NO4)</f>
        <v>2058</v>
      </c>
      <c r="NQ4" s="4">
        <f t="shared" ref="NQ4" si="197">IF(NP6=12,NP4+1,NP4)</f>
        <v>2058</v>
      </c>
      <c r="NR4" s="4">
        <f t="shared" ref="NR4" si="198">IF(NQ6=12,NQ4+1,NQ4)</f>
        <v>2058</v>
      </c>
    </row>
    <row r="5" spans="1:388">
      <c r="A5" s="5" t="s">
        <v>341</v>
      </c>
      <c r="C5" s="3">
        <f t="shared" ref="C5:AH5" si="199">IF(C4=$C4,1,C4+1-$C4)</f>
        <v>1</v>
      </c>
      <c r="D5" s="3">
        <f t="shared" si="199"/>
        <v>1</v>
      </c>
      <c r="E5" s="3">
        <f t="shared" si="199"/>
        <v>1</v>
      </c>
      <c r="F5" s="3">
        <f t="shared" si="199"/>
        <v>1</v>
      </c>
      <c r="G5" s="3">
        <f t="shared" si="199"/>
        <v>1</v>
      </c>
      <c r="H5" s="3">
        <f t="shared" si="199"/>
        <v>1</v>
      </c>
      <c r="I5" s="3">
        <f t="shared" si="199"/>
        <v>1</v>
      </c>
      <c r="J5" s="3">
        <f t="shared" si="199"/>
        <v>1</v>
      </c>
      <c r="K5" s="3">
        <f t="shared" si="199"/>
        <v>1</v>
      </c>
      <c r="L5" s="3">
        <f t="shared" si="199"/>
        <v>1</v>
      </c>
      <c r="M5" s="3">
        <f t="shared" si="199"/>
        <v>1</v>
      </c>
      <c r="N5" s="3">
        <f t="shared" si="199"/>
        <v>1</v>
      </c>
      <c r="O5" s="3">
        <f t="shared" si="199"/>
        <v>2</v>
      </c>
      <c r="P5" s="3">
        <f t="shared" si="199"/>
        <v>2</v>
      </c>
      <c r="Q5" s="3">
        <f t="shared" si="199"/>
        <v>2</v>
      </c>
      <c r="R5" s="3">
        <f t="shared" si="199"/>
        <v>2</v>
      </c>
      <c r="S5" s="3">
        <f t="shared" si="199"/>
        <v>2</v>
      </c>
      <c r="T5" s="3">
        <f t="shared" si="199"/>
        <v>2</v>
      </c>
      <c r="U5" s="3">
        <f t="shared" si="199"/>
        <v>2</v>
      </c>
      <c r="V5" s="3">
        <f t="shared" si="199"/>
        <v>2</v>
      </c>
      <c r="W5" s="3">
        <f t="shared" si="199"/>
        <v>2</v>
      </c>
      <c r="X5" s="3">
        <f t="shared" si="199"/>
        <v>2</v>
      </c>
      <c r="Y5" s="3">
        <f t="shared" si="199"/>
        <v>2</v>
      </c>
      <c r="Z5" s="3">
        <f t="shared" si="199"/>
        <v>2</v>
      </c>
      <c r="AA5" s="3">
        <f t="shared" si="199"/>
        <v>3</v>
      </c>
      <c r="AB5" s="3">
        <f t="shared" si="199"/>
        <v>3</v>
      </c>
      <c r="AC5" s="3">
        <f t="shared" si="199"/>
        <v>3</v>
      </c>
      <c r="AD5" s="3">
        <f t="shared" si="199"/>
        <v>3</v>
      </c>
      <c r="AE5" s="3">
        <f t="shared" si="199"/>
        <v>3</v>
      </c>
      <c r="AF5" s="3">
        <f t="shared" si="199"/>
        <v>3</v>
      </c>
      <c r="AG5" s="3">
        <f t="shared" si="199"/>
        <v>3</v>
      </c>
      <c r="AH5" s="3">
        <f t="shared" si="199"/>
        <v>3</v>
      </c>
      <c r="AI5" s="3">
        <f t="shared" ref="AI5:BN5" si="200">IF(AI4=$C4,1,AI4+1-$C4)</f>
        <v>3</v>
      </c>
      <c r="AJ5" s="3">
        <f t="shared" si="200"/>
        <v>3</v>
      </c>
      <c r="AK5" s="3">
        <f t="shared" si="200"/>
        <v>3</v>
      </c>
      <c r="AL5" s="3">
        <f t="shared" si="200"/>
        <v>3</v>
      </c>
      <c r="AM5" s="3">
        <f t="shared" si="200"/>
        <v>4</v>
      </c>
      <c r="AN5" s="3">
        <f t="shared" si="200"/>
        <v>4</v>
      </c>
      <c r="AO5" s="3">
        <f t="shared" si="200"/>
        <v>4</v>
      </c>
      <c r="AP5" s="3">
        <f t="shared" si="200"/>
        <v>4</v>
      </c>
      <c r="AQ5" s="3">
        <f t="shared" si="200"/>
        <v>4</v>
      </c>
      <c r="AR5" s="3">
        <f t="shared" si="200"/>
        <v>4</v>
      </c>
      <c r="AS5" s="3">
        <f t="shared" si="200"/>
        <v>4</v>
      </c>
      <c r="AT5" s="3">
        <f t="shared" si="200"/>
        <v>4</v>
      </c>
      <c r="AU5" s="3">
        <f t="shared" si="200"/>
        <v>4</v>
      </c>
      <c r="AV5" s="3">
        <f t="shared" si="200"/>
        <v>4</v>
      </c>
      <c r="AW5" s="3">
        <f t="shared" si="200"/>
        <v>4</v>
      </c>
      <c r="AX5" s="3">
        <f t="shared" si="200"/>
        <v>4</v>
      </c>
      <c r="AY5" s="3">
        <f t="shared" si="200"/>
        <v>5</v>
      </c>
      <c r="AZ5" s="3">
        <f t="shared" si="200"/>
        <v>5</v>
      </c>
      <c r="BA5" s="3">
        <f t="shared" si="200"/>
        <v>5</v>
      </c>
      <c r="BB5" s="3">
        <f t="shared" si="200"/>
        <v>5</v>
      </c>
      <c r="BC5" s="3">
        <f t="shared" si="200"/>
        <v>5</v>
      </c>
      <c r="BD5" s="3">
        <f t="shared" si="200"/>
        <v>5</v>
      </c>
      <c r="BE5" s="3">
        <f t="shared" si="200"/>
        <v>5</v>
      </c>
      <c r="BF5" s="3">
        <f t="shared" si="200"/>
        <v>5</v>
      </c>
      <c r="BG5" s="3">
        <f t="shared" si="200"/>
        <v>5</v>
      </c>
      <c r="BH5" s="3">
        <f t="shared" si="200"/>
        <v>5</v>
      </c>
      <c r="BI5" s="3">
        <f t="shared" si="200"/>
        <v>5</v>
      </c>
      <c r="BJ5" s="3">
        <f t="shared" si="200"/>
        <v>5</v>
      </c>
      <c r="BK5" s="3">
        <f t="shared" si="200"/>
        <v>6</v>
      </c>
      <c r="BL5" s="3">
        <f t="shared" si="200"/>
        <v>6</v>
      </c>
      <c r="BM5" s="3">
        <f t="shared" si="200"/>
        <v>6</v>
      </c>
      <c r="BN5" s="3">
        <f t="shared" si="200"/>
        <v>6</v>
      </c>
      <c r="BO5" s="3">
        <f t="shared" ref="BO5:CT5" si="201">IF(BO4=$C4,1,BO4+1-$C4)</f>
        <v>6</v>
      </c>
      <c r="BP5" s="3">
        <f t="shared" si="201"/>
        <v>6</v>
      </c>
      <c r="BQ5" s="3">
        <f t="shared" si="201"/>
        <v>6</v>
      </c>
      <c r="BR5" s="3">
        <f t="shared" si="201"/>
        <v>6</v>
      </c>
      <c r="BS5" s="3">
        <f t="shared" si="201"/>
        <v>6</v>
      </c>
      <c r="BT5" s="3">
        <f t="shared" si="201"/>
        <v>6</v>
      </c>
      <c r="BU5" s="3">
        <f t="shared" si="201"/>
        <v>6</v>
      </c>
      <c r="BV5" s="3">
        <f t="shared" si="201"/>
        <v>6</v>
      </c>
      <c r="BW5" s="3">
        <f t="shared" si="201"/>
        <v>7</v>
      </c>
      <c r="BX5" s="3">
        <f t="shared" si="201"/>
        <v>7</v>
      </c>
      <c r="BY5" s="3">
        <f t="shared" si="201"/>
        <v>7</v>
      </c>
      <c r="BZ5" s="3">
        <f t="shared" si="201"/>
        <v>7</v>
      </c>
      <c r="CA5" s="3">
        <f t="shared" si="201"/>
        <v>7</v>
      </c>
      <c r="CB5" s="3">
        <f t="shared" si="201"/>
        <v>7</v>
      </c>
      <c r="CC5" s="3">
        <f t="shared" si="201"/>
        <v>7</v>
      </c>
      <c r="CD5" s="3">
        <f t="shared" si="201"/>
        <v>7</v>
      </c>
      <c r="CE5" s="3">
        <f t="shared" si="201"/>
        <v>7</v>
      </c>
      <c r="CF5" s="3">
        <f t="shared" si="201"/>
        <v>7</v>
      </c>
      <c r="CG5" s="3">
        <f t="shared" si="201"/>
        <v>7</v>
      </c>
      <c r="CH5" s="3">
        <f t="shared" si="201"/>
        <v>7</v>
      </c>
      <c r="CI5" s="3">
        <f t="shared" si="201"/>
        <v>8</v>
      </c>
      <c r="CJ5" s="3">
        <f t="shared" si="201"/>
        <v>8</v>
      </c>
      <c r="CK5" s="3">
        <f t="shared" si="201"/>
        <v>8</v>
      </c>
      <c r="CL5" s="3">
        <f t="shared" si="201"/>
        <v>8</v>
      </c>
      <c r="CM5" s="3">
        <f t="shared" si="201"/>
        <v>8</v>
      </c>
      <c r="CN5" s="3">
        <f t="shared" si="201"/>
        <v>8</v>
      </c>
      <c r="CO5" s="3">
        <f t="shared" si="201"/>
        <v>8</v>
      </c>
      <c r="CP5" s="3">
        <f t="shared" si="201"/>
        <v>8</v>
      </c>
      <c r="CQ5" s="3">
        <f t="shared" si="201"/>
        <v>8</v>
      </c>
      <c r="CR5" s="3">
        <f t="shared" si="201"/>
        <v>8</v>
      </c>
      <c r="CS5" s="3">
        <f t="shared" si="201"/>
        <v>8</v>
      </c>
      <c r="CT5" s="3">
        <f t="shared" si="201"/>
        <v>8</v>
      </c>
      <c r="CU5" s="3">
        <f t="shared" ref="CU5:DZ5" si="202">IF(CU4=$C4,1,CU4+1-$C4)</f>
        <v>9</v>
      </c>
      <c r="CV5" s="3">
        <f t="shared" si="202"/>
        <v>9</v>
      </c>
      <c r="CW5" s="3">
        <f t="shared" si="202"/>
        <v>9</v>
      </c>
      <c r="CX5" s="3">
        <f t="shared" si="202"/>
        <v>9</v>
      </c>
      <c r="CY5" s="3">
        <f t="shared" si="202"/>
        <v>9</v>
      </c>
      <c r="CZ5" s="3">
        <f t="shared" si="202"/>
        <v>9</v>
      </c>
      <c r="DA5" s="3">
        <f t="shared" si="202"/>
        <v>9</v>
      </c>
      <c r="DB5" s="3">
        <f t="shared" si="202"/>
        <v>9</v>
      </c>
      <c r="DC5" s="3">
        <f t="shared" si="202"/>
        <v>9</v>
      </c>
      <c r="DD5" s="3">
        <f t="shared" si="202"/>
        <v>9</v>
      </c>
      <c r="DE5" s="3">
        <f t="shared" si="202"/>
        <v>9</v>
      </c>
      <c r="DF5" s="3">
        <f t="shared" si="202"/>
        <v>9</v>
      </c>
      <c r="DG5" s="3">
        <f t="shared" si="202"/>
        <v>10</v>
      </c>
      <c r="DH5" s="3">
        <f t="shared" si="202"/>
        <v>10</v>
      </c>
      <c r="DI5" s="3">
        <f t="shared" si="202"/>
        <v>10</v>
      </c>
      <c r="DJ5" s="3">
        <f t="shared" si="202"/>
        <v>10</v>
      </c>
      <c r="DK5" s="3">
        <f t="shared" si="202"/>
        <v>10</v>
      </c>
      <c r="DL5" s="3">
        <f t="shared" si="202"/>
        <v>10</v>
      </c>
      <c r="DM5" s="3">
        <f t="shared" si="202"/>
        <v>10</v>
      </c>
      <c r="DN5" s="3">
        <f t="shared" si="202"/>
        <v>10</v>
      </c>
      <c r="DO5" s="3">
        <f t="shared" si="202"/>
        <v>10</v>
      </c>
      <c r="DP5" s="3">
        <f t="shared" si="202"/>
        <v>10</v>
      </c>
      <c r="DQ5" s="3">
        <f t="shared" si="202"/>
        <v>10</v>
      </c>
      <c r="DR5" s="3">
        <f t="shared" si="202"/>
        <v>10</v>
      </c>
      <c r="DS5" s="3">
        <f t="shared" si="202"/>
        <v>11</v>
      </c>
      <c r="DT5" s="3">
        <f t="shared" si="202"/>
        <v>11</v>
      </c>
      <c r="DU5" s="3">
        <f t="shared" si="202"/>
        <v>11</v>
      </c>
      <c r="DV5" s="3">
        <f t="shared" si="202"/>
        <v>11</v>
      </c>
      <c r="DW5" s="3">
        <f t="shared" si="202"/>
        <v>11</v>
      </c>
      <c r="DX5" s="3">
        <f t="shared" si="202"/>
        <v>11</v>
      </c>
      <c r="DY5" s="3">
        <f t="shared" si="202"/>
        <v>11</v>
      </c>
      <c r="DZ5" s="3">
        <f t="shared" si="202"/>
        <v>11</v>
      </c>
      <c r="EA5" s="3">
        <f t="shared" ref="EA5:FF5" si="203">IF(EA4=$C4,1,EA4+1-$C4)</f>
        <v>11</v>
      </c>
      <c r="EB5" s="3">
        <f t="shared" si="203"/>
        <v>11</v>
      </c>
      <c r="EC5" s="3">
        <f t="shared" si="203"/>
        <v>11</v>
      </c>
      <c r="ED5" s="3">
        <f t="shared" si="203"/>
        <v>11</v>
      </c>
      <c r="EE5" s="3">
        <f t="shared" si="203"/>
        <v>12</v>
      </c>
      <c r="EF5" s="3">
        <f t="shared" si="203"/>
        <v>12</v>
      </c>
      <c r="EG5" s="3">
        <f t="shared" si="203"/>
        <v>12</v>
      </c>
      <c r="EH5" s="3">
        <f t="shared" si="203"/>
        <v>12</v>
      </c>
      <c r="EI5" s="3">
        <f t="shared" si="203"/>
        <v>12</v>
      </c>
      <c r="EJ5" s="3">
        <f t="shared" si="203"/>
        <v>12</v>
      </c>
      <c r="EK5" s="3">
        <f t="shared" si="203"/>
        <v>12</v>
      </c>
      <c r="EL5" s="3">
        <f t="shared" si="203"/>
        <v>12</v>
      </c>
      <c r="EM5" s="3">
        <f t="shared" si="203"/>
        <v>12</v>
      </c>
      <c r="EN5" s="3">
        <f t="shared" si="203"/>
        <v>12</v>
      </c>
      <c r="EO5" s="3">
        <f t="shared" si="203"/>
        <v>12</v>
      </c>
      <c r="EP5" s="3">
        <f t="shared" si="203"/>
        <v>12</v>
      </c>
      <c r="EQ5" s="3">
        <f t="shared" si="203"/>
        <v>13</v>
      </c>
      <c r="ER5" s="3">
        <f t="shared" si="203"/>
        <v>13</v>
      </c>
      <c r="ES5" s="3">
        <f t="shared" si="203"/>
        <v>13</v>
      </c>
      <c r="ET5" s="3">
        <f t="shared" si="203"/>
        <v>13</v>
      </c>
      <c r="EU5" s="3">
        <f t="shared" si="203"/>
        <v>13</v>
      </c>
      <c r="EV5" s="3">
        <f t="shared" si="203"/>
        <v>13</v>
      </c>
      <c r="EW5" s="3">
        <f t="shared" si="203"/>
        <v>13</v>
      </c>
      <c r="EX5" s="3">
        <f t="shared" si="203"/>
        <v>13</v>
      </c>
      <c r="EY5" s="3">
        <f t="shared" si="203"/>
        <v>13</v>
      </c>
      <c r="EZ5" s="3">
        <f t="shared" si="203"/>
        <v>13</v>
      </c>
      <c r="FA5" s="3">
        <f t="shared" si="203"/>
        <v>13</v>
      </c>
      <c r="FB5" s="3">
        <f t="shared" si="203"/>
        <v>13</v>
      </c>
      <c r="FC5" s="3">
        <f t="shared" si="203"/>
        <v>14</v>
      </c>
      <c r="FD5" s="3">
        <f t="shared" si="203"/>
        <v>14</v>
      </c>
      <c r="FE5" s="3">
        <f t="shared" si="203"/>
        <v>14</v>
      </c>
      <c r="FF5" s="3">
        <f t="shared" si="203"/>
        <v>14</v>
      </c>
      <c r="FG5" s="3">
        <f t="shared" ref="FG5:GG5" si="204">IF(FG4=$C4,1,FG4+1-$C4)</f>
        <v>14</v>
      </c>
      <c r="FH5" s="3">
        <f t="shared" si="204"/>
        <v>14</v>
      </c>
      <c r="FI5" s="3">
        <f t="shared" si="204"/>
        <v>14</v>
      </c>
      <c r="FJ5" s="3">
        <f t="shared" si="204"/>
        <v>14</v>
      </c>
      <c r="FK5" s="3">
        <f t="shared" si="204"/>
        <v>14</v>
      </c>
      <c r="FL5" s="3">
        <f t="shared" si="204"/>
        <v>14</v>
      </c>
      <c r="FM5" s="3">
        <f t="shared" si="204"/>
        <v>14</v>
      </c>
      <c r="FN5" s="3">
        <f t="shared" si="204"/>
        <v>14</v>
      </c>
      <c r="FO5" s="3">
        <f t="shared" si="204"/>
        <v>15</v>
      </c>
      <c r="FP5" s="3">
        <f t="shared" si="204"/>
        <v>15</v>
      </c>
      <c r="FQ5" s="3">
        <f t="shared" si="204"/>
        <v>15</v>
      </c>
      <c r="FR5" s="3">
        <f t="shared" si="204"/>
        <v>15</v>
      </c>
      <c r="FS5" s="3">
        <f t="shared" si="204"/>
        <v>15</v>
      </c>
      <c r="FT5" s="3">
        <f t="shared" si="204"/>
        <v>15</v>
      </c>
      <c r="FU5" s="3">
        <f t="shared" si="204"/>
        <v>15</v>
      </c>
      <c r="FV5" s="3">
        <f t="shared" si="204"/>
        <v>15</v>
      </c>
      <c r="FW5" s="3">
        <f t="shared" si="204"/>
        <v>15</v>
      </c>
      <c r="FX5" s="3">
        <f t="shared" si="204"/>
        <v>15</v>
      </c>
      <c r="FY5" s="3">
        <f t="shared" si="204"/>
        <v>15</v>
      </c>
      <c r="FZ5" s="3">
        <f t="shared" si="204"/>
        <v>15</v>
      </c>
      <c r="GA5" s="3">
        <f t="shared" si="204"/>
        <v>16</v>
      </c>
      <c r="GB5" s="3">
        <f t="shared" si="204"/>
        <v>16</v>
      </c>
      <c r="GC5" s="3">
        <f t="shared" si="204"/>
        <v>16</v>
      </c>
      <c r="GD5" s="3">
        <f t="shared" si="204"/>
        <v>16</v>
      </c>
      <c r="GE5" s="3">
        <f t="shared" si="204"/>
        <v>16</v>
      </c>
      <c r="GF5" s="3">
        <f t="shared" si="204"/>
        <v>16</v>
      </c>
      <c r="GG5" s="3">
        <f t="shared" si="204"/>
        <v>16</v>
      </c>
      <c r="GH5" s="3">
        <f t="shared" ref="GH5:GY5" si="205">IF(GH4=$C4,1,GH4+1-$C4)</f>
        <v>16</v>
      </c>
      <c r="GI5" s="3">
        <f t="shared" si="205"/>
        <v>16</v>
      </c>
      <c r="GJ5" s="3">
        <f t="shared" si="205"/>
        <v>16</v>
      </c>
      <c r="GK5" s="3">
        <f t="shared" si="205"/>
        <v>16</v>
      </c>
      <c r="GL5" s="3">
        <f t="shared" si="205"/>
        <v>16</v>
      </c>
      <c r="GM5" s="3">
        <f t="shared" si="205"/>
        <v>17</v>
      </c>
      <c r="GN5" s="3">
        <f t="shared" si="205"/>
        <v>17</v>
      </c>
      <c r="GO5" s="3">
        <f t="shared" si="205"/>
        <v>17</v>
      </c>
      <c r="GP5" s="3">
        <f t="shared" si="205"/>
        <v>17</v>
      </c>
      <c r="GQ5" s="3">
        <f t="shared" si="205"/>
        <v>17</v>
      </c>
      <c r="GR5" s="3">
        <f t="shared" si="205"/>
        <v>17</v>
      </c>
      <c r="GS5" s="3">
        <f t="shared" si="205"/>
        <v>17</v>
      </c>
      <c r="GT5" s="3">
        <f t="shared" si="205"/>
        <v>17</v>
      </c>
      <c r="GU5" s="3">
        <f t="shared" si="205"/>
        <v>17</v>
      </c>
      <c r="GV5" s="3">
        <f t="shared" si="205"/>
        <v>17</v>
      </c>
      <c r="GW5" s="3">
        <f t="shared" si="205"/>
        <v>17</v>
      </c>
      <c r="GX5" s="3">
        <f t="shared" si="205"/>
        <v>17</v>
      </c>
      <c r="GY5" s="3">
        <f t="shared" si="205"/>
        <v>18</v>
      </c>
      <c r="GZ5" s="3">
        <f t="shared" ref="GZ5:IA5" si="206">IF(GZ4=$C4,1,GZ4+1-$C4)</f>
        <v>18</v>
      </c>
      <c r="HA5" s="3">
        <f t="shared" si="206"/>
        <v>18</v>
      </c>
      <c r="HB5" s="3">
        <f t="shared" si="206"/>
        <v>18</v>
      </c>
      <c r="HC5" s="3">
        <f t="shared" si="206"/>
        <v>18</v>
      </c>
      <c r="HD5" s="3">
        <f t="shared" si="206"/>
        <v>18</v>
      </c>
      <c r="HE5" s="3">
        <f t="shared" si="206"/>
        <v>18</v>
      </c>
      <c r="HF5" s="3">
        <f t="shared" si="206"/>
        <v>18</v>
      </c>
      <c r="HG5" s="3">
        <f t="shared" si="206"/>
        <v>18</v>
      </c>
      <c r="HH5" s="3">
        <f t="shared" si="206"/>
        <v>18</v>
      </c>
      <c r="HI5" s="3">
        <f t="shared" si="206"/>
        <v>18</v>
      </c>
      <c r="HJ5" s="3">
        <f t="shared" si="206"/>
        <v>18</v>
      </c>
      <c r="HK5" s="3">
        <f t="shared" si="206"/>
        <v>19</v>
      </c>
      <c r="HL5" s="3">
        <f t="shared" si="206"/>
        <v>19</v>
      </c>
      <c r="HM5" s="3">
        <f t="shared" si="206"/>
        <v>19</v>
      </c>
      <c r="HN5" s="3">
        <f t="shared" si="206"/>
        <v>19</v>
      </c>
      <c r="HO5" s="3">
        <f t="shared" si="206"/>
        <v>19</v>
      </c>
      <c r="HP5" s="3">
        <f t="shared" si="206"/>
        <v>19</v>
      </c>
      <c r="HQ5" s="3">
        <f t="shared" si="206"/>
        <v>19</v>
      </c>
      <c r="HR5" s="3">
        <f t="shared" si="206"/>
        <v>19</v>
      </c>
      <c r="HS5" s="3">
        <f t="shared" si="206"/>
        <v>19</v>
      </c>
      <c r="HT5" s="3">
        <f t="shared" si="206"/>
        <v>19</v>
      </c>
      <c r="HU5" s="3">
        <f t="shared" si="206"/>
        <v>19</v>
      </c>
      <c r="HV5" s="3">
        <f t="shared" si="206"/>
        <v>19</v>
      </c>
      <c r="HW5" s="3">
        <f t="shared" si="206"/>
        <v>20</v>
      </c>
      <c r="HX5" s="3">
        <f t="shared" si="206"/>
        <v>20</v>
      </c>
      <c r="HY5" s="3">
        <f t="shared" si="206"/>
        <v>20</v>
      </c>
      <c r="HZ5" s="3">
        <f t="shared" si="206"/>
        <v>20</v>
      </c>
      <c r="IA5" s="3">
        <f t="shared" si="206"/>
        <v>20</v>
      </c>
      <c r="IB5" s="3">
        <f t="shared" ref="IB5:KM5" si="207">IF(IB4=$C4,1,IB4+1-$C4)</f>
        <v>20</v>
      </c>
      <c r="IC5" s="3">
        <f t="shared" si="207"/>
        <v>20</v>
      </c>
      <c r="ID5" s="3">
        <f t="shared" si="207"/>
        <v>20</v>
      </c>
      <c r="IE5" s="3">
        <f t="shared" si="207"/>
        <v>20</v>
      </c>
      <c r="IF5" s="3">
        <f t="shared" si="207"/>
        <v>20</v>
      </c>
      <c r="IG5" s="3">
        <f t="shared" si="207"/>
        <v>20</v>
      </c>
      <c r="IH5" s="3">
        <f t="shared" si="207"/>
        <v>20</v>
      </c>
      <c r="II5" s="3">
        <f t="shared" si="207"/>
        <v>21</v>
      </c>
      <c r="IJ5" s="3">
        <f t="shared" si="207"/>
        <v>21</v>
      </c>
      <c r="IK5" s="3">
        <f t="shared" si="207"/>
        <v>21</v>
      </c>
      <c r="IL5" s="3">
        <f t="shared" si="207"/>
        <v>21</v>
      </c>
      <c r="IM5" s="3">
        <f t="shared" si="207"/>
        <v>21</v>
      </c>
      <c r="IN5" s="3">
        <f t="shared" si="207"/>
        <v>21</v>
      </c>
      <c r="IO5" s="3">
        <f t="shared" si="207"/>
        <v>21</v>
      </c>
      <c r="IP5" s="3">
        <f t="shared" si="207"/>
        <v>21</v>
      </c>
      <c r="IQ5" s="3">
        <f t="shared" si="207"/>
        <v>21</v>
      </c>
      <c r="IR5" s="3">
        <f t="shared" si="207"/>
        <v>21</v>
      </c>
      <c r="IS5" s="3">
        <f t="shared" si="207"/>
        <v>21</v>
      </c>
      <c r="IT5" s="3">
        <f t="shared" si="207"/>
        <v>21</v>
      </c>
      <c r="IU5" s="3">
        <f t="shared" si="207"/>
        <v>22</v>
      </c>
      <c r="IV5" s="3">
        <f t="shared" si="207"/>
        <v>22</v>
      </c>
      <c r="IW5" s="3">
        <f t="shared" si="207"/>
        <v>22</v>
      </c>
      <c r="IX5" s="3">
        <f t="shared" si="207"/>
        <v>22</v>
      </c>
      <c r="IY5" s="3">
        <f t="shared" si="207"/>
        <v>22</v>
      </c>
      <c r="IZ5" s="3">
        <f t="shared" si="207"/>
        <v>22</v>
      </c>
      <c r="JA5" s="3">
        <f t="shared" si="207"/>
        <v>22</v>
      </c>
      <c r="JB5" s="3">
        <f t="shared" si="207"/>
        <v>22</v>
      </c>
      <c r="JC5" s="3">
        <f t="shared" si="207"/>
        <v>22</v>
      </c>
      <c r="JD5" s="3">
        <f t="shared" si="207"/>
        <v>22</v>
      </c>
      <c r="JE5" s="3">
        <f t="shared" si="207"/>
        <v>22</v>
      </c>
      <c r="JF5" s="3">
        <f t="shared" si="207"/>
        <v>22</v>
      </c>
      <c r="JG5" s="3">
        <f t="shared" si="207"/>
        <v>23</v>
      </c>
      <c r="JH5" s="3">
        <f t="shared" si="207"/>
        <v>23</v>
      </c>
      <c r="JI5" s="3">
        <f t="shared" si="207"/>
        <v>23</v>
      </c>
      <c r="JJ5" s="3">
        <f t="shared" si="207"/>
        <v>23</v>
      </c>
      <c r="JK5" s="3">
        <f t="shared" si="207"/>
        <v>23</v>
      </c>
      <c r="JL5" s="3">
        <f t="shared" si="207"/>
        <v>23</v>
      </c>
      <c r="JM5" s="3">
        <f t="shared" si="207"/>
        <v>23</v>
      </c>
      <c r="JN5" s="3">
        <f t="shared" si="207"/>
        <v>23</v>
      </c>
      <c r="JO5" s="3">
        <f t="shared" si="207"/>
        <v>23</v>
      </c>
      <c r="JP5" s="3">
        <f t="shared" si="207"/>
        <v>23</v>
      </c>
      <c r="JQ5" s="3">
        <f t="shared" si="207"/>
        <v>23</v>
      </c>
      <c r="JR5" s="3">
        <f t="shared" si="207"/>
        <v>23</v>
      </c>
      <c r="JS5" s="3">
        <f t="shared" si="207"/>
        <v>24</v>
      </c>
      <c r="JT5" s="3">
        <f t="shared" si="207"/>
        <v>24</v>
      </c>
      <c r="JU5" s="3">
        <f t="shared" si="207"/>
        <v>24</v>
      </c>
      <c r="JV5" s="3">
        <f t="shared" si="207"/>
        <v>24</v>
      </c>
      <c r="JW5" s="3">
        <f t="shared" si="207"/>
        <v>24</v>
      </c>
      <c r="JX5" s="3">
        <f t="shared" si="207"/>
        <v>24</v>
      </c>
      <c r="JY5" s="3">
        <f t="shared" si="207"/>
        <v>24</v>
      </c>
      <c r="JZ5" s="3">
        <f t="shared" si="207"/>
        <v>24</v>
      </c>
      <c r="KA5" s="3">
        <f t="shared" si="207"/>
        <v>24</v>
      </c>
      <c r="KB5" s="3">
        <f t="shared" si="207"/>
        <v>24</v>
      </c>
      <c r="KC5" s="3">
        <f t="shared" si="207"/>
        <v>24</v>
      </c>
      <c r="KD5" s="3">
        <f t="shared" si="207"/>
        <v>24</v>
      </c>
      <c r="KE5" s="3">
        <f t="shared" si="207"/>
        <v>25</v>
      </c>
      <c r="KF5" s="3">
        <f t="shared" si="207"/>
        <v>25</v>
      </c>
      <c r="KG5" s="3">
        <f t="shared" si="207"/>
        <v>25</v>
      </c>
      <c r="KH5" s="3">
        <f t="shared" si="207"/>
        <v>25</v>
      </c>
      <c r="KI5" s="3">
        <f t="shared" si="207"/>
        <v>25</v>
      </c>
      <c r="KJ5" s="3">
        <f t="shared" si="207"/>
        <v>25</v>
      </c>
      <c r="KK5" s="3">
        <f t="shared" si="207"/>
        <v>25</v>
      </c>
      <c r="KL5" s="3">
        <f t="shared" si="207"/>
        <v>25</v>
      </c>
      <c r="KM5" s="3">
        <f t="shared" si="207"/>
        <v>25</v>
      </c>
      <c r="KN5" s="3">
        <f t="shared" ref="KN5:LF5" si="208">IF(KN4=$C4,1,KN4+1-$C4)</f>
        <v>25</v>
      </c>
      <c r="KO5" s="3">
        <f t="shared" si="208"/>
        <v>25</v>
      </c>
      <c r="KP5" s="3">
        <f t="shared" si="208"/>
        <v>25</v>
      </c>
      <c r="KQ5" s="3">
        <f t="shared" si="208"/>
        <v>26</v>
      </c>
      <c r="KR5" s="3">
        <f t="shared" si="208"/>
        <v>26</v>
      </c>
      <c r="KS5" s="3">
        <f t="shared" si="208"/>
        <v>26</v>
      </c>
      <c r="KT5" s="3">
        <f t="shared" si="208"/>
        <v>26</v>
      </c>
      <c r="KU5" s="3">
        <f t="shared" si="208"/>
        <v>26</v>
      </c>
      <c r="KV5" s="3">
        <f t="shared" si="208"/>
        <v>26</v>
      </c>
      <c r="KW5" s="3">
        <f t="shared" si="208"/>
        <v>26</v>
      </c>
      <c r="KX5" s="3">
        <f t="shared" si="208"/>
        <v>26</v>
      </c>
      <c r="KY5" s="3">
        <f t="shared" si="208"/>
        <v>26</v>
      </c>
      <c r="KZ5" s="3">
        <f t="shared" si="208"/>
        <v>26</v>
      </c>
      <c r="LA5" s="3">
        <f t="shared" si="208"/>
        <v>26</v>
      </c>
      <c r="LB5" s="3">
        <f t="shared" si="208"/>
        <v>26</v>
      </c>
      <c r="LC5" s="3">
        <f t="shared" si="208"/>
        <v>27</v>
      </c>
      <c r="LD5" s="3">
        <f t="shared" si="208"/>
        <v>27</v>
      </c>
      <c r="LE5" s="3">
        <f t="shared" si="208"/>
        <v>27</v>
      </c>
      <c r="LF5" s="3">
        <f t="shared" si="208"/>
        <v>27</v>
      </c>
      <c r="LG5" s="3">
        <f t="shared" ref="LG5:NC5" si="209">IF(LG4=$C4,1,LG4+1-$C4)</f>
        <v>27</v>
      </c>
      <c r="LH5" s="3">
        <f t="shared" si="209"/>
        <v>27</v>
      </c>
      <c r="LI5" s="3">
        <f t="shared" si="209"/>
        <v>27</v>
      </c>
      <c r="LJ5" s="3">
        <f t="shared" si="209"/>
        <v>27</v>
      </c>
      <c r="LK5" s="3">
        <f t="shared" si="209"/>
        <v>27</v>
      </c>
      <c r="LL5" s="3">
        <f t="shared" si="209"/>
        <v>27</v>
      </c>
      <c r="LM5" s="3">
        <f t="shared" si="209"/>
        <v>27</v>
      </c>
      <c r="LN5" s="3">
        <f t="shared" si="209"/>
        <v>27</v>
      </c>
      <c r="LO5" s="3">
        <f t="shared" si="209"/>
        <v>28</v>
      </c>
      <c r="LP5" s="3">
        <f t="shared" si="209"/>
        <v>28</v>
      </c>
      <c r="LQ5" s="3">
        <f t="shared" si="209"/>
        <v>28</v>
      </c>
      <c r="LR5" s="3">
        <f t="shared" si="209"/>
        <v>28</v>
      </c>
      <c r="LS5" s="3">
        <f t="shared" si="209"/>
        <v>28</v>
      </c>
      <c r="LT5" s="3">
        <f t="shared" si="209"/>
        <v>28</v>
      </c>
      <c r="LU5" s="3">
        <f t="shared" si="209"/>
        <v>28</v>
      </c>
      <c r="LV5" s="3">
        <f t="shared" si="209"/>
        <v>28</v>
      </c>
      <c r="LW5" s="3">
        <f t="shared" si="209"/>
        <v>28</v>
      </c>
      <c r="LX5" s="3">
        <f t="shared" si="209"/>
        <v>28</v>
      </c>
      <c r="LY5" s="3">
        <f t="shared" si="209"/>
        <v>28</v>
      </c>
      <c r="LZ5" s="3">
        <f t="shared" si="209"/>
        <v>28</v>
      </c>
      <c r="MA5" s="3">
        <f t="shared" si="209"/>
        <v>29</v>
      </c>
      <c r="MB5" s="3">
        <f t="shared" si="209"/>
        <v>29</v>
      </c>
      <c r="MC5" s="3">
        <f t="shared" si="209"/>
        <v>29</v>
      </c>
      <c r="MD5" s="3">
        <f t="shared" si="209"/>
        <v>29</v>
      </c>
      <c r="ME5" s="3">
        <f t="shared" si="209"/>
        <v>29</v>
      </c>
      <c r="MF5" s="3">
        <f t="shared" si="209"/>
        <v>29</v>
      </c>
      <c r="MG5" s="3">
        <f t="shared" si="209"/>
        <v>29</v>
      </c>
      <c r="MH5" s="3">
        <f t="shared" si="209"/>
        <v>29</v>
      </c>
      <c r="MI5" s="3">
        <f t="shared" si="209"/>
        <v>29</v>
      </c>
      <c r="MJ5" s="3">
        <f t="shared" si="209"/>
        <v>29</v>
      </c>
      <c r="MK5" s="3">
        <f t="shared" si="209"/>
        <v>29</v>
      </c>
      <c r="ML5" s="3">
        <f t="shared" si="209"/>
        <v>29</v>
      </c>
      <c r="MM5" s="3">
        <f t="shared" si="209"/>
        <v>30</v>
      </c>
      <c r="MN5" s="3">
        <f t="shared" si="209"/>
        <v>30</v>
      </c>
      <c r="MO5" s="3">
        <f t="shared" si="209"/>
        <v>30</v>
      </c>
      <c r="MP5" s="3">
        <f t="shared" si="209"/>
        <v>30</v>
      </c>
      <c r="MQ5" s="3">
        <f t="shared" si="209"/>
        <v>30</v>
      </c>
      <c r="MR5" s="3">
        <f t="shared" si="209"/>
        <v>30</v>
      </c>
      <c r="MS5" s="3">
        <f t="shared" si="209"/>
        <v>30</v>
      </c>
      <c r="MT5" s="3">
        <f t="shared" si="209"/>
        <v>30</v>
      </c>
      <c r="MU5" s="3">
        <f t="shared" si="209"/>
        <v>30</v>
      </c>
      <c r="MV5" s="3">
        <f t="shared" si="209"/>
        <v>30</v>
      </c>
      <c r="MW5" s="3">
        <f t="shared" si="209"/>
        <v>30</v>
      </c>
      <c r="MX5" s="3">
        <f t="shared" si="209"/>
        <v>30</v>
      </c>
      <c r="MY5" s="3">
        <f t="shared" si="209"/>
        <v>31</v>
      </c>
      <c r="MZ5" s="3">
        <f t="shared" si="209"/>
        <v>31</v>
      </c>
      <c r="NA5" s="3">
        <f t="shared" si="209"/>
        <v>31</v>
      </c>
      <c r="NB5" s="3">
        <f t="shared" si="209"/>
        <v>31</v>
      </c>
      <c r="NC5" s="3">
        <f t="shared" si="209"/>
        <v>31</v>
      </c>
      <c r="ND5" s="3">
        <f t="shared" ref="ND5:NR5" si="210">IF(ND4=$C4,1,ND4+1-$C4)</f>
        <v>31</v>
      </c>
      <c r="NE5" s="3">
        <f t="shared" si="210"/>
        <v>31</v>
      </c>
      <c r="NF5" s="3">
        <f t="shared" si="210"/>
        <v>31</v>
      </c>
      <c r="NG5" s="3">
        <f t="shared" si="210"/>
        <v>31</v>
      </c>
      <c r="NH5" s="3">
        <f t="shared" si="210"/>
        <v>31</v>
      </c>
      <c r="NI5" s="3">
        <f t="shared" si="210"/>
        <v>31</v>
      </c>
      <c r="NJ5" s="3">
        <f t="shared" si="210"/>
        <v>31</v>
      </c>
      <c r="NK5" s="3">
        <f t="shared" si="210"/>
        <v>32</v>
      </c>
      <c r="NL5" s="3">
        <f t="shared" si="210"/>
        <v>32</v>
      </c>
      <c r="NM5" s="3">
        <f t="shared" si="210"/>
        <v>32</v>
      </c>
      <c r="NN5" s="3">
        <f t="shared" si="210"/>
        <v>32</v>
      </c>
      <c r="NO5" s="3">
        <f t="shared" si="210"/>
        <v>32</v>
      </c>
      <c r="NP5" s="3">
        <f t="shared" si="210"/>
        <v>32</v>
      </c>
      <c r="NQ5" s="3">
        <f t="shared" si="210"/>
        <v>32</v>
      </c>
      <c r="NR5" s="3">
        <f t="shared" si="210"/>
        <v>32</v>
      </c>
    </row>
    <row r="6" spans="1:388">
      <c r="A6" s="5" t="s">
        <v>106</v>
      </c>
      <c r="C6" s="3">
        <v>1</v>
      </c>
      <c r="D6" s="3">
        <f>IF(C6=12,1,C6+1)</f>
        <v>2</v>
      </c>
      <c r="E6" s="3">
        <f t="shared" ref="E6:R6" si="211">IF(D6=12,1,D6+1)</f>
        <v>3</v>
      </c>
      <c r="F6" s="3">
        <f t="shared" si="211"/>
        <v>4</v>
      </c>
      <c r="G6" s="3">
        <f t="shared" si="211"/>
        <v>5</v>
      </c>
      <c r="H6" s="3">
        <f t="shared" si="211"/>
        <v>6</v>
      </c>
      <c r="I6" s="3">
        <f t="shared" si="211"/>
        <v>7</v>
      </c>
      <c r="J6" s="3">
        <f t="shared" si="211"/>
        <v>8</v>
      </c>
      <c r="K6" s="3">
        <f t="shared" si="211"/>
        <v>9</v>
      </c>
      <c r="L6" s="3">
        <f t="shared" si="211"/>
        <v>10</v>
      </c>
      <c r="M6" s="3">
        <f t="shared" si="211"/>
        <v>11</v>
      </c>
      <c r="N6" s="3">
        <f t="shared" si="211"/>
        <v>12</v>
      </c>
      <c r="O6" s="3">
        <f t="shared" si="211"/>
        <v>1</v>
      </c>
      <c r="P6" s="3">
        <f t="shared" si="211"/>
        <v>2</v>
      </c>
      <c r="Q6" s="3">
        <f t="shared" si="211"/>
        <v>3</v>
      </c>
      <c r="R6" s="3">
        <f t="shared" si="211"/>
        <v>4</v>
      </c>
      <c r="S6" s="3">
        <f t="shared" ref="S6:AU6" si="212">IF(R6=12,1,R6+1)</f>
        <v>5</v>
      </c>
      <c r="T6" s="3">
        <f t="shared" si="212"/>
        <v>6</v>
      </c>
      <c r="U6" s="3">
        <f t="shared" si="212"/>
        <v>7</v>
      </c>
      <c r="V6" s="3">
        <f t="shared" si="212"/>
        <v>8</v>
      </c>
      <c r="W6" s="3">
        <f t="shared" si="212"/>
        <v>9</v>
      </c>
      <c r="X6" s="3">
        <f t="shared" si="212"/>
        <v>10</v>
      </c>
      <c r="Y6" s="3">
        <f t="shared" si="212"/>
        <v>11</v>
      </c>
      <c r="Z6" s="3">
        <f t="shared" si="212"/>
        <v>12</v>
      </c>
      <c r="AA6" s="3">
        <f t="shared" si="212"/>
        <v>1</v>
      </c>
      <c r="AB6" s="3">
        <f t="shared" si="212"/>
        <v>2</v>
      </c>
      <c r="AC6" s="3">
        <f t="shared" si="212"/>
        <v>3</v>
      </c>
      <c r="AD6" s="3">
        <f t="shared" si="212"/>
        <v>4</v>
      </c>
      <c r="AE6" s="3">
        <f t="shared" si="212"/>
        <v>5</v>
      </c>
      <c r="AF6" s="3">
        <f t="shared" si="212"/>
        <v>6</v>
      </c>
      <c r="AG6" s="3">
        <f t="shared" si="212"/>
        <v>7</v>
      </c>
      <c r="AH6" s="3">
        <f t="shared" si="212"/>
        <v>8</v>
      </c>
      <c r="AI6" s="3">
        <f t="shared" si="212"/>
        <v>9</v>
      </c>
      <c r="AJ6" s="3">
        <f t="shared" si="212"/>
        <v>10</v>
      </c>
      <c r="AK6" s="3">
        <f t="shared" si="212"/>
        <v>11</v>
      </c>
      <c r="AL6" s="3">
        <f t="shared" si="212"/>
        <v>12</v>
      </c>
      <c r="AM6" s="3">
        <f t="shared" si="212"/>
        <v>1</v>
      </c>
      <c r="AN6" s="3">
        <f t="shared" si="212"/>
        <v>2</v>
      </c>
      <c r="AO6" s="3">
        <f t="shared" si="212"/>
        <v>3</v>
      </c>
      <c r="AP6" s="3">
        <f t="shared" si="212"/>
        <v>4</v>
      </c>
      <c r="AQ6" s="3">
        <f t="shared" si="212"/>
        <v>5</v>
      </c>
      <c r="AR6" s="3">
        <f t="shared" si="212"/>
        <v>6</v>
      </c>
      <c r="AS6" s="3">
        <f t="shared" si="212"/>
        <v>7</v>
      </c>
      <c r="AT6" s="3">
        <f t="shared" si="212"/>
        <v>8</v>
      </c>
      <c r="AU6" s="3">
        <f t="shared" si="212"/>
        <v>9</v>
      </c>
      <c r="AV6" s="3">
        <f t="shared" ref="AV6:DA6" si="213">IF(AU6=12,1,AU6+1)</f>
        <v>10</v>
      </c>
      <c r="AW6" s="3">
        <f t="shared" si="213"/>
        <v>11</v>
      </c>
      <c r="AX6" s="3">
        <f t="shared" si="213"/>
        <v>12</v>
      </c>
      <c r="AY6" s="3">
        <f t="shared" si="213"/>
        <v>1</v>
      </c>
      <c r="AZ6" s="3">
        <f t="shared" si="213"/>
        <v>2</v>
      </c>
      <c r="BA6" s="3">
        <f t="shared" si="213"/>
        <v>3</v>
      </c>
      <c r="BB6" s="3">
        <f t="shared" si="213"/>
        <v>4</v>
      </c>
      <c r="BC6" s="3">
        <f t="shared" si="213"/>
        <v>5</v>
      </c>
      <c r="BD6" s="3">
        <f t="shared" si="213"/>
        <v>6</v>
      </c>
      <c r="BE6" s="3">
        <f t="shared" si="213"/>
        <v>7</v>
      </c>
      <c r="BF6" s="3">
        <f t="shared" si="213"/>
        <v>8</v>
      </c>
      <c r="BG6" s="3">
        <f t="shared" si="213"/>
        <v>9</v>
      </c>
      <c r="BH6" s="3">
        <f t="shared" si="213"/>
        <v>10</v>
      </c>
      <c r="BI6" s="3">
        <f t="shared" si="213"/>
        <v>11</v>
      </c>
      <c r="BJ6" s="3">
        <f t="shared" si="213"/>
        <v>12</v>
      </c>
      <c r="BK6" s="3">
        <f t="shared" si="213"/>
        <v>1</v>
      </c>
      <c r="BL6" s="3">
        <f t="shared" si="213"/>
        <v>2</v>
      </c>
      <c r="BM6" s="3">
        <f t="shared" si="213"/>
        <v>3</v>
      </c>
      <c r="BN6" s="3">
        <f t="shared" si="213"/>
        <v>4</v>
      </c>
      <c r="BO6" s="3">
        <f t="shared" si="213"/>
        <v>5</v>
      </c>
      <c r="BP6" s="3">
        <f t="shared" si="213"/>
        <v>6</v>
      </c>
      <c r="BQ6" s="3">
        <f t="shared" si="213"/>
        <v>7</v>
      </c>
      <c r="BR6" s="3">
        <f t="shared" si="213"/>
        <v>8</v>
      </c>
      <c r="BS6" s="3">
        <f t="shared" si="213"/>
        <v>9</v>
      </c>
      <c r="BT6" s="3">
        <f t="shared" si="213"/>
        <v>10</v>
      </c>
      <c r="BU6" s="3">
        <f t="shared" si="213"/>
        <v>11</v>
      </c>
      <c r="BV6" s="3">
        <f t="shared" si="213"/>
        <v>12</v>
      </c>
      <c r="BW6" s="3">
        <f t="shared" si="213"/>
        <v>1</v>
      </c>
      <c r="BX6" s="3">
        <f t="shared" si="213"/>
        <v>2</v>
      </c>
      <c r="BY6" s="3">
        <f t="shared" si="213"/>
        <v>3</v>
      </c>
      <c r="BZ6" s="3">
        <f t="shared" si="213"/>
        <v>4</v>
      </c>
      <c r="CA6" s="3">
        <f t="shared" si="213"/>
        <v>5</v>
      </c>
      <c r="CB6" s="3">
        <f t="shared" si="213"/>
        <v>6</v>
      </c>
      <c r="CC6" s="3">
        <f t="shared" si="213"/>
        <v>7</v>
      </c>
      <c r="CD6" s="3">
        <f t="shared" si="213"/>
        <v>8</v>
      </c>
      <c r="CE6" s="3">
        <f t="shared" si="213"/>
        <v>9</v>
      </c>
      <c r="CF6" s="3">
        <f t="shared" si="213"/>
        <v>10</v>
      </c>
      <c r="CG6" s="3">
        <f t="shared" si="213"/>
        <v>11</v>
      </c>
      <c r="CH6" s="3">
        <f t="shared" si="213"/>
        <v>12</v>
      </c>
      <c r="CI6" s="3">
        <f t="shared" si="213"/>
        <v>1</v>
      </c>
      <c r="CJ6" s="3">
        <f t="shared" si="213"/>
        <v>2</v>
      </c>
      <c r="CK6" s="3">
        <f t="shared" si="213"/>
        <v>3</v>
      </c>
      <c r="CL6" s="3">
        <f t="shared" si="213"/>
        <v>4</v>
      </c>
      <c r="CM6" s="3">
        <f t="shared" si="213"/>
        <v>5</v>
      </c>
      <c r="CN6" s="3">
        <f t="shared" si="213"/>
        <v>6</v>
      </c>
      <c r="CO6" s="3">
        <f t="shared" si="213"/>
        <v>7</v>
      </c>
      <c r="CP6" s="3">
        <f t="shared" si="213"/>
        <v>8</v>
      </c>
      <c r="CQ6" s="3">
        <f t="shared" si="213"/>
        <v>9</v>
      </c>
      <c r="CR6" s="3">
        <f t="shared" si="213"/>
        <v>10</v>
      </c>
      <c r="CS6" s="3">
        <f t="shared" si="213"/>
        <v>11</v>
      </c>
      <c r="CT6" s="3">
        <f t="shared" si="213"/>
        <v>12</v>
      </c>
      <c r="CU6" s="3">
        <f t="shared" si="213"/>
        <v>1</v>
      </c>
      <c r="CV6" s="3">
        <f t="shared" si="213"/>
        <v>2</v>
      </c>
      <c r="CW6" s="3">
        <f t="shared" si="213"/>
        <v>3</v>
      </c>
      <c r="CX6" s="3">
        <f t="shared" si="213"/>
        <v>4</v>
      </c>
      <c r="CY6" s="3">
        <f t="shared" si="213"/>
        <v>5</v>
      </c>
      <c r="CZ6" s="3">
        <f t="shared" si="213"/>
        <v>6</v>
      </c>
      <c r="DA6" s="3">
        <f t="shared" si="213"/>
        <v>7</v>
      </c>
      <c r="DB6" s="3">
        <f t="shared" ref="DB6:DR6" si="214">IF(DA6=12,1,DA6+1)</f>
        <v>8</v>
      </c>
      <c r="DC6" s="3">
        <f t="shared" si="214"/>
        <v>9</v>
      </c>
      <c r="DD6" s="3">
        <f t="shared" si="214"/>
        <v>10</v>
      </c>
      <c r="DE6" s="3">
        <f t="shared" si="214"/>
        <v>11</v>
      </c>
      <c r="DF6" s="3">
        <f t="shared" si="214"/>
        <v>12</v>
      </c>
      <c r="DG6" s="3">
        <f t="shared" si="214"/>
        <v>1</v>
      </c>
      <c r="DH6" s="3">
        <f t="shared" si="214"/>
        <v>2</v>
      </c>
      <c r="DI6" s="3">
        <f t="shared" si="214"/>
        <v>3</v>
      </c>
      <c r="DJ6" s="3">
        <f t="shared" si="214"/>
        <v>4</v>
      </c>
      <c r="DK6" s="3">
        <f t="shared" si="214"/>
        <v>5</v>
      </c>
      <c r="DL6" s="3">
        <f t="shared" si="214"/>
        <v>6</v>
      </c>
      <c r="DM6" s="3">
        <f t="shared" si="214"/>
        <v>7</v>
      </c>
      <c r="DN6" s="3">
        <f t="shared" si="214"/>
        <v>8</v>
      </c>
      <c r="DO6" s="3">
        <f t="shared" si="214"/>
        <v>9</v>
      </c>
      <c r="DP6" s="3">
        <f t="shared" si="214"/>
        <v>10</v>
      </c>
      <c r="DQ6" s="3">
        <f t="shared" si="214"/>
        <v>11</v>
      </c>
      <c r="DR6" s="3">
        <f t="shared" si="214"/>
        <v>12</v>
      </c>
      <c r="DS6" s="3">
        <f t="shared" ref="DS6:DZ6" si="215">IF(DR6=12,1,DR6+1)</f>
        <v>1</v>
      </c>
      <c r="DT6" s="3">
        <f t="shared" si="215"/>
        <v>2</v>
      </c>
      <c r="DU6" s="3">
        <f t="shared" si="215"/>
        <v>3</v>
      </c>
      <c r="DV6" s="3">
        <f t="shared" si="215"/>
        <v>4</v>
      </c>
      <c r="DW6" s="3">
        <f t="shared" si="215"/>
        <v>5</v>
      </c>
      <c r="DX6" s="3">
        <f t="shared" si="215"/>
        <v>6</v>
      </c>
      <c r="DY6" s="3">
        <f t="shared" si="215"/>
        <v>7</v>
      </c>
      <c r="DZ6" s="3">
        <f t="shared" si="215"/>
        <v>8</v>
      </c>
      <c r="EA6" s="3">
        <f t="shared" ref="EA6:EE6" si="216">IF(DZ6=12,1,DZ6+1)</f>
        <v>9</v>
      </c>
      <c r="EB6" s="3">
        <f t="shared" si="216"/>
        <v>10</v>
      </c>
      <c r="EC6" s="3">
        <f t="shared" si="216"/>
        <v>11</v>
      </c>
      <c r="ED6" s="3">
        <f t="shared" si="216"/>
        <v>12</v>
      </c>
      <c r="EE6" s="3">
        <f t="shared" si="216"/>
        <v>1</v>
      </c>
      <c r="EF6" s="3">
        <f t="shared" ref="EF6" si="217">IF(EE6=12,1,EE6+1)</f>
        <v>2</v>
      </c>
      <c r="EG6" s="3">
        <f t="shared" ref="EG6" si="218">IF(EF6=12,1,EF6+1)</f>
        <v>3</v>
      </c>
      <c r="EH6" s="3">
        <f t="shared" ref="EH6" si="219">IF(EG6=12,1,EG6+1)</f>
        <v>4</v>
      </c>
      <c r="EI6" s="3">
        <f t="shared" ref="EI6" si="220">IF(EH6=12,1,EH6+1)</f>
        <v>5</v>
      </c>
      <c r="EJ6" s="3">
        <f t="shared" ref="EJ6" si="221">IF(EI6=12,1,EI6+1)</f>
        <v>6</v>
      </c>
      <c r="EK6" s="3">
        <f t="shared" ref="EK6" si="222">IF(EJ6=12,1,EJ6+1)</f>
        <v>7</v>
      </c>
      <c r="EL6" s="3">
        <f t="shared" ref="EL6" si="223">IF(EK6=12,1,EK6+1)</f>
        <v>8</v>
      </c>
      <c r="EM6" s="3">
        <f t="shared" ref="EM6" si="224">IF(EL6=12,1,EL6+1)</f>
        <v>9</v>
      </c>
      <c r="EN6" s="3">
        <f t="shared" ref="EN6" si="225">IF(EM6=12,1,EM6+1)</f>
        <v>10</v>
      </c>
      <c r="EO6" s="3">
        <f t="shared" ref="EO6" si="226">IF(EN6=12,1,EN6+1)</f>
        <v>11</v>
      </c>
      <c r="EP6" s="3">
        <f t="shared" ref="EP6" si="227">IF(EO6=12,1,EO6+1)</f>
        <v>12</v>
      </c>
      <c r="EQ6" s="3">
        <f t="shared" ref="EQ6" si="228">IF(EP6=12,1,EP6+1)</f>
        <v>1</v>
      </c>
      <c r="ER6" s="3">
        <f t="shared" ref="ER6" si="229">IF(EQ6=12,1,EQ6+1)</f>
        <v>2</v>
      </c>
      <c r="ES6" s="3">
        <f t="shared" ref="ES6" si="230">IF(ER6=12,1,ER6+1)</f>
        <v>3</v>
      </c>
      <c r="ET6" s="3">
        <f t="shared" ref="ET6" si="231">IF(ES6=12,1,ES6+1)</f>
        <v>4</v>
      </c>
      <c r="EU6" s="3">
        <f t="shared" ref="EU6" si="232">IF(ET6=12,1,ET6+1)</f>
        <v>5</v>
      </c>
      <c r="EV6" s="3">
        <f t="shared" ref="EV6" si="233">IF(EU6=12,1,EU6+1)</f>
        <v>6</v>
      </c>
      <c r="EW6" s="3">
        <f t="shared" ref="EW6" si="234">IF(EV6=12,1,EV6+1)</f>
        <v>7</v>
      </c>
      <c r="EX6" s="3">
        <f t="shared" ref="EX6" si="235">IF(EW6=12,1,EW6+1)</f>
        <v>8</v>
      </c>
      <c r="EY6" s="3">
        <f t="shared" ref="EY6" si="236">IF(EX6=12,1,EX6+1)</f>
        <v>9</v>
      </c>
      <c r="EZ6" s="3">
        <f t="shared" ref="EZ6" si="237">IF(EY6=12,1,EY6+1)</f>
        <v>10</v>
      </c>
      <c r="FA6" s="3">
        <f t="shared" ref="FA6" si="238">IF(EZ6=12,1,EZ6+1)</f>
        <v>11</v>
      </c>
      <c r="FB6" s="3">
        <f t="shared" ref="FB6" si="239">IF(FA6=12,1,FA6+1)</f>
        <v>12</v>
      </c>
      <c r="FC6" s="3">
        <f t="shared" ref="FC6" si="240">IF(FB6=12,1,FB6+1)</f>
        <v>1</v>
      </c>
      <c r="FD6" s="3">
        <f t="shared" ref="FD6" si="241">IF(FC6=12,1,FC6+1)</f>
        <v>2</v>
      </c>
      <c r="FE6" s="3">
        <f t="shared" ref="FE6" si="242">IF(FD6=12,1,FD6+1)</f>
        <v>3</v>
      </c>
      <c r="FF6" s="3">
        <f t="shared" ref="FF6" si="243">IF(FE6=12,1,FE6+1)</f>
        <v>4</v>
      </c>
      <c r="FG6" s="3">
        <f t="shared" ref="FG6" si="244">IF(FF6=12,1,FF6+1)</f>
        <v>5</v>
      </c>
      <c r="FH6" s="3">
        <f t="shared" ref="FH6" si="245">IF(FG6=12,1,FG6+1)</f>
        <v>6</v>
      </c>
      <c r="FI6" s="3">
        <f t="shared" ref="FI6" si="246">IF(FH6=12,1,FH6+1)</f>
        <v>7</v>
      </c>
      <c r="FJ6" s="3">
        <f t="shared" ref="FJ6" si="247">IF(FI6=12,1,FI6+1)</f>
        <v>8</v>
      </c>
      <c r="FK6" s="3">
        <f t="shared" ref="FK6" si="248">IF(FJ6=12,1,FJ6+1)</f>
        <v>9</v>
      </c>
      <c r="FL6" s="3">
        <f t="shared" ref="FL6" si="249">IF(FK6=12,1,FK6+1)</f>
        <v>10</v>
      </c>
      <c r="FM6" s="3">
        <f t="shared" ref="FM6" si="250">IF(FL6=12,1,FL6+1)</f>
        <v>11</v>
      </c>
      <c r="FN6" s="3">
        <f t="shared" ref="FN6" si="251">IF(FM6=12,1,FM6+1)</f>
        <v>12</v>
      </c>
      <c r="FO6" s="3">
        <f t="shared" ref="FO6" si="252">IF(FN6=12,1,FN6+1)</f>
        <v>1</v>
      </c>
      <c r="FP6" s="3">
        <f t="shared" ref="FP6" si="253">IF(FO6=12,1,FO6+1)</f>
        <v>2</v>
      </c>
      <c r="FQ6" s="3">
        <f t="shared" ref="FQ6" si="254">IF(FP6=12,1,FP6+1)</f>
        <v>3</v>
      </c>
      <c r="FR6" s="3">
        <f t="shared" ref="FR6" si="255">IF(FQ6=12,1,FQ6+1)</f>
        <v>4</v>
      </c>
      <c r="FS6" s="3">
        <f t="shared" ref="FS6" si="256">IF(FR6=12,1,FR6+1)</f>
        <v>5</v>
      </c>
      <c r="FT6" s="3">
        <f t="shared" ref="FT6" si="257">IF(FS6=12,1,FS6+1)</f>
        <v>6</v>
      </c>
      <c r="FU6" s="3">
        <f t="shared" ref="FU6" si="258">IF(FT6=12,1,FT6+1)</f>
        <v>7</v>
      </c>
      <c r="FV6" s="3">
        <f t="shared" ref="FV6" si="259">IF(FU6=12,1,FU6+1)</f>
        <v>8</v>
      </c>
      <c r="FW6" s="3">
        <f t="shared" ref="FW6" si="260">IF(FV6=12,1,FV6+1)</f>
        <v>9</v>
      </c>
      <c r="FX6" s="3">
        <f t="shared" ref="FX6" si="261">IF(FW6=12,1,FW6+1)</f>
        <v>10</v>
      </c>
      <c r="FY6" s="3">
        <f t="shared" ref="FY6" si="262">IF(FX6=12,1,FX6+1)</f>
        <v>11</v>
      </c>
      <c r="FZ6" s="3">
        <f t="shared" ref="FZ6" si="263">IF(FY6=12,1,FY6+1)</f>
        <v>12</v>
      </c>
      <c r="GA6" s="3">
        <f t="shared" ref="GA6" si="264">IF(FZ6=12,1,FZ6+1)</f>
        <v>1</v>
      </c>
      <c r="GB6" s="3">
        <f t="shared" ref="GB6" si="265">IF(GA6=12,1,GA6+1)</f>
        <v>2</v>
      </c>
      <c r="GC6" s="3">
        <f t="shared" ref="GC6" si="266">IF(GB6=12,1,GB6+1)</f>
        <v>3</v>
      </c>
      <c r="GD6" s="3">
        <f t="shared" ref="GD6" si="267">IF(GC6=12,1,GC6+1)</f>
        <v>4</v>
      </c>
      <c r="GE6" s="3">
        <f t="shared" ref="GE6" si="268">IF(GD6=12,1,GD6+1)</f>
        <v>5</v>
      </c>
      <c r="GF6" s="3">
        <f t="shared" ref="GF6:GG6" si="269">IF(GE6=12,1,GE6+1)</f>
        <v>6</v>
      </c>
      <c r="GG6" s="3">
        <f t="shared" si="269"/>
        <v>7</v>
      </c>
      <c r="GH6" s="3">
        <f t="shared" ref="GH6" si="270">IF(GG6=12,1,GG6+1)</f>
        <v>8</v>
      </c>
      <c r="GI6" s="3">
        <f t="shared" ref="GI6" si="271">IF(GH6=12,1,GH6+1)</f>
        <v>9</v>
      </c>
      <c r="GJ6" s="3">
        <f t="shared" ref="GJ6" si="272">IF(GI6=12,1,GI6+1)</f>
        <v>10</v>
      </c>
      <c r="GK6" s="3">
        <f t="shared" ref="GK6" si="273">IF(GJ6=12,1,GJ6+1)</f>
        <v>11</v>
      </c>
      <c r="GL6" s="3">
        <f t="shared" ref="GL6" si="274">IF(GK6=12,1,GK6+1)</f>
        <v>12</v>
      </c>
      <c r="GM6" s="3">
        <f t="shared" ref="GM6" si="275">IF(GL6=12,1,GL6+1)</f>
        <v>1</v>
      </c>
      <c r="GN6" s="3">
        <f t="shared" ref="GN6" si="276">IF(GM6=12,1,GM6+1)</f>
        <v>2</v>
      </c>
      <c r="GO6" s="3">
        <f t="shared" ref="GO6" si="277">IF(GN6=12,1,GN6+1)</f>
        <v>3</v>
      </c>
      <c r="GP6" s="3">
        <f t="shared" ref="GP6" si="278">IF(GO6=12,1,GO6+1)</f>
        <v>4</v>
      </c>
      <c r="GQ6" s="3">
        <f t="shared" ref="GQ6" si="279">IF(GP6=12,1,GP6+1)</f>
        <v>5</v>
      </c>
      <c r="GR6" s="3">
        <f t="shared" ref="GR6" si="280">IF(GQ6=12,1,GQ6+1)</f>
        <v>6</v>
      </c>
      <c r="GS6" s="3">
        <f t="shared" ref="GS6" si="281">IF(GR6=12,1,GR6+1)</f>
        <v>7</v>
      </c>
      <c r="GT6" s="3">
        <f t="shared" ref="GT6" si="282">IF(GS6=12,1,GS6+1)</f>
        <v>8</v>
      </c>
      <c r="GU6" s="3">
        <f t="shared" ref="GU6" si="283">IF(GT6=12,1,GT6+1)</f>
        <v>9</v>
      </c>
      <c r="GV6" s="3">
        <f t="shared" ref="GV6" si="284">IF(GU6=12,1,GU6+1)</f>
        <v>10</v>
      </c>
      <c r="GW6" s="3">
        <f t="shared" ref="GW6" si="285">IF(GV6=12,1,GV6+1)</f>
        <v>11</v>
      </c>
      <c r="GX6" s="3">
        <f t="shared" ref="GX6" si="286">IF(GW6=12,1,GW6+1)</f>
        <v>12</v>
      </c>
      <c r="GY6" s="3">
        <f t="shared" ref="GY6" si="287">IF(GX6=12,1,GX6+1)</f>
        <v>1</v>
      </c>
      <c r="GZ6" s="3">
        <f t="shared" ref="GZ6" si="288">IF(GY6=12,1,GY6+1)</f>
        <v>2</v>
      </c>
      <c r="HA6" s="3">
        <f t="shared" ref="HA6" si="289">IF(GZ6=12,1,GZ6+1)</f>
        <v>3</v>
      </c>
      <c r="HB6" s="3">
        <f t="shared" ref="HB6" si="290">IF(HA6=12,1,HA6+1)</f>
        <v>4</v>
      </c>
      <c r="HC6" s="3">
        <f t="shared" ref="HC6" si="291">IF(HB6=12,1,HB6+1)</f>
        <v>5</v>
      </c>
      <c r="HD6" s="3">
        <f t="shared" ref="HD6" si="292">IF(HC6=12,1,HC6+1)</f>
        <v>6</v>
      </c>
      <c r="HE6" s="3">
        <f t="shared" ref="HE6" si="293">IF(HD6=12,1,HD6+1)</f>
        <v>7</v>
      </c>
      <c r="HF6" s="3">
        <f t="shared" ref="HF6" si="294">IF(HE6=12,1,HE6+1)</f>
        <v>8</v>
      </c>
      <c r="HG6" s="3">
        <f t="shared" ref="HG6" si="295">IF(HF6=12,1,HF6+1)</f>
        <v>9</v>
      </c>
      <c r="HH6" s="3">
        <f t="shared" ref="HH6" si="296">IF(HG6=12,1,HG6+1)</f>
        <v>10</v>
      </c>
      <c r="HI6" s="3">
        <f t="shared" ref="HI6" si="297">IF(HH6=12,1,HH6+1)</f>
        <v>11</v>
      </c>
      <c r="HJ6" s="3">
        <f t="shared" ref="HJ6" si="298">IF(HI6=12,1,HI6+1)</f>
        <v>12</v>
      </c>
      <c r="HK6" s="3">
        <f t="shared" ref="HK6" si="299">IF(HJ6=12,1,HJ6+1)</f>
        <v>1</v>
      </c>
      <c r="HL6" s="3">
        <f t="shared" ref="HL6" si="300">IF(HK6=12,1,HK6+1)</f>
        <v>2</v>
      </c>
      <c r="HM6" s="3">
        <f t="shared" ref="HM6" si="301">IF(HL6=12,1,HL6+1)</f>
        <v>3</v>
      </c>
      <c r="HN6" s="3">
        <f t="shared" ref="HN6" si="302">IF(HM6=12,1,HM6+1)</f>
        <v>4</v>
      </c>
      <c r="HO6" s="3">
        <f t="shared" ref="HO6" si="303">IF(HN6=12,1,HN6+1)</f>
        <v>5</v>
      </c>
      <c r="HP6" s="3">
        <f t="shared" ref="HP6" si="304">IF(HO6=12,1,HO6+1)</f>
        <v>6</v>
      </c>
      <c r="HQ6" s="3">
        <f t="shared" ref="HQ6" si="305">IF(HP6=12,1,HP6+1)</f>
        <v>7</v>
      </c>
      <c r="HR6" s="3">
        <f t="shared" ref="HR6" si="306">IF(HQ6=12,1,HQ6+1)</f>
        <v>8</v>
      </c>
      <c r="HS6" s="3">
        <f t="shared" ref="HS6" si="307">IF(HR6=12,1,HR6+1)</f>
        <v>9</v>
      </c>
      <c r="HT6" s="3">
        <f t="shared" ref="HT6" si="308">IF(HS6=12,1,HS6+1)</f>
        <v>10</v>
      </c>
      <c r="HU6" s="3">
        <f t="shared" ref="HU6" si="309">IF(HT6=12,1,HT6+1)</f>
        <v>11</v>
      </c>
      <c r="HV6" s="3">
        <f t="shared" ref="HV6" si="310">IF(HU6=12,1,HU6+1)</f>
        <v>12</v>
      </c>
      <c r="HW6" s="3">
        <f t="shared" ref="HW6" si="311">IF(HV6=12,1,HV6+1)</f>
        <v>1</v>
      </c>
      <c r="HX6" s="3">
        <f t="shared" ref="HX6" si="312">IF(HW6=12,1,HW6+1)</f>
        <v>2</v>
      </c>
      <c r="HY6" s="3">
        <f t="shared" ref="HY6" si="313">IF(HX6=12,1,HX6+1)</f>
        <v>3</v>
      </c>
      <c r="HZ6" s="3">
        <f t="shared" ref="HZ6" si="314">IF(HY6=12,1,HY6+1)</f>
        <v>4</v>
      </c>
      <c r="IA6" s="3">
        <f t="shared" ref="IA6" si="315">IF(HZ6=12,1,HZ6+1)</f>
        <v>5</v>
      </c>
      <c r="IB6" s="3">
        <f t="shared" ref="IB6" si="316">IF(IA6=12,1,IA6+1)</f>
        <v>6</v>
      </c>
      <c r="IC6" s="3">
        <f t="shared" ref="IC6" si="317">IF(IB6=12,1,IB6+1)</f>
        <v>7</v>
      </c>
      <c r="ID6" s="3">
        <f t="shared" ref="ID6" si="318">IF(IC6=12,1,IC6+1)</f>
        <v>8</v>
      </c>
      <c r="IE6" s="3">
        <f t="shared" ref="IE6" si="319">IF(ID6=12,1,ID6+1)</f>
        <v>9</v>
      </c>
      <c r="IF6" s="3">
        <f t="shared" ref="IF6" si="320">IF(IE6=12,1,IE6+1)</f>
        <v>10</v>
      </c>
      <c r="IG6" s="3">
        <f t="shared" ref="IG6" si="321">IF(IF6=12,1,IF6+1)</f>
        <v>11</v>
      </c>
      <c r="IH6" s="3">
        <f t="shared" ref="IH6" si="322">IF(IG6=12,1,IG6+1)</f>
        <v>12</v>
      </c>
      <c r="II6" s="3">
        <f t="shared" ref="II6" si="323">IF(IH6=12,1,IH6+1)</f>
        <v>1</v>
      </c>
      <c r="IJ6" s="3">
        <f t="shared" ref="IJ6" si="324">IF(II6=12,1,II6+1)</f>
        <v>2</v>
      </c>
      <c r="IK6" s="3">
        <f t="shared" ref="IK6" si="325">IF(IJ6=12,1,IJ6+1)</f>
        <v>3</v>
      </c>
      <c r="IL6" s="3">
        <f t="shared" ref="IL6" si="326">IF(IK6=12,1,IK6+1)</f>
        <v>4</v>
      </c>
      <c r="IM6" s="3">
        <f t="shared" ref="IM6" si="327">IF(IL6=12,1,IL6+1)</f>
        <v>5</v>
      </c>
      <c r="IN6" s="3">
        <f t="shared" ref="IN6" si="328">IF(IM6=12,1,IM6+1)</f>
        <v>6</v>
      </c>
      <c r="IO6" s="3">
        <f t="shared" ref="IO6" si="329">IF(IN6=12,1,IN6+1)</f>
        <v>7</v>
      </c>
      <c r="IP6" s="3">
        <f t="shared" ref="IP6" si="330">IF(IO6=12,1,IO6+1)</f>
        <v>8</v>
      </c>
      <c r="IQ6" s="3">
        <f t="shared" ref="IQ6" si="331">IF(IP6=12,1,IP6+1)</f>
        <v>9</v>
      </c>
      <c r="IR6" s="3">
        <f t="shared" ref="IR6" si="332">IF(IQ6=12,1,IQ6+1)</f>
        <v>10</v>
      </c>
      <c r="IS6" s="3">
        <f t="shared" ref="IS6" si="333">IF(IR6=12,1,IR6+1)</f>
        <v>11</v>
      </c>
      <c r="IT6" s="3">
        <f t="shared" ref="IT6" si="334">IF(IS6=12,1,IS6+1)</f>
        <v>12</v>
      </c>
      <c r="IU6" s="3">
        <f t="shared" ref="IU6" si="335">IF(IT6=12,1,IT6+1)</f>
        <v>1</v>
      </c>
      <c r="IV6" s="3">
        <f t="shared" ref="IV6" si="336">IF(IU6=12,1,IU6+1)</f>
        <v>2</v>
      </c>
      <c r="IW6" s="3">
        <f t="shared" ref="IW6" si="337">IF(IV6=12,1,IV6+1)</f>
        <v>3</v>
      </c>
      <c r="IX6" s="3">
        <f t="shared" ref="IX6" si="338">IF(IW6=12,1,IW6+1)</f>
        <v>4</v>
      </c>
      <c r="IY6" s="3">
        <f t="shared" ref="IY6" si="339">IF(IX6=12,1,IX6+1)</f>
        <v>5</v>
      </c>
      <c r="IZ6" s="3">
        <f t="shared" ref="IZ6" si="340">IF(IY6=12,1,IY6+1)</f>
        <v>6</v>
      </c>
      <c r="JA6" s="3">
        <f t="shared" ref="JA6" si="341">IF(IZ6=12,1,IZ6+1)</f>
        <v>7</v>
      </c>
      <c r="JB6" s="3">
        <f t="shared" ref="JB6" si="342">IF(JA6=12,1,JA6+1)</f>
        <v>8</v>
      </c>
      <c r="JC6" s="3">
        <f t="shared" ref="JC6" si="343">IF(JB6=12,1,JB6+1)</f>
        <v>9</v>
      </c>
      <c r="JD6" s="3">
        <f t="shared" ref="JD6" si="344">IF(JC6=12,1,JC6+1)</f>
        <v>10</v>
      </c>
      <c r="JE6" s="3">
        <f t="shared" ref="JE6" si="345">IF(JD6=12,1,JD6+1)</f>
        <v>11</v>
      </c>
      <c r="JF6" s="3">
        <f t="shared" ref="JF6" si="346">IF(JE6=12,1,JE6+1)</f>
        <v>12</v>
      </c>
      <c r="JG6" s="3">
        <f t="shared" ref="JG6" si="347">IF(JF6=12,1,JF6+1)</f>
        <v>1</v>
      </c>
      <c r="JH6" s="3">
        <f t="shared" ref="JH6" si="348">IF(JG6=12,1,JG6+1)</f>
        <v>2</v>
      </c>
      <c r="JI6" s="3">
        <f t="shared" ref="JI6" si="349">IF(JH6=12,1,JH6+1)</f>
        <v>3</v>
      </c>
      <c r="JJ6" s="3">
        <f t="shared" ref="JJ6" si="350">IF(JI6=12,1,JI6+1)</f>
        <v>4</v>
      </c>
      <c r="JK6" s="3">
        <f t="shared" ref="JK6" si="351">IF(JJ6=12,1,JJ6+1)</f>
        <v>5</v>
      </c>
      <c r="JL6" s="3">
        <f t="shared" ref="JL6" si="352">IF(JK6=12,1,JK6+1)</f>
        <v>6</v>
      </c>
      <c r="JM6" s="3">
        <f t="shared" ref="JM6" si="353">IF(JL6=12,1,JL6+1)</f>
        <v>7</v>
      </c>
      <c r="JN6" s="3">
        <f t="shared" ref="JN6" si="354">IF(JM6=12,1,JM6+1)</f>
        <v>8</v>
      </c>
      <c r="JO6" s="3">
        <f t="shared" ref="JO6" si="355">IF(JN6=12,1,JN6+1)</f>
        <v>9</v>
      </c>
      <c r="JP6" s="3">
        <f t="shared" ref="JP6" si="356">IF(JO6=12,1,JO6+1)</f>
        <v>10</v>
      </c>
      <c r="JQ6" s="3">
        <f t="shared" ref="JQ6" si="357">IF(JP6=12,1,JP6+1)</f>
        <v>11</v>
      </c>
      <c r="JR6" s="3">
        <f t="shared" ref="JR6" si="358">IF(JQ6=12,1,JQ6+1)</f>
        <v>12</v>
      </c>
      <c r="JS6" s="3">
        <f t="shared" ref="JS6" si="359">IF(JR6=12,1,JR6+1)</f>
        <v>1</v>
      </c>
      <c r="JT6" s="3">
        <f t="shared" ref="JT6" si="360">IF(JS6=12,1,JS6+1)</f>
        <v>2</v>
      </c>
      <c r="JU6" s="3">
        <f t="shared" ref="JU6" si="361">IF(JT6=12,1,JT6+1)</f>
        <v>3</v>
      </c>
      <c r="JV6" s="3">
        <f t="shared" ref="JV6" si="362">IF(JU6=12,1,JU6+1)</f>
        <v>4</v>
      </c>
      <c r="JW6" s="3">
        <f t="shared" ref="JW6" si="363">IF(JV6=12,1,JV6+1)</f>
        <v>5</v>
      </c>
      <c r="JX6" s="3">
        <f t="shared" ref="JX6" si="364">IF(JW6=12,1,JW6+1)</f>
        <v>6</v>
      </c>
      <c r="JY6" s="3">
        <f t="shared" ref="JY6" si="365">IF(JX6=12,1,JX6+1)</f>
        <v>7</v>
      </c>
      <c r="JZ6" s="3">
        <f t="shared" ref="JZ6" si="366">IF(JY6=12,1,JY6+1)</f>
        <v>8</v>
      </c>
      <c r="KA6" s="3">
        <f t="shared" ref="KA6" si="367">IF(JZ6=12,1,JZ6+1)</f>
        <v>9</v>
      </c>
      <c r="KB6" s="3">
        <f t="shared" ref="KB6" si="368">IF(KA6=12,1,KA6+1)</f>
        <v>10</v>
      </c>
      <c r="KC6" s="3">
        <f t="shared" ref="KC6" si="369">IF(KB6=12,1,KB6+1)</f>
        <v>11</v>
      </c>
      <c r="KD6" s="3">
        <f t="shared" ref="KD6" si="370">IF(KC6=12,1,KC6+1)</f>
        <v>12</v>
      </c>
      <c r="KE6" s="3">
        <f t="shared" ref="KE6" si="371">IF(KD6=12,1,KD6+1)</f>
        <v>1</v>
      </c>
      <c r="KF6" s="3">
        <f t="shared" ref="KF6" si="372">IF(KE6=12,1,KE6+1)</f>
        <v>2</v>
      </c>
      <c r="KG6" s="3">
        <f t="shared" ref="KG6" si="373">IF(KF6=12,1,KF6+1)</f>
        <v>3</v>
      </c>
      <c r="KH6" s="3">
        <f t="shared" ref="KH6" si="374">IF(KG6=12,1,KG6+1)</f>
        <v>4</v>
      </c>
      <c r="KI6" s="3">
        <f t="shared" ref="KI6" si="375">IF(KH6=12,1,KH6+1)</f>
        <v>5</v>
      </c>
      <c r="KJ6" s="3">
        <f t="shared" ref="KJ6" si="376">IF(KI6=12,1,KI6+1)</f>
        <v>6</v>
      </c>
      <c r="KK6" s="3">
        <f t="shared" ref="KK6" si="377">IF(KJ6=12,1,KJ6+1)</f>
        <v>7</v>
      </c>
      <c r="KL6" s="3">
        <f t="shared" ref="KL6" si="378">IF(KK6=12,1,KK6+1)</f>
        <v>8</v>
      </c>
      <c r="KM6" s="3">
        <f t="shared" ref="KM6" si="379">IF(KL6=12,1,KL6+1)</f>
        <v>9</v>
      </c>
      <c r="KN6" s="3">
        <f t="shared" ref="KN6" si="380">IF(KM6=12,1,KM6+1)</f>
        <v>10</v>
      </c>
      <c r="KO6" s="3">
        <f t="shared" ref="KO6" si="381">IF(KN6=12,1,KN6+1)</f>
        <v>11</v>
      </c>
      <c r="KP6" s="3">
        <f t="shared" ref="KP6" si="382">IF(KO6=12,1,KO6+1)</f>
        <v>12</v>
      </c>
      <c r="KQ6" s="3">
        <f t="shared" ref="KQ6" si="383">IF(KP6=12,1,KP6+1)</f>
        <v>1</v>
      </c>
      <c r="KR6" s="3">
        <f t="shared" ref="KR6" si="384">IF(KQ6=12,1,KQ6+1)</f>
        <v>2</v>
      </c>
      <c r="KS6" s="3">
        <f t="shared" ref="KS6" si="385">IF(KR6=12,1,KR6+1)</f>
        <v>3</v>
      </c>
      <c r="KT6" s="3">
        <f t="shared" ref="KT6" si="386">IF(KS6=12,1,KS6+1)</f>
        <v>4</v>
      </c>
      <c r="KU6" s="3">
        <f t="shared" ref="KU6" si="387">IF(KT6=12,1,KT6+1)</f>
        <v>5</v>
      </c>
      <c r="KV6" s="3">
        <f t="shared" ref="KV6" si="388">IF(KU6=12,1,KU6+1)</f>
        <v>6</v>
      </c>
      <c r="KW6" s="3">
        <f t="shared" ref="KW6" si="389">IF(KV6=12,1,KV6+1)</f>
        <v>7</v>
      </c>
      <c r="KX6" s="3">
        <f t="shared" ref="KX6" si="390">IF(KW6=12,1,KW6+1)</f>
        <v>8</v>
      </c>
      <c r="KY6" s="3">
        <f t="shared" ref="KY6" si="391">IF(KX6=12,1,KX6+1)</f>
        <v>9</v>
      </c>
      <c r="KZ6" s="3">
        <f t="shared" ref="KZ6" si="392">IF(KY6=12,1,KY6+1)</f>
        <v>10</v>
      </c>
      <c r="LA6" s="3">
        <f t="shared" ref="LA6" si="393">IF(KZ6=12,1,KZ6+1)</f>
        <v>11</v>
      </c>
      <c r="LB6" s="3">
        <f t="shared" ref="LB6" si="394">IF(LA6=12,1,LA6+1)</f>
        <v>12</v>
      </c>
      <c r="LC6" s="3">
        <f t="shared" ref="LC6" si="395">IF(LB6=12,1,LB6+1)</f>
        <v>1</v>
      </c>
      <c r="LD6" s="3">
        <f t="shared" ref="LD6" si="396">IF(LC6=12,1,LC6+1)</f>
        <v>2</v>
      </c>
      <c r="LE6" s="3">
        <f t="shared" ref="LE6" si="397">IF(LD6=12,1,LD6+1)</f>
        <v>3</v>
      </c>
      <c r="LF6" s="3">
        <f t="shared" ref="LF6" si="398">IF(LE6=12,1,LE6+1)</f>
        <v>4</v>
      </c>
      <c r="LG6" s="3">
        <f t="shared" ref="LG6" si="399">IF(LF6=12,1,LF6+1)</f>
        <v>5</v>
      </c>
      <c r="LH6" s="3">
        <f t="shared" ref="LH6" si="400">IF(LG6=12,1,LG6+1)</f>
        <v>6</v>
      </c>
      <c r="LI6" s="3">
        <f t="shared" ref="LI6" si="401">IF(LH6=12,1,LH6+1)</f>
        <v>7</v>
      </c>
      <c r="LJ6" s="3">
        <f t="shared" ref="LJ6" si="402">IF(LI6=12,1,LI6+1)</f>
        <v>8</v>
      </c>
      <c r="LK6" s="3">
        <f t="shared" ref="LK6" si="403">IF(LJ6=12,1,LJ6+1)</f>
        <v>9</v>
      </c>
      <c r="LL6" s="3">
        <f t="shared" ref="LL6" si="404">IF(LK6=12,1,LK6+1)</f>
        <v>10</v>
      </c>
      <c r="LM6" s="3">
        <f t="shared" ref="LM6" si="405">IF(LL6=12,1,LL6+1)</f>
        <v>11</v>
      </c>
      <c r="LN6" s="3">
        <f t="shared" ref="LN6" si="406">IF(LM6=12,1,LM6+1)</f>
        <v>12</v>
      </c>
      <c r="LO6" s="3">
        <f t="shared" ref="LO6" si="407">IF(LN6=12,1,LN6+1)</f>
        <v>1</v>
      </c>
      <c r="LP6" s="3">
        <f t="shared" ref="LP6" si="408">IF(LO6=12,1,LO6+1)</f>
        <v>2</v>
      </c>
      <c r="LQ6" s="3">
        <f t="shared" ref="LQ6" si="409">IF(LP6=12,1,LP6+1)</f>
        <v>3</v>
      </c>
      <c r="LR6" s="3">
        <f t="shared" ref="LR6" si="410">IF(LQ6=12,1,LQ6+1)</f>
        <v>4</v>
      </c>
      <c r="LS6" s="3">
        <f t="shared" ref="LS6" si="411">IF(LR6=12,1,LR6+1)</f>
        <v>5</v>
      </c>
      <c r="LT6" s="3">
        <f t="shared" ref="LT6" si="412">IF(LS6=12,1,LS6+1)</f>
        <v>6</v>
      </c>
      <c r="LU6" s="3">
        <f t="shared" ref="LU6" si="413">IF(LT6=12,1,LT6+1)</f>
        <v>7</v>
      </c>
      <c r="LV6" s="3">
        <f t="shared" ref="LV6" si="414">IF(LU6=12,1,LU6+1)</f>
        <v>8</v>
      </c>
      <c r="LW6" s="3">
        <f t="shared" ref="LW6" si="415">IF(LV6=12,1,LV6+1)</f>
        <v>9</v>
      </c>
      <c r="LX6" s="3">
        <f t="shared" ref="LX6" si="416">IF(LW6=12,1,LW6+1)</f>
        <v>10</v>
      </c>
      <c r="LY6" s="3">
        <f t="shared" ref="LY6" si="417">IF(LX6=12,1,LX6+1)</f>
        <v>11</v>
      </c>
      <c r="LZ6" s="3">
        <f t="shared" ref="LZ6" si="418">IF(LY6=12,1,LY6+1)</f>
        <v>12</v>
      </c>
      <c r="MA6" s="3">
        <f t="shared" ref="MA6" si="419">IF(LZ6=12,1,LZ6+1)</f>
        <v>1</v>
      </c>
      <c r="MB6" s="3">
        <f t="shared" ref="MB6" si="420">IF(MA6=12,1,MA6+1)</f>
        <v>2</v>
      </c>
      <c r="MC6" s="3">
        <f t="shared" ref="MC6" si="421">IF(MB6=12,1,MB6+1)</f>
        <v>3</v>
      </c>
      <c r="MD6" s="3">
        <f t="shared" ref="MD6" si="422">IF(MC6=12,1,MC6+1)</f>
        <v>4</v>
      </c>
      <c r="ME6" s="3">
        <f t="shared" ref="ME6" si="423">IF(MD6=12,1,MD6+1)</f>
        <v>5</v>
      </c>
      <c r="MF6" s="3">
        <f t="shared" ref="MF6" si="424">IF(ME6=12,1,ME6+1)</f>
        <v>6</v>
      </c>
      <c r="MG6" s="3">
        <f t="shared" ref="MG6" si="425">IF(MF6=12,1,MF6+1)</f>
        <v>7</v>
      </c>
      <c r="MH6" s="3">
        <f t="shared" ref="MH6" si="426">IF(MG6=12,1,MG6+1)</f>
        <v>8</v>
      </c>
      <c r="MI6" s="3">
        <f t="shared" ref="MI6" si="427">IF(MH6=12,1,MH6+1)</f>
        <v>9</v>
      </c>
      <c r="MJ6" s="3">
        <f t="shared" ref="MJ6" si="428">IF(MI6=12,1,MI6+1)</f>
        <v>10</v>
      </c>
      <c r="MK6" s="3">
        <f t="shared" ref="MK6" si="429">IF(MJ6=12,1,MJ6+1)</f>
        <v>11</v>
      </c>
      <c r="ML6" s="3">
        <f t="shared" ref="ML6" si="430">IF(MK6=12,1,MK6+1)</f>
        <v>12</v>
      </c>
      <c r="MM6" s="3">
        <f t="shared" ref="MM6" si="431">IF(ML6=12,1,ML6+1)</f>
        <v>1</v>
      </c>
      <c r="MN6" s="3">
        <f t="shared" ref="MN6" si="432">IF(MM6=12,1,MM6+1)</f>
        <v>2</v>
      </c>
      <c r="MO6" s="3">
        <f t="shared" ref="MO6" si="433">IF(MN6=12,1,MN6+1)</f>
        <v>3</v>
      </c>
      <c r="MP6" s="3">
        <f t="shared" ref="MP6" si="434">IF(MO6=12,1,MO6+1)</f>
        <v>4</v>
      </c>
      <c r="MQ6" s="3">
        <f t="shared" ref="MQ6" si="435">IF(MP6=12,1,MP6+1)</f>
        <v>5</v>
      </c>
      <c r="MR6" s="3">
        <f t="shared" ref="MR6" si="436">IF(MQ6=12,1,MQ6+1)</f>
        <v>6</v>
      </c>
      <c r="MS6" s="3">
        <f t="shared" ref="MS6" si="437">IF(MR6=12,1,MR6+1)</f>
        <v>7</v>
      </c>
      <c r="MT6" s="3">
        <f t="shared" ref="MT6" si="438">IF(MS6=12,1,MS6+1)</f>
        <v>8</v>
      </c>
      <c r="MU6" s="3">
        <f t="shared" ref="MU6" si="439">IF(MT6=12,1,MT6+1)</f>
        <v>9</v>
      </c>
      <c r="MV6" s="3">
        <f t="shared" ref="MV6" si="440">IF(MU6=12,1,MU6+1)</f>
        <v>10</v>
      </c>
      <c r="MW6" s="3">
        <f t="shared" ref="MW6" si="441">IF(MV6=12,1,MV6+1)</f>
        <v>11</v>
      </c>
      <c r="MX6" s="3">
        <f t="shared" ref="MX6" si="442">IF(MW6=12,1,MW6+1)</f>
        <v>12</v>
      </c>
      <c r="MY6" s="3">
        <f t="shared" ref="MY6" si="443">IF(MX6=12,1,MX6+1)</f>
        <v>1</v>
      </c>
      <c r="MZ6" s="3">
        <f t="shared" ref="MZ6" si="444">IF(MY6=12,1,MY6+1)</f>
        <v>2</v>
      </c>
      <c r="NA6" s="3">
        <f t="shared" ref="NA6" si="445">IF(MZ6=12,1,MZ6+1)</f>
        <v>3</v>
      </c>
      <c r="NB6" s="3">
        <f t="shared" ref="NB6" si="446">IF(NA6=12,1,NA6+1)</f>
        <v>4</v>
      </c>
      <c r="NC6" s="3">
        <f t="shared" ref="NC6" si="447">IF(NB6=12,1,NB6+1)</f>
        <v>5</v>
      </c>
      <c r="ND6" s="3">
        <f t="shared" ref="ND6" si="448">IF(NC6=12,1,NC6+1)</f>
        <v>6</v>
      </c>
      <c r="NE6" s="3">
        <f t="shared" ref="NE6" si="449">IF(ND6=12,1,ND6+1)</f>
        <v>7</v>
      </c>
      <c r="NF6" s="3">
        <f t="shared" ref="NF6" si="450">IF(NE6=12,1,NE6+1)</f>
        <v>8</v>
      </c>
      <c r="NG6" s="3">
        <f t="shared" ref="NG6" si="451">IF(NF6=12,1,NF6+1)</f>
        <v>9</v>
      </c>
      <c r="NH6" s="3">
        <f t="shared" ref="NH6" si="452">IF(NG6=12,1,NG6+1)</f>
        <v>10</v>
      </c>
      <c r="NI6" s="3">
        <f t="shared" ref="NI6" si="453">IF(NH6=12,1,NH6+1)</f>
        <v>11</v>
      </c>
      <c r="NJ6" s="3">
        <f t="shared" ref="NJ6" si="454">IF(NI6=12,1,NI6+1)</f>
        <v>12</v>
      </c>
      <c r="NK6" s="3">
        <f t="shared" ref="NK6" si="455">IF(NJ6=12,1,NJ6+1)</f>
        <v>1</v>
      </c>
      <c r="NL6" s="3">
        <f t="shared" ref="NL6" si="456">IF(NK6=12,1,NK6+1)</f>
        <v>2</v>
      </c>
      <c r="NM6" s="3">
        <f t="shared" ref="NM6" si="457">IF(NL6=12,1,NL6+1)</f>
        <v>3</v>
      </c>
      <c r="NN6" s="3">
        <f t="shared" ref="NN6" si="458">IF(NM6=12,1,NM6+1)</f>
        <v>4</v>
      </c>
      <c r="NO6" s="3">
        <f t="shared" ref="NO6" si="459">IF(NN6=12,1,NN6+1)</f>
        <v>5</v>
      </c>
      <c r="NP6" s="3">
        <f t="shared" ref="NP6" si="460">IF(NO6=12,1,NO6+1)</f>
        <v>6</v>
      </c>
      <c r="NQ6" s="3">
        <f t="shared" ref="NQ6" si="461">IF(NP6=12,1,NP6+1)</f>
        <v>7</v>
      </c>
      <c r="NR6" s="3">
        <f t="shared" ref="NR6" si="462">IF(NQ6=12,1,NQ6+1)</f>
        <v>8</v>
      </c>
      <c r="NU6" s="6" t="s">
        <v>342</v>
      </c>
      <c r="NV6" s="8"/>
    </row>
    <row r="7" spans="1:388">
      <c r="A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U7" s="6"/>
      <c r="NV7" s="8"/>
    </row>
    <row r="8" spans="1:388">
      <c r="A8" t="s">
        <v>343</v>
      </c>
      <c r="C8" s="40">
        <f>IF(C5&lt;=Assumptions!$B$20,1,0)</f>
        <v>1</v>
      </c>
      <c r="D8" s="40">
        <f>IF(D5&lt;=Assumptions!$B$20,1,0)</f>
        <v>1</v>
      </c>
      <c r="E8" s="40">
        <f>IF(E5&lt;=Assumptions!$B$20,1,0)</f>
        <v>1</v>
      </c>
      <c r="F8" s="40">
        <f>IF(F5&lt;=Assumptions!$B$20,1,0)</f>
        <v>1</v>
      </c>
      <c r="G8" s="40">
        <f>IF(G5&lt;=Assumptions!$B$20,1,0)</f>
        <v>1</v>
      </c>
      <c r="H8" s="40">
        <f>IF(H5&lt;=Assumptions!$B$20,1,0)</f>
        <v>1</v>
      </c>
      <c r="I8" s="40">
        <f>IF(I5&lt;=Assumptions!$B$20,1,0)</f>
        <v>1</v>
      </c>
      <c r="J8" s="40">
        <f>IF(J5&lt;=Assumptions!$B$20,1,0)</f>
        <v>1</v>
      </c>
      <c r="K8" s="40">
        <f>IF(K5&lt;=Assumptions!$B$20,1,0)</f>
        <v>1</v>
      </c>
      <c r="L8" s="40">
        <f>IF(L5&lt;=Assumptions!$B$20,1,0)</f>
        <v>1</v>
      </c>
      <c r="M8" s="40">
        <f>IF(M5&lt;=Assumptions!$B$20,1,0)</f>
        <v>1</v>
      </c>
      <c r="N8" s="40">
        <f>IF(N5&lt;=Assumptions!$B$20,1,0)</f>
        <v>1</v>
      </c>
      <c r="O8" s="40">
        <f>IF(O5&lt;=Assumptions!$B$20,1,0)</f>
        <v>1</v>
      </c>
      <c r="P8" s="40">
        <f>IF(P5&lt;=Assumptions!$B$20,1,0)</f>
        <v>1</v>
      </c>
      <c r="Q8" s="40">
        <f>IF(Q5&lt;=Assumptions!$B$20,1,0)</f>
        <v>1</v>
      </c>
      <c r="R8" s="40">
        <f>IF(R5&lt;=Assumptions!$B$20,1,0)</f>
        <v>1</v>
      </c>
      <c r="S8" s="40">
        <f>IF(S5&lt;=Assumptions!$B$20,1,0)</f>
        <v>1</v>
      </c>
      <c r="T8" s="40">
        <f>IF(T5&lt;=Assumptions!$B$20,1,0)</f>
        <v>1</v>
      </c>
      <c r="U8" s="40">
        <f>IF(U5&lt;=Assumptions!$B$20,1,0)</f>
        <v>1</v>
      </c>
      <c r="V8" s="40">
        <f>IF(V5&lt;=Assumptions!$B$20,1,0)</f>
        <v>1</v>
      </c>
      <c r="W8" s="40">
        <f>IF(W5&lt;=Assumptions!$B$20,1,0)</f>
        <v>1</v>
      </c>
      <c r="X8" s="40">
        <f>IF(X5&lt;=Assumptions!$B$20,1,0)</f>
        <v>1</v>
      </c>
      <c r="Y8" s="40">
        <f>IF(Y5&lt;=Assumptions!$B$20,1,0)</f>
        <v>1</v>
      </c>
      <c r="Z8" s="40">
        <f>IF(Z5&lt;=Assumptions!$B$20,1,0)</f>
        <v>1</v>
      </c>
      <c r="AA8" s="40">
        <f>IF(AA5&lt;=Assumptions!$B$20,1,0)</f>
        <v>1</v>
      </c>
      <c r="AB8" s="40">
        <f>IF(AB5&lt;=Assumptions!$B$20,1,0)</f>
        <v>1</v>
      </c>
      <c r="AC8" s="40">
        <f>IF(AC5&lt;=Assumptions!$B$20,1,0)</f>
        <v>1</v>
      </c>
      <c r="AD8" s="40">
        <f>IF(AD5&lt;=Assumptions!$B$20,1,0)</f>
        <v>1</v>
      </c>
      <c r="AE8" s="40">
        <f>IF(AE5&lt;=Assumptions!$B$20,1,0)</f>
        <v>1</v>
      </c>
      <c r="AF8" s="40">
        <f>IF(AF5&lt;=Assumptions!$B$20,1,0)</f>
        <v>1</v>
      </c>
      <c r="AG8" s="40">
        <f>IF(AG5&lt;=Assumptions!$B$20,1,0)</f>
        <v>1</v>
      </c>
      <c r="AH8" s="40">
        <f>IF(AH5&lt;=Assumptions!$B$20,1,0)</f>
        <v>1</v>
      </c>
      <c r="AI8" s="40">
        <f>IF(AI5&lt;=Assumptions!$B$20,1,0)</f>
        <v>1</v>
      </c>
      <c r="AJ8" s="40">
        <f>IF(AJ5&lt;=Assumptions!$B$20,1,0)</f>
        <v>1</v>
      </c>
      <c r="AK8" s="40">
        <f>IF(AK5&lt;=Assumptions!$B$20,1,0)</f>
        <v>1</v>
      </c>
      <c r="AL8" s="40">
        <f>IF(AL5&lt;=Assumptions!$B$20,1,0)</f>
        <v>1</v>
      </c>
      <c r="AM8" s="40">
        <f>IF(AM5&lt;=Assumptions!$B$20,1,0)</f>
        <v>1</v>
      </c>
      <c r="AN8" s="40">
        <f>IF(AN5&lt;=Assumptions!$B$20,1,0)</f>
        <v>1</v>
      </c>
      <c r="AO8" s="40">
        <f>IF(AO5&lt;=Assumptions!$B$20,1,0)</f>
        <v>1</v>
      </c>
      <c r="AP8" s="40">
        <f>IF(AP5&lt;=Assumptions!$B$20,1,0)</f>
        <v>1</v>
      </c>
      <c r="AQ8" s="40">
        <f>IF(AQ5&lt;=Assumptions!$B$20,1,0)</f>
        <v>1</v>
      </c>
      <c r="AR8" s="40">
        <f>IF(AR5&lt;=Assumptions!$B$20,1,0)</f>
        <v>1</v>
      </c>
      <c r="AS8" s="40">
        <f>IF(AS5&lt;=Assumptions!$B$20,1,0)</f>
        <v>1</v>
      </c>
      <c r="AT8" s="40">
        <f>IF(AT5&lt;=Assumptions!$B$20,1,0)</f>
        <v>1</v>
      </c>
      <c r="AU8" s="40">
        <f>IF(AU5&lt;=Assumptions!$B$20,1,0)</f>
        <v>1</v>
      </c>
      <c r="AV8" s="40">
        <f>IF(AV5&lt;=Assumptions!$B$20,1,0)</f>
        <v>1</v>
      </c>
      <c r="AW8" s="40">
        <f>IF(AW5&lt;=Assumptions!$B$20,1,0)</f>
        <v>1</v>
      </c>
      <c r="AX8" s="40">
        <f>IF(AX5&lt;=Assumptions!$B$20,1,0)</f>
        <v>1</v>
      </c>
      <c r="AY8" s="40">
        <f>IF(AY5&lt;=Assumptions!$B$20,1,0)</f>
        <v>1</v>
      </c>
      <c r="AZ8" s="40">
        <f>IF(AZ5&lt;=Assumptions!$B$20,1,0)</f>
        <v>1</v>
      </c>
      <c r="BA8" s="40">
        <f>IF(BA5&lt;=Assumptions!$B$20,1,0)</f>
        <v>1</v>
      </c>
      <c r="BB8" s="40">
        <f>IF(BB5&lt;=Assumptions!$B$20,1,0)</f>
        <v>1</v>
      </c>
      <c r="BC8" s="40">
        <f>IF(BC5&lt;=Assumptions!$B$20,1,0)</f>
        <v>1</v>
      </c>
      <c r="BD8" s="40">
        <f>IF(BD5&lt;=Assumptions!$B$20,1,0)</f>
        <v>1</v>
      </c>
      <c r="BE8" s="40">
        <f>IF(BE5&lt;=Assumptions!$B$20,1,0)</f>
        <v>1</v>
      </c>
      <c r="BF8" s="40">
        <f>IF(BF5&lt;=Assumptions!$B$20,1,0)</f>
        <v>1</v>
      </c>
      <c r="BG8" s="40">
        <f>IF(BG5&lt;=Assumptions!$B$20,1,0)</f>
        <v>1</v>
      </c>
      <c r="BH8" s="40">
        <f>IF(BH5&lt;=Assumptions!$B$20,1,0)</f>
        <v>1</v>
      </c>
      <c r="BI8" s="40">
        <f>IF(BI5&lt;=Assumptions!$B$20,1,0)</f>
        <v>1</v>
      </c>
      <c r="BJ8" s="40">
        <f>IF(BJ5&lt;=Assumptions!$B$20,1,0)</f>
        <v>1</v>
      </c>
      <c r="BK8" s="40">
        <f>IF(BK5&lt;=Assumptions!$B$20,1,0)</f>
        <v>1</v>
      </c>
      <c r="BL8" s="40">
        <f>IF(BL5&lt;=Assumptions!$B$20,1,0)</f>
        <v>1</v>
      </c>
      <c r="BM8" s="40">
        <f>IF(BM5&lt;=Assumptions!$B$20,1,0)</f>
        <v>1</v>
      </c>
      <c r="BN8" s="40">
        <f>IF(BN5&lt;=Assumptions!$B$20,1,0)</f>
        <v>1</v>
      </c>
      <c r="BO8" s="40">
        <f>IF(BO5&lt;=Assumptions!$B$20,1,0)</f>
        <v>1</v>
      </c>
      <c r="BP8" s="40">
        <f>IF(BP5&lt;=Assumptions!$B$20,1,0)</f>
        <v>1</v>
      </c>
      <c r="BQ8" s="40">
        <f>IF(BQ5&lt;=Assumptions!$B$20,1,0)</f>
        <v>1</v>
      </c>
      <c r="BR8" s="40">
        <f>IF(BR5&lt;=Assumptions!$B$20,1,0)</f>
        <v>1</v>
      </c>
      <c r="BS8" s="40">
        <f>IF(BS5&lt;=Assumptions!$B$20,1,0)</f>
        <v>1</v>
      </c>
      <c r="BT8" s="40">
        <f>IF(BT5&lt;=Assumptions!$B$20,1,0)</f>
        <v>1</v>
      </c>
      <c r="BU8" s="40">
        <f>IF(BU5&lt;=Assumptions!$B$20,1,0)</f>
        <v>1</v>
      </c>
      <c r="BV8" s="40">
        <f>IF(BV5&lt;=Assumptions!$B$20,1,0)</f>
        <v>1</v>
      </c>
      <c r="BW8" s="40">
        <f>IF(BW5&lt;=Assumptions!$B$20,1,0)</f>
        <v>0</v>
      </c>
      <c r="BX8" s="40">
        <f>IF(BX5&lt;=Assumptions!$B$20,1,0)</f>
        <v>0</v>
      </c>
      <c r="BY8" s="40">
        <f>IF(BY5&lt;=Assumptions!$B$20,1,0)</f>
        <v>0</v>
      </c>
      <c r="BZ8" s="40">
        <f>IF(BZ5&lt;=Assumptions!$B$20,1,0)</f>
        <v>0</v>
      </c>
      <c r="CA8" s="40">
        <f>IF(CA5&lt;=Assumptions!$B$20,1,0)</f>
        <v>0</v>
      </c>
      <c r="CB8" s="40">
        <f>IF(CB5&lt;=Assumptions!$B$20,1,0)</f>
        <v>0</v>
      </c>
      <c r="CC8" s="40">
        <f>IF(CC5&lt;=Assumptions!$B$20,1,0)</f>
        <v>0</v>
      </c>
      <c r="CD8" s="40">
        <f>IF(CD5&lt;=Assumptions!$B$20,1,0)</f>
        <v>0</v>
      </c>
      <c r="CE8" s="40">
        <f>IF(CE5&lt;=Assumptions!$B$20,1,0)</f>
        <v>0</v>
      </c>
      <c r="CF8" s="40">
        <f>IF(CF5&lt;=Assumptions!$B$20,1,0)</f>
        <v>0</v>
      </c>
      <c r="CG8" s="40">
        <f>IF(CG5&lt;=Assumptions!$B$20,1,0)</f>
        <v>0</v>
      </c>
      <c r="CH8" s="40">
        <f>IF(CH5&lt;=Assumptions!$B$20,1,0)</f>
        <v>0</v>
      </c>
      <c r="CI8" s="40">
        <f>IF(CI5&lt;=Assumptions!$B$20,1,0)</f>
        <v>0</v>
      </c>
      <c r="CJ8" s="40">
        <f>IF(CJ5&lt;=Assumptions!$B$20,1,0)</f>
        <v>0</v>
      </c>
      <c r="CK8" s="40">
        <f>IF(CK5&lt;=Assumptions!$B$20,1,0)</f>
        <v>0</v>
      </c>
      <c r="CL8" s="40">
        <f>IF(CL5&lt;=Assumptions!$B$20,1,0)</f>
        <v>0</v>
      </c>
      <c r="CM8" s="40">
        <f>IF(CM5&lt;=Assumptions!$B$20,1,0)</f>
        <v>0</v>
      </c>
      <c r="CN8" s="40">
        <f>IF(CN5&lt;=Assumptions!$B$20,1,0)</f>
        <v>0</v>
      </c>
      <c r="CO8" s="40">
        <f>IF(CO5&lt;=Assumptions!$B$20,1,0)</f>
        <v>0</v>
      </c>
      <c r="CP8" s="40">
        <f>IF(CP5&lt;=Assumptions!$B$20,1,0)</f>
        <v>0</v>
      </c>
      <c r="CQ8" s="40">
        <f>IF(CQ5&lt;=Assumptions!$B$20,1,0)</f>
        <v>0</v>
      </c>
      <c r="CR8" s="40">
        <f>IF(CR5&lt;=Assumptions!$B$20,1,0)</f>
        <v>0</v>
      </c>
      <c r="CS8" s="40">
        <f>IF(CS5&lt;=Assumptions!$B$20,1,0)</f>
        <v>0</v>
      </c>
      <c r="CT8" s="40">
        <f>IF(CT5&lt;=Assumptions!$B$20,1,0)</f>
        <v>0</v>
      </c>
      <c r="CU8" s="40">
        <f>IF(CU5&lt;=Assumptions!$B$20,1,0)</f>
        <v>0</v>
      </c>
      <c r="CV8" s="40">
        <f>IF(CV5&lt;=Assumptions!$B$20,1,0)</f>
        <v>0</v>
      </c>
      <c r="CW8" s="40">
        <f>IF(CW5&lt;=Assumptions!$B$20,1,0)</f>
        <v>0</v>
      </c>
      <c r="CX8" s="40">
        <f>IF(CX5&lt;=Assumptions!$B$20,1,0)</f>
        <v>0</v>
      </c>
      <c r="CY8" s="40">
        <f>IF(CY5&lt;=Assumptions!$B$20,1,0)</f>
        <v>0</v>
      </c>
      <c r="CZ8" s="40">
        <f>IF(CZ5&lt;=Assumptions!$B$20,1,0)</f>
        <v>0</v>
      </c>
      <c r="DA8" s="40">
        <f>IF(DA5&lt;=Assumptions!$B$20,1,0)</f>
        <v>0</v>
      </c>
      <c r="DB8" s="40">
        <f>IF(DB5&lt;=Assumptions!$B$20,1,0)</f>
        <v>0</v>
      </c>
      <c r="DC8" s="40">
        <f>IF(DC5&lt;=Assumptions!$B$20,1,0)</f>
        <v>0</v>
      </c>
      <c r="DD8" s="40">
        <f>IF(DD5&lt;=Assumptions!$B$20,1,0)</f>
        <v>0</v>
      </c>
      <c r="DE8" s="40">
        <f>IF(DE5&lt;=Assumptions!$B$20,1,0)</f>
        <v>0</v>
      </c>
      <c r="DF8" s="40">
        <f>IF(DF5&lt;=Assumptions!$B$20,1,0)</f>
        <v>0</v>
      </c>
      <c r="DG8" s="40">
        <f>IF(DG5&lt;=Assumptions!$B$20,1,0)</f>
        <v>0</v>
      </c>
      <c r="DH8" s="40">
        <f>IF(DH5&lt;=Assumptions!$B$20,1,0)</f>
        <v>0</v>
      </c>
      <c r="DI8" s="40">
        <f>IF(DI5&lt;=Assumptions!$B$20,1,0)</f>
        <v>0</v>
      </c>
      <c r="DJ8" s="40">
        <f>IF(DJ5&lt;=Assumptions!$B$20,1,0)</f>
        <v>0</v>
      </c>
      <c r="DK8" s="40">
        <f>IF(DK5&lt;=Assumptions!$B$20,1,0)</f>
        <v>0</v>
      </c>
      <c r="DL8" s="40">
        <f>IF(DL5&lt;=Assumptions!$B$20,1,0)</f>
        <v>0</v>
      </c>
      <c r="DM8" s="40">
        <f>IF(DM5&lt;=Assumptions!$B$20,1,0)</f>
        <v>0</v>
      </c>
      <c r="DN8" s="40">
        <f>IF(DN5&lt;=Assumptions!$B$20,1,0)</f>
        <v>0</v>
      </c>
      <c r="DO8" s="40">
        <f>IF(DO5&lt;=Assumptions!$B$20,1,0)</f>
        <v>0</v>
      </c>
      <c r="DP8" s="40">
        <f>IF(DP5&lt;=Assumptions!$B$20,1,0)</f>
        <v>0</v>
      </c>
      <c r="DQ8" s="40">
        <f>IF(DQ5&lt;=Assumptions!$B$20,1,0)</f>
        <v>0</v>
      </c>
      <c r="DR8" s="40">
        <f>IF(DR5&lt;=Assumptions!$B$20,1,0)</f>
        <v>0</v>
      </c>
      <c r="DS8" s="40">
        <f>IF(DS5&lt;=Assumptions!$B$20,1,0)</f>
        <v>0</v>
      </c>
      <c r="DT8" s="40">
        <f>IF(DT5&lt;=Assumptions!$B$20,1,0)</f>
        <v>0</v>
      </c>
      <c r="DU8" s="40">
        <f>IF(DU5&lt;=Assumptions!$B$20,1,0)</f>
        <v>0</v>
      </c>
      <c r="DV8" s="40">
        <f>IF(DV5&lt;=Assumptions!$B$20,1,0)</f>
        <v>0</v>
      </c>
      <c r="DW8" s="40">
        <f>IF(DW5&lt;=Assumptions!$B$20,1,0)</f>
        <v>0</v>
      </c>
      <c r="DX8" s="40">
        <f>IF(DX5&lt;=Assumptions!$B$20,1,0)</f>
        <v>0</v>
      </c>
      <c r="DY8" s="40">
        <f>IF(DY5&lt;=Assumptions!$B$20,1,0)</f>
        <v>0</v>
      </c>
      <c r="DZ8" s="40">
        <f>IF(DZ5&lt;=Assumptions!$B$20,1,0)</f>
        <v>0</v>
      </c>
      <c r="EA8" s="40">
        <f>IF(EA5&lt;=Assumptions!$B$20,1,0)</f>
        <v>0</v>
      </c>
      <c r="EB8" s="40">
        <f>IF(EB5&lt;=Assumptions!$B$20,1,0)</f>
        <v>0</v>
      </c>
      <c r="EC8" s="40">
        <f>IF(EC5&lt;=Assumptions!$B$20,1,0)</f>
        <v>0</v>
      </c>
      <c r="ED8" s="40">
        <f>IF(ED5&lt;=Assumptions!$B$20,1,0)</f>
        <v>0</v>
      </c>
      <c r="EE8" s="40">
        <f>IF(EE5&lt;=Assumptions!$B$20,1,0)</f>
        <v>0</v>
      </c>
      <c r="EF8" s="40">
        <f>IF(EF5&lt;=Assumptions!$B$20,1,0)</f>
        <v>0</v>
      </c>
      <c r="EG8" s="40">
        <f>IF(EG5&lt;=Assumptions!$B$20,1,0)</f>
        <v>0</v>
      </c>
      <c r="EH8" s="40">
        <f>IF(EH5&lt;=Assumptions!$B$20,1,0)</f>
        <v>0</v>
      </c>
      <c r="EI8" s="40">
        <f>IF(EI5&lt;=Assumptions!$B$20,1,0)</f>
        <v>0</v>
      </c>
      <c r="EJ8" s="40">
        <f>IF(EJ5&lt;=Assumptions!$B$20,1,0)</f>
        <v>0</v>
      </c>
      <c r="EK8" s="40">
        <f>IF(EK5&lt;=Assumptions!$B$20,1,0)</f>
        <v>0</v>
      </c>
      <c r="EL8" s="40">
        <f>IF(EL5&lt;=Assumptions!$B$20,1,0)</f>
        <v>0</v>
      </c>
      <c r="EM8" s="40">
        <f>IF(EM5&lt;=Assumptions!$B$20,1,0)</f>
        <v>0</v>
      </c>
      <c r="EN8" s="40">
        <f>IF(EN5&lt;=Assumptions!$B$20,1,0)</f>
        <v>0</v>
      </c>
      <c r="EO8" s="40">
        <f>IF(EO5&lt;=Assumptions!$B$20,1,0)</f>
        <v>0</v>
      </c>
      <c r="EP8" s="40">
        <f>IF(EP5&lt;=Assumptions!$B$20,1,0)</f>
        <v>0</v>
      </c>
      <c r="EQ8" s="40">
        <f>IF(EQ5&lt;=Assumptions!$B$20,1,0)</f>
        <v>0</v>
      </c>
      <c r="ER8" s="40">
        <f>IF(ER5&lt;=Assumptions!$B$20,1,0)</f>
        <v>0</v>
      </c>
      <c r="ES8" s="40">
        <f>IF(ES5&lt;=Assumptions!$B$20,1,0)</f>
        <v>0</v>
      </c>
      <c r="ET8" s="40">
        <f>IF(ET5&lt;=Assumptions!$B$20,1,0)</f>
        <v>0</v>
      </c>
      <c r="EU8" s="40">
        <f>IF(EU5&lt;=Assumptions!$B$20,1,0)</f>
        <v>0</v>
      </c>
      <c r="EV8" s="40">
        <f>IF(EV5&lt;=Assumptions!$B$20,1,0)</f>
        <v>0</v>
      </c>
      <c r="EW8" s="40">
        <f>IF(EW5&lt;=Assumptions!$B$20,1,0)</f>
        <v>0</v>
      </c>
      <c r="EX8" s="40">
        <f>IF(EX5&lt;=Assumptions!$B$20,1,0)</f>
        <v>0</v>
      </c>
      <c r="EY8" s="40">
        <f>IF(EY5&lt;=Assumptions!$B$20,1,0)</f>
        <v>0</v>
      </c>
      <c r="EZ8" s="40">
        <f>IF(EZ5&lt;=Assumptions!$B$20,1,0)</f>
        <v>0</v>
      </c>
      <c r="FA8" s="40">
        <f>IF(FA5&lt;=Assumptions!$B$20,1,0)</f>
        <v>0</v>
      </c>
      <c r="FB8" s="40">
        <f>IF(FB5&lt;=Assumptions!$B$20,1,0)</f>
        <v>0</v>
      </c>
      <c r="FC8" s="40">
        <f>IF(FC5&lt;=Assumptions!$B$20,1,0)</f>
        <v>0</v>
      </c>
      <c r="FD8" s="40">
        <f>IF(FD5&lt;=Assumptions!$B$20,1,0)</f>
        <v>0</v>
      </c>
      <c r="FE8" s="40">
        <f>IF(FE5&lt;=Assumptions!$B$20,1,0)</f>
        <v>0</v>
      </c>
      <c r="FF8" s="40">
        <f>IF(FF5&lt;=Assumptions!$B$20,1,0)</f>
        <v>0</v>
      </c>
      <c r="FG8" s="40">
        <f>IF(FG5&lt;=Assumptions!$B$20,1,0)</f>
        <v>0</v>
      </c>
      <c r="FH8" s="40">
        <f>IF(FH5&lt;=Assumptions!$B$20,1,0)</f>
        <v>0</v>
      </c>
      <c r="FI8" s="40">
        <f>IF(FI5&lt;=Assumptions!$B$20,1,0)</f>
        <v>0</v>
      </c>
      <c r="FJ8" s="40">
        <f>IF(FJ5&lt;=Assumptions!$B$20,1,0)</f>
        <v>0</v>
      </c>
      <c r="FK8" s="40">
        <f>IF(FK5&lt;=Assumptions!$B$20,1,0)</f>
        <v>0</v>
      </c>
      <c r="FL8" s="40">
        <f>IF(FL5&lt;=Assumptions!$B$20,1,0)</f>
        <v>0</v>
      </c>
      <c r="FM8" s="40">
        <f>IF(FM5&lt;=Assumptions!$B$20,1,0)</f>
        <v>0</v>
      </c>
      <c r="FN8" s="40">
        <f>IF(FN5&lt;=Assumptions!$B$20,1,0)</f>
        <v>0</v>
      </c>
      <c r="FO8" s="40">
        <f>IF(FO5&lt;=Assumptions!$B$20,1,0)</f>
        <v>0</v>
      </c>
      <c r="FP8" s="40">
        <f>IF(FP5&lt;=Assumptions!$B$20,1,0)</f>
        <v>0</v>
      </c>
      <c r="FQ8" s="40">
        <f>IF(FQ5&lt;=Assumptions!$B$20,1,0)</f>
        <v>0</v>
      </c>
      <c r="FR8" s="40">
        <f>IF(FR5&lt;=Assumptions!$B$20,1,0)</f>
        <v>0</v>
      </c>
      <c r="FS8" s="40">
        <f>IF(FS5&lt;=Assumptions!$B$20,1,0)</f>
        <v>0</v>
      </c>
      <c r="FT8" s="40">
        <f>IF(FT5&lt;=Assumptions!$B$20,1,0)</f>
        <v>0</v>
      </c>
      <c r="FU8" s="40">
        <f>IF(FU5&lt;=Assumptions!$B$20,1,0)</f>
        <v>0</v>
      </c>
      <c r="FV8" s="40">
        <f>IF(FV5&lt;=Assumptions!$B$20,1,0)</f>
        <v>0</v>
      </c>
      <c r="FW8" s="40">
        <f>IF(FW5&lt;=Assumptions!$B$20,1,0)</f>
        <v>0</v>
      </c>
      <c r="FX8" s="40">
        <f>IF(FX5&lt;=Assumptions!$B$20,1,0)</f>
        <v>0</v>
      </c>
      <c r="FY8" s="40">
        <f>IF(FY5&lt;=Assumptions!$B$20,1,0)</f>
        <v>0</v>
      </c>
      <c r="FZ8" s="40">
        <f>IF(FZ5&lt;=Assumptions!$B$20,1,0)</f>
        <v>0</v>
      </c>
      <c r="GA8" s="40">
        <f>IF(GA5&lt;=Assumptions!$B$20,1,0)</f>
        <v>0</v>
      </c>
      <c r="GB8" s="40">
        <f>IF(GB5&lt;=Assumptions!$B$20,1,0)</f>
        <v>0</v>
      </c>
      <c r="GC8" s="40">
        <f>IF(GC5&lt;=Assumptions!$B$20,1,0)</f>
        <v>0</v>
      </c>
      <c r="GD8" s="40">
        <f>IF(GD5&lt;=Assumptions!$B$20,1,0)</f>
        <v>0</v>
      </c>
      <c r="GE8" s="40">
        <f>IF(GE5&lt;=Assumptions!$B$20,1,0)</f>
        <v>0</v>
      </c>
      <c r="GF8" s="40">
        <f>IF(GF5&lt;=Assumptions!$B$20,1,0)</f>
        <v>0</v>
      </c>
      <c r="GG8" s="40">
        <f>IF(GG5&lt;=Assumptions!$B$20,1,0)</f>
        <v>0</v>
      </c>
      <c r="GH8" s="40">
        <f>IF(GH5&lt;=Assumptions!$B$20,1,0)</f>
        <v>0</v>
      </c>
      <c r="GI8" s="40">
        <f>IF(GI5&lt;=Assumptions!$B$20,1,0)</f>
        <v>0</v>
      </c>
      <c r="GJ8" s="40">
        <f>IF(GJ5&lt;=Assumptions!$B$20,1,0)</f>
        <v>0</v>
      </c>
      <c r="GK8" s="40">
        <f>IF(GK5&lt;=Assumptions!$B$20,1,0)</f>
        <v>0</v>
      </c>
      <c r="GL8" s="40">
        <f>IF(GL5&lt;=Assumptions!$B$20,1,0)</f>
        <v>0</v>
      </c>
      <c r="GM8" s="40">
        <f>IF(GM5&lt;=Assumptions!$B$20,1,0)</f>
        <v>0</v>
      </c>
      <c r="GN8" s="40">
        <f>IF(GN5&lt;=Assumptions!$B$20,1,0)</f>
        <v>0</v>
      </c>
      <c r="GO8" s="40">
        <f>IF(GO5&lt;=Assumptions!$B$20,1,0)</f>
        <v>0</v>
      </c>
      <c r="GP8" s="40">
        <f>IF(GP5&lt;=Assumptions!$B$20,1,0)</f>
        <v>0</v>
      </c>
      <c r="GQ8" s="40">
        <f>IF(GQ5&lt;=Assumptions!$B$20,1,0)</f>
        <v>0</v>
      </c>
      <c r="GR8" s="40">
        <f>IF(GR5&lt;=Assumptions!$B$20,1,0)</f>
        <v>0</v>
      </c>
      <c r="GS8" s="40">
        <f>IF(GS5&lt;=Assumptions!$B$20,1,0)</f>
        <v>0</v>
      </c>
      <c r="GT8" s="40">
        <f>IF(GT5&lt;=Assumptions!$B$20,1,0)</f>
        <v>0</v>
      </c>
      <c r="GU8" s="40">
        <f>IF(GU5&lt;=Assumptions!$B$20,1,0)</f>
        <v>0</v>
      </c>
      <c r="GV8" s="40">
        <f>IF(GV5&lt;=Assumptions!$B$20,1,0)</f>
        <v>0</v>
      </c>
      <c r="GW8" s="40">
        <f>IF(GW5&lt;=Assumptions!$B$20,1,0)</f>
        <v>0</v>
      </c>
      <c r="GX8" s="40">
        <f>IF(GX5&lt;=Assumptions!$B$20,1,0)</f>
        <v>0</v>
      </c>
      <c r="GY8" s="40">
        <f>IF(GY5&lt;=Assumptions!$B$20,1,0)</f>
        <v>0</v>
      </c>
      <c r="GZ8" s="40">
        <f>IF(GZ5&lt;=Assumptions!$B$20,1,0)</f>
        <v>0</v>
      </c>
      <c r="HA8" s="40">
        <f>IF(HA5&lt;=Assumptions!$B$20,1,0)</f>
        <v>0</v>
      </c>
      <c r="HB8" s="40">
        <f>IF(HB5&lt;=Assumptions!$B$20,1,0)</f>
        <v>0</v>
      </c>
      <c r="HC8" s="40">
        <f>IF(HC5&lt;=Assumptions!$B$20,1,0)</f>
        <v>0</v>
      </c>
      <c r="HD8" s="40">
        <f>IF(HD5&lt;=Assumptions!$B$20,1,0)</f>
        <v>0</v>
      </c>
      <c r="HE8" s="40">
        <f>IF(HE5&lt;=Assumptions!$B$20,1,0)</f>
        <v>0</v>
      </c>
      <c r="HF8" s="40">
        <f>IF(HF5&lt;=Assumptions!$B$20,1,0)</f>
        <v>0</v>
      </c>
      <c r="HG8" s="40">
        <f>IF(HG5&lt;=Assumptions!$B$20,1,0)</f>
        <v>0</v>
      </c>
      <c r="HH8" s="40">
        <f>IF(HH5&lt;=Assumptions!$B$20,1,0)</f>
        <v>0</v>
      </c>
      <c r="HI8" s="40">
        <f>IF(HI5&lt;=Assumptions!$B$20,1,0)</f>
        <v>0</v>
      </c>
      <c r="HJ8" s="40">
        <f>IF(HJ5&lt;=Assumptions!$B$20,1,0)</f>
        <v>0</v>
      </c>
      <c r="HK8" s="40">
        <f>IF(HK5&lt;=Assumptions!$B$20,1,0)</f>
        <v>0</v>
      </c>
      <c r="HL8" s="40">
        <f>IF(HL5&lt;=Assumptions!$B$20,1,0)</f>
        <v>0</v>
      </c>
      <c r="HM8" s="40">
        <f>IF(HM5&lt;=Assumptions!$B$20,1,0)</f>
        <v>0</v>
      </c>
      <c r="HN8" s="40">
        <f>IF(HN5&lt;=Assumptions!$B$20,1,0)</f>
        <v>0</v>
      </c>
      <c r="HO8" s="40">
        <f>IF(HO5&lt;=Assumptions!$B$20,1,0)</f>
        <v>0</v>
      </c>
      <c r="HP8" s="40">
        <f>IF(HP5&lt;=Assumptions!$B$20,1,0)</f>
        <v>0</v>
      </c>
      <c r="HQ8" s="40">
        <f>IF(HQ5&lt;=Assumptions!$B$20,1,0)</f>
        <v>0</v>
      </c>
      <c r="HR8" s="40">
        <f>IF(HR5&lt;=Assumptions!$B$20,1,0)</f>
        <v>0</v>
      </c>
      <c r="HS8" s="40">
        <f>IF(HS5&lt;=Assumptions!$B$20,1,0)</f>
        <v>0</v>
      </c>
      <c r="HT8" s="40">
        <f>IF(HT5&lt;=Assumptions!$B$20,1,0)</f>
        <v>0</v>
      </c>
      <c r="HU8" s="40">
        <f>IF(HU5&lt;=Assumptions!$B$20,1,0)</f>
        <v>0</v>
      </c>
      <c r="HV8" s="40">
        <f>IF(HV5&lt;=Assumptions!$B$20,1,0)</f>
        <v>0</v>
      </c>
      <c r="HW8" s="40">
        <f>IF(HW5&lt;=Assumptions!$B$20,1,0)</f>
        <v>0</v>
      </c>
      <c r="HX8" s="40">
        <f>IF(HX5&lt;=Assumptions!$B$20,1,0)</f>
        <v>0</v>
      </c>
      <c r="HY8" s="40">
        <f>IF(HY5&lt;=Assumptions!$B$20,1,0)</f>
        <v>0</v>
      </c>
      <c r="HZ8" s="40">
        <f>IF(HZ5&lt;=Assumptions!$B$20,1,0)</f>
        <v>0</v>
      </c>
      <c r="IA8" s="40">
        <f>IF(IA5&lt;=Assumptions!$B$20,1,0)</f>
        <v>0</v>
      </c>
      <c r="IB8" s="40">
        <f>IF(IB5&lt;=Assumptions!$B$20,1,0)</f>
        <v>0</v>
      </c>
      <c r="IC8" s="40">
        <f>IF(IC5&lt;=Assumptions!$B$20,1,0)</f>
        <v>0</v>
      </c>
      <c r="ID8" s="40">
        <f>IF(ID5&lt;=Assumptions!$B$20,1,0)</f>
        <v>0</v>
      </c>
      <c r="IE8" s="40">
        <f>IF(IE5&lt;=Assumptions!$B$20,1,0)</f>
        <v>0</v>
      </c>
      <c r="IF8" s="40">
        <f>IF(IF5&lt;=Assumptions!$B$20,1,0)</f>
        <v>0</v>
      </c>
      <c r="IG8" s="40">
        <f>IF(IG5&lt;=Assumptions!$B$20,1,0)</f>
        <v>0</v>
      </c>
      <c r="IH8" s="40">
        <f>IF(IH5&lt;=Assumptions!$B$20,1,0)</f>
        <v>0</v>
      </c>
      <c r="II8" s="40">
        <f>IF(II5&lt;=Assumptions!$B$20,1,0)</f>
        <v>0</v>
      </c>
      <c r="IJ8" s="40">
        <f>IF(IJ5&lt;=Assumptions!$B$20,1,0)</f>
        <v>0</v>
      </c>
      <c r="IK8" s="40">
        <f>IF(IK5&lt;=Assumptions!$B$20,1,0)</f>
        <v>0</v>
      </c>
      <c r="IL8" s="40">
        <f>IF(IL5&lt;=Assumptions!$B$20,1,0)</f>
        <v>0</v>
      </c>
      <c r="IM8" s="40">
        <f>IF(IM5&lt;=Assumptions!$B$20,1,0)</f>
        <v>0</v>
      </c>
      <c r="IN8" s="40">
        <f>IF(IN5&lt;=Assumptions!$B$20,1,0)</f>
        <v>0</v>
      </c>
      <c r="IO8" s="40">
        <f>IF(IO5&lt;=Assumptions!$B$20,1,0)</f>
        <v>0</v>
      </c>
      <c r="IP8" s="40">
        <f>IF(IP5&lt;=Assumptions!$B$20,1,0)</f>
        <v>0</v>
      </c>
      <c r="IQ8" s="40">
        <f>IF(IQ5&lt;=Assumptions!$B$20,1,0)</f>
        <v>0</v>
      </c>
      <c r="IR8" s="40">
        <f>IF(IR5&lt;=Assumptions!$B$20,1,0)</f>
        <v>0</v>
      </c>
      <c r="IS8" s="40">
        <f>IF(IS5&lt;=Assumptions!$B$20,1,0)</f>
        <v>0</v>
      </c>
      <c r="IT8" s="40">
        <f>IF(IT5&lt;=Assumptions!$B$20,1,0)</f>
        <v>0</v>
      </c>
      <c r="IU8" s="40">
        <f>IF(IU5&lt;=Assumptions!$B$20,1,0)</f>
        <v>0</v>
      </c>
      <c r="IV8" s="40">
        <f>IF(IV5&lt;=Assumptions!$B$20,1,0)</f>
        <v>0</v>
      </c>
      <c r="IW8" s="40">
        <f>IF(IW5&lt;=Assumptions!$B$20,1,0)</f>
        <v>0</v>
      </c>
      <c r="IX8" s="40">
        <f>IF(IX5&lt;=Assumptions!$B$20,1,0)</f>
        <v>0</v>
      </c>
      <c r="IY8" s="40">
        <f>IF(IY5&lt;=Assumptions!$B$20,1,0)</f>
        <v>0</v>
      </c>
      <c r="IZ8" s="40">
        <f>IF(IZ5&lt;=Assumptions!$B$20,1,0)</f>
        <v>0</v>
      </c>
      <c r="JA8" s="40">
        <f>IF(JA5&lt;=Assumptions!$B$20,1,0)</f>
        <v>0</v>
      </c>
      <c r="JB8" s="40">
        <f>IF(JB5&lt;=Assumptions!$B$20,1,0)</f>
        <v>0</v>
      </c>
      <c r="JC8" s="40">
        <f>IF(JC5&lt;=Assumptions!$B$20,1,0)</f>
        <v>0</v>
      </c>
      <c r="JD8" s="40">
        <f>IF(JD5&lt;=Assumptions!$B$20,1,0)</f>
        <v>0</v>
      </c>
      <c r="JE8" s="40">
        <f>IF(JE5&lt;=Assumptions!$B$20,1,0)</f>
        <v>0</v>
      </c>
      <c r="JF8" s="40">
        <f>IF(JF5&lt;=Assumptions!$B$20,1,0)</f>
        <v>0</v>
      </c>
      <c r="JG8" s="40">
        <f>IF(JG5&lt;=Assumptions!$B$20,1,0)</f>
        <v>0</v>
      </c>
      <c r="JH8" s="40">
        <f>IF(JH5&lt;=Assumptions!$B$20,1,0)</f>
        <v>0</v>
      </c>
      <c r="JI8" s="40">
        <f>IF(JI5&lt;=Assumptions!$B$20,1,0)</f>
        <v>0</v>
      </c>
      <c r="JJ8" s="40">
        <f>IF(JJ5&lt;=Assumptions!$B$20,1,0)</f>
        <v>0</v>
      </c>
      <c r="JK8" s="40">
        <f>IF(JK5&lt;=Assumptions!$B$20,1,0)</f>
        <v>0</v>
      </c>
      <c r="JL8" s="40">
        <f>IF(JL5&lt;=Assumptions!$B$20,1,0)</f>
        <v>0</v>
      </c>
      <c r="JM8" s="40">
        <f>IF(JM5&lt;=Assumptions!$B$20,1,0)</f>
        <v>0</v>
      </c>
      <c r="JN8" s="40">
        <f>IF(JN5&lt;=Assumptions!$B$20,1,0)</f>
        <v>0</v>
      </c>
      <c r="JO8" s="40">
        <f>IF(JO5&lt;=Assumptions!$B$20,1,0)</f>
        <v>0</v>
      </c>
      <c r="JP8" s="40">
        <f>IF(JP5&lt;=Assumptions!$B$20,1,0)</f>
        <v>0</v>
      </c>
      <c r="JQ8" s="40">
        <f>IF(JQ5&lt;=Assumptions!$B$20,1,0)</f>
        <v>0</v>
      </c>
      <c r="JR8" s="40">
        <f>IF(JR5&lt;=Assumptions!$B$20,1,0)</f>
        <v>0</v>
      </c>
      <c r="JS8" s="40">
        <f>IF(JS5&lt;=Assumptions!$B$20,1,0)</f>
        <v>0</v>
      </c>
      <c r="JT8" s="40">
        <f>IF(JT5&lt;=Assumptions!$B$20,1,0)</f>
        <v>0</v>
      </c>
      <c r="JU8" s="40">
        <f>IF(JU5&lt;=Assumptions!$B$20,1,0)</f>
        <v>0</v>
      </c>
      <c r="JV8" s="40">
        <f>IF(JV5&lt;=Assumptions!$B$20,1,0)</f>
        <v>0</v>
      </c>
      <c r="JW8" s="40">
        <f>IF(JW5&lt;=Assumptions!$B$20,1,0)</f>
        <v>0</v>
      </c>
      <c r="JX8" s="40">
        <f>IF(JX5&lt;=Assumptions!$B$20,1,0)</f>
        <v>0</v>
      </c>
      <c r="JY8" s="40">
        <f>IF(JY5&lt;=Assumptions!$B$20,1,0)</f>
        <v>0</v>
      </c>
      <c r="JZ8" s="40">
        <f>IF(JZ5&lt;=Assumptions!$B$20,1,0)</f>
        <v>0</v>
      </c>
      <c r="KA8" s="40">
        <f>IF(KA5&lt;=Assumptions!$B$20,1,0)</f>
        <v>0</v>
      </c>
      <c r="KB8" s="40">
        <f>IF(KB5&lt;=Assumptions!$B$20,1,0)</f>
        <v>0</v>
      </c>
      <c r="KC8" s="40">
        <f>IF(KC5&lt;=Assumptions!$B$20,1,0)</f>
        <v>0</v>
      </c>
      <c r="KD8" s="40">
        <f>IF(KD5&lt;=Assumptions!$B$20,1,0)</f>
        <v>0</v>
      </c>
      <c r="KE8" s="40">
        <f>IF(KE5&lt;=Assumptions!$B$20,1,0)</f>
        <v>0</v>
      </c>
      <c r="KF8" s="40">
        <f>IF(KF5&lt;=Assumptions!$B$20,1,0)</f>
        <v>0</v>
      </c>
      <c r="KG8" s="40">
        <f>IF(KG5&lt;=Assumptions!$B$20,1,0)</f>
        <v>0</v>
      </c>
      <c r="KH8" s="40">
        <f>IF(KH5&lt;=Assumptions!$B$20,1,0)</f>
        <v>0</v>
      </c>
      <c r="KI8" s="40">
        <f>IF(KI5&lt;=Assumptions!$B$20,1,0)</f>
        <v>0</v>
      </c>
      <c r="KJ8" s="40">
        <f>IF(KJ5&lt;=Assumptions!$B$20,1,0)</f>
        <v>0</v>
      </c>
      <c r="KK8" s="40">
        <f>IF(KK5&lt;=Assumptions!$B$20,1,0)</f>
        <v>0</v>
      </c>
      <c r="KL8" s="40">
        <f>IF(KL5&lt;=Assumptions!$B$20,1,0)</f>
        <v>0</v>
      </c>
      <c r="KM8" s="40">
        <f>IF(KM5&lt;=Assumptions!$B$20,1,0)</f>
        <v>0</v>
      </c>
      <c r="KN8" s="40">
        <f>IF(KN5&lt;=Assumptions!$B$20,1,0)</f>
        <v>0</v>
      </c>
      <c r="KO8" s="40">
        <f>IF(KO5&lt;=Assumptions!$B$20,1,0)</f>
        <v>0</v>
      </c>
      <c r="KP8" s="40">
        <f>IF(KP5&lt;=Assumptions!$B$20,1,0)</f>
        <v>0</v>
      </c>
      <c r="KQ8" s="40">
        <f>IF(KQ5&lt;=Assumptions!$B$20,1,0)</f>
        <v>0</v>
      </c>
      <c r="KR8" s="40">
        <f>IF(KR5&lt;=Assumptions!$B$20,1,0)</f>
        <v>0</v>
      </c>
      <c r="KS8" s="40">
        <f>IF(KS5&lt;=Assumptions!$B$20,1,0)</f>
        <v>0</v>
      </c>
      <c r="KT8" s="40">
        <f>IF(KT5&lt;=Assumptions!$B$20,1,0)</f>
        <v>0</v>
      </c>
      <c r="KU8" s="40">
        <f>IF(KU5&lt;=Assumptions!$B$20,1,0)</f>
        <v>0</v>
      </c>
      <c r="KV8" s="40">
        <f>IF(KV5&lt;=Assumptions!$B$20,1,0)</f>
        <v>0</v>
      </c>
      <c r="KW8" s="40">
        <f>IF(KW5&lt;=Assumptions!$B$20,1,0)</f>
        <v>0</v>
      </c>
      <c r="KX8" s="40">
        <f>IF(KX5&lt;=Assumptions!$B$20,1,0)</f>
        <v>0</v>
      </c>
      <c r="KY8" s="40">
        <f>IF(KY5&lt;=Assumptions!$B$20,1,0)</f>
        <v>0</v>
      </c>
      <c r="KZ8" s="40">
        <f>IF(KZ5&lt;=Assumptions!$B$20,1,0)</f>
        <v>0</v>
      </c>
      <c r="LA8" s="40">
        <f>IF(LA5&lt;=Assumptions!$B$20,1,0)</f>
        <v>0</v>
      </c>
      <c r="LB8" s="40">
        <f>IF(LB5&lt;=Assumptions!$B$20,1,0)</f>
        <v>0</v>
      </c>
      <c r="LC8" s="40">
        <f>IF(LC5&lt;=Assumptions!$B$20,1,0)</f>
        <v>0</v>
      </c>
      <c r="LD8" s="40">
        <f>IF(LD5&lt;=Assumptions!$B$20,1,0)</f>
        <v>0</v>
      </c>
      <c r="LE8" s="40">
        <f>IF(LE5&lt;=Assumptions!$B$20,1,0)</f>
        <v>0</v>
      </c>
      <c r="LF8" s="40">
        <f>IF(LF5&lt;=Assumptions!$B$20,1,0)</f>
        <v>0</v>
      </c>
      <c r="LG8" s="40">
        <f>IF(LG5&lt;=Assumptions!$B$20,1,0)</f>
        <v>0</v>
      </c>
      <c r="LH8" s="40">
        <f>IF(LH5&lt;=Assumptions!$B$20,1,0)</f>
        <v>0</v>
      </c>
      <c r="LI8" s="40">
        <f>IF(LI5&lt;=Assumptions!$B$20,1,0)</f>
        <v>0</v>
      </c>
      <c r="LJ8" s="40">
        <f>IF(LJ5&lt;=Assumptions!$B$20,1,0)</f>
        <v>0</v>
      </c>
      <c r="LK8" s="40">
        <f>IF(LK5&lt;=Assumptions!$B$20,1,0)</f>
        <v>0</v>
      </c>
      <c r="LL8" s="40">
        <f>IF(LL5&lt;=Assumptions!$B$20,1,0)</f>
        <v>0</v>
      </c>
      <c r="LM8" s="40">
        <f>IF(LM5&lt;=Assumptions!$B$20,1,0)</f>
        <v>0</v>
      </c>
      <c r="LN8" s="40">
        <f>IF(LN5&lt;=Assumptions!$B$20,1,0)</f>
        <v>0</v>
      </c>
      <c r="LO8" s="40">
        <f>IF(LO5&lt;=Assumptions!$B$20,1,0)</f>
        <v>0</v>
      </c>
      <c r="LP8" s="40">
        <f>IF(LP5&lt;=Assumptions!$B$20,1,0)</f>
        <v>0</v>
      </c>
      <c r="LQ8" s="40">
        <f>IF(LQ5&lt;=Assumptions!$B$20,1,0)</f>
        <v>0</v>
      </c>
      <c r="LR8" s="40">
        <f>IF(LR5&lt;=Assumptions!$B$20,1,0)</f>
        <v>0</v>
      </c>
      <c r="LS8" s="40">
        <f>IF(LS5&lt;=Assumptions!$B$20,1,0)</f>
        <v>0</v>
      </c>
      <c r="LT8" s="40">
        <f>IF(LT5&lt;=Assumptions!$B$20,1,0)</f>
        <v>0</v>
      </c>
      <c r="LU8" s="40">
        <f>IF(LU5&lt;=Assumptions!$B$20,1,0)</f>
        <v>0</v>
      </c>
      <c r="LV8" s="40">
        <f>IF(LV5&lt;=Assumptions!$B$20,1,0)</f>
        <v>0</v>
      </c>
      <c r="LW8" s="40">
        <f>IF(LW5&lt;=Assumptions!$B$20,1,0)</f>
        <v>0</v>
      </c>
      <c r="LX8" s="40">
        <f>IF(LX5&lt;=Assumptions!$B$20,1,0)</f>
        <v>0</v>
      </c>
      <c r="LY8" s="40">
        <f>IF(LY5&lt;=Assumptions!$B$20,1,0)</f>
        <v>0</v>
      </c>
      <c r="LZ8" s="40">
        <f>IF(LZ5&lt;=Assumptions!$B$20,1,0)</f>
        <v>0</v>
      </c>
      <c r="MA8" s="40">
        <f>IF(MA5&lt;=Assumptions!$B$20,1,0)</f>
        <v>0</v>
      </c>
      <c r="MB8" s="40">
        <f>IF(MB5&lt;=Assumptions!$B$20,1,0)</f>
        <v>0</v>
      </c>
      <c r="MC8" s="40">
        <f>IF(MC5&lt;=Assumptions!$B$20,1,0)</f>
        <v>0</v>
      </c>
      <c r="MD8" s="40">
        <f>IF(MD5&lt;=Assumptions!$B$20,1,0)</f>
        <v>0</v>
      </c>
      <c r="ME8" s="40">
        <f>IF(ME5&lt;=Assumptions!$B$20,1,0)</f>
        <v>0</v>
      </c>
      <c r="MF8" s="40">
        <f>IF(MF5&lt;=Assumptions!$B$20,1,0)</f>
        <v>0</v>
      </c>
      <c r="MG8" s="40">
        <f>IF(MG5&lt;=Assumptions!$B$20,1,0)</f>
        <v>0</v>
      </c>
      <c r="MH8" s="40">
        <f>IF(MH5&lt;=Assumptions!$B$20,1,0)</f>
        <v>0</v>
      </c>
      <c r="MI8" s="40">
        <f>IF(MI5&lt;=Assumptions!$B$20,1,0)</f>
        <v>0</v>
      </c>
      <c r="MJ8" s="40">
        <f>IF(MJ5&lt;=Assumptions!$B$20,1,0)</f>
        <v>0</v>
      </c>
      <c r="MK8" s="40">
        <f>IF(MK5&lt;=Assumptions!$B$20,1,0)</f>
        <v>0</v>
      </c>
      <c r="ML8" s="40">
        <f>IF(ML5&lt;=Assumptions!$B$20,1,0)</f>
        <v>0</v>
      </c>
      <c r="MM8" s="40">
        <f>IF(MM5&lt;=Assumptions!$B$20,1,0)</f>
        <v>0</v>
      </c>
      <c r="MN8" s="40">
        <f>IF(MN5&lt;=Assumptions!$B$20,1,0)</f>
        <v>0</v>
      </c>
      <c r="MO8" s="40">
        <f>IF(MO5&lt;=Assumptions!$B$20,1,0)</f>
        <v>0</v>
      </c>
      <c r="MP8" s="40">
        <f>IF(MP5&lt;=Assumptions!$B$20,1,0)</f>
        <v>0</v>
      </c>
      <c r="MQ8" s="40">
        <f>IF(MQ5&lt;=Assumptions!$B$20,1,0)</f>
        <v>0</v>
      </c>
      <c r="MR8" s="40">
        <f>IF(MR5&lt;=Assumptions!$B$20,1,0)</f>
        <v>0</v>
      </c>
      <c r="MS8" s="40">
        <f>IF(MS5&lt;=Assumptions!$B$20,1,0)</f>
        <v>0</v>
      </c>
      <c r="MT8" s="40">
        <f>IF(MT5&lt;=Assumptions!$B$20,1,0)</f>
        <v>0</v>
      </c>
      <c r="MU8" s="40">
        <f>IF(MU5&lt;=Assumptions!$B$20,1,0)</f>
        <v>0</v>
      </c>
      <c r="MV8" s="40">
        <f>IF(MV5&lt;=Assumptions!$B$20,1,0)</f>
        <v>0</v>
      </c>
      <c r="MW8" s="40">
        <f>IF(MW5&lt;=Assumptions!$B$20,1,0)</f>
        <v>0</v>
      </c>
      <c r="MX8" s="40">
        <f>IF(MX5&lt;=Assumptions!$B$20,1,0)</f>
        <v>0</v>
      </c>
      <c r="MY8" s="40">
        <f>IF(MY5&lt;=Assumptions!$B$20,1,0)</f>
        <v>0</v>
      </c>
      <c r="MZ8" s="40">
        <f>IF(MZ5&lt;=Assumptions!$B$20,1,0)</f>
        <v>0</v>
      </c>
      <c r="NA8" s="40">
        <f>IF(NA5&lt;=Assumptions!$B$20,1,0)</f>
        <v>0</v>
      </c>
      <c r="NB8" s="40">
        <f>IF(NB5&lt;=Assumptions!$B$20,1,0)</f>
        <v>0</v>
      </c>
      <c r="NC8" s="40">
        <f>IF(NC5&lt;=Assumptions!$B$20,1,0)</f>
        <v>0</v>
      </c>
      <c r="ND8" s="40">
        <f>IF(ND5&lt;=Assumptions!$B$20,1,0)</f>
        <v>0</v>
      </c>
      <c r="NE8" s="40">
        <f>IF(NE5&lt;=Assumptions!$B$20,1,0)</f>
        <v>0</v>
      </c>
      <c r="NF8" s="40">
        <f>IF(NF5&lt;=Assumptions!$B$20,1,0)</f>
        <v>0</v>
      </c>
      <c r="NG8" s="40">
        <f>IF(NG5&lt;=Assumptions!$B$20,1,0)</f>
        <v>0</v>
      </c>
      <c r="NH8" s="40">
        <f>IF(NH5&lt;=Assumptions!$B$20,1,0)</f>
        <v>0</v>
      </c>
      <c r="NI8" s="40">
        <f>IF(NI5&lt;=Assumptions!$B$20,1,0)</f>
        <v>0</v>
      </c>
      <c r="NJ8" s="40">
        <f>IF(NJ5&lt;=Assumptions!$B$20,1,0)</f>
        <v>0</v>
      </c>
      <c r="NK8" s="40">
        <f>IF(NK5&lt;=Assumptions!$B$20,1,0)</f>
        <v>0</v>
      </c>
      <c r="NL8" s="40">
        <f>IF(NL5&lt;=Assumptions!$B$20,1,0)</f>
        <v>0</v>
      </c>
      <c r="NM8" s="40">
        <f>IF(NM5&lt;=Assumptions!$B$20,1,0)</f>
        <v>0</v>
      </c>
      <c r="NN8" s="40">
        <f>IF(NN5&lt;=Assumptions!$B$20,1,0)</f>
        <v>0</v>
      </c>
      <c r="NO8" s="40">
        <f>IF(NO5&lt;=Assumptions!$B$20,1,0)</f>
        <v>0</v>
      </c>
      <c r="NP8" s="40">
        <f>IF(NP5&lt;=Assumptions!$B$20,1,0)</f>
        <v>0</v>
      </c>
      <c r="NQ8" s="40">
        <f>IF(NQ5&lt;=Assumptions!$B$20,1,0)</f>
        <v>0</v>
      </c>
      <c r="NR8" s="40">
        <f>IF(NR5&lt;=Assumptions!$B$20,1,0)</f>
        <v>0</v>
      </c>
      <c r="NU8" s="6"/>
      <c r="NV8" s="8"/>
    </row>
    <row r="9" spans="1:388">
      <c r="A9" t="s">
        <v>344</v>
      </c>
      <c r="C9" s="40">
        <f>IF(AND(C5&gt;=Assumptions!$B$26,C5&lt;Assumptions!$B$26+Assumptions!$B$27),1,0)</f>
        <v>0</v>
      </c>
      <c r="D9" s="40">
        <f>IF(AND(D5&gt;=Assumptions!$B$26,D5&lt;Assumptions!$B$26+Assumptions!$B$27),1,0)</f>
        <v>0</v>
      </c>
      <c r="E9" s="40">
        <f>IF(AND(E5&gt;=Assumptions!$B$26,E5&lt;Assumptions!$B$26+Assumptions!$B$27),1,0)</f>
        <v>0</v>
      </c>
      <c r="F9" s="40">
        <f>IF(AND(F5&gt;=Assumptions!$B$26,F5&lt;Assumptions!$B$26+Assumptions!$B$27),1,0)</f>
        <v>0</v>
      </c>
      <c r="G9" s="40">
        <f>IF(AND(G5&gt;=Assumptions!$B$26,G5&lt;Assumptions!$B$26+Assumptions!$B$27),1,0)</f>
        <v>0</v>
      </c>
      <c r="H9" s="40">
        <f>IF(AND(H5&gt;=Assumptions!$B$26,H5&lt;Assumptions!$B$26+Assumptions!$B$27),1,0)</f>
        <v>0</v>
      </c>
      <c r="I9" s="40">
        <f>IF(AND(I5&gt;=Assumptions!$B$26,I5&lt;Assumptions!$B$26+Assumptions!$B$27),1,0)</f>
        <v>0</v>
      </c>
      <c r="J9" s="40">
        <f>IF(AND(J5&gt;=Assumptions!$B$26,J5&lt;Assumptions!$B$26+Assumptions!$B$27),1,0)</f>
        <v>0</v>
      </c>
      <c r="K9" s="40">
        <f>IF(AND(K5&gt;=Assumptions!$B$26,K5&lt;Assumptions!$B$26+Assumptions!$B$27),1,0)</f>
        <v>0</v>
      </c>
      <c r="L9" s="40">
        <f>IF(AND(L5&gt;=Assumptions!$B$26,L5&lt;Assumptions!$B$26+Assumptions!$B$27),1,0)</f>
        <v>0</v>
      </c>
      <c r="M9" s="40">
        <f>IF(AND(M5&gt;=Assumptions!$B$26,M5&lt;Assumptions!$B$26+Assumptions!$B$27),1,0)</f>
        <v>0</v>
      </c>
      <c r="N9" s="40">
        <f>IF(AND(N5&gt;=Assumptions!$B$26,N5&lt;Assumptions!$B$26+Assumptions!$B$27),1,0)</f>
        <v>0</v>
      </c>
      <c r="O9" s="40">
        <f>IF(AND(O5&gt;=Assumptions!$B$26,O5&lt;Assumptions!$B$26+Assumptions!$B$27),1,0)</f>
        <v>0</v>
      </c>
      <c r="P9" s="40">
        <f>IF(AND(P5&gt;=Assumptions!$B$26,P5&lt;Assumptions!$B$26+Assumptions!$B$27),1,0)</f>
        <v>0</v>
      </c>
      <c r="Q9" s="40">
        <f>IF(AND(Q5&gt;=Assumptions!$B$26,Q5&lt;Assumptions!$B$26+Assumptions!$B$27),1,0)</f>
        <v>0</v>
      </c>
      <c r="R9" s="40">
        <f>IF(AND(R5&gt;=Assumptions!$B$26,R5&lt;Assumptions!$B$26+Assumptions!$B$27),1,0)</f>
        <v>0</v>
      </c>
      <c r="S9" s="40">
        <f>IF(AND(S5&gt;=Assumptions!$B$26,S5&lt;Assumptions!$B$26+Assumptions!$B$27),1,0)</f>
        <v>0</v>
      </c>
      <c r="T9" s="40">
        <f>IF(AND(T5&gt;=Assumptions!$B$26,T5&lt;Assumptions!$B$26+Assumptions!$B$27),1,0)</f>
        <v>0</v>
      </c>
      <c r="U9" s="40">
        <f>IF(AND(U5&gt;=Assumptions!$B$26,U5&lt;Assumptions!$B$26+Assumptions!$B$27),1,0)</f>
        <v>0</v>
      </c>
      <c r="V9" s="40">
        <f>IF(AND(V5&gt;=Assumptions!$B$26,V5&lt;Assumptions!$B$26+Assumptions!$B$27),1,0)</f>
        <v>0</v>
      </c>
      <c r="W9" s="40">
        <f>IF(AND(W5&gt;=Assumptions!$B$26,W5&lt;Assumptions!$B$26+Assumptions!$B$27),1,0)</f>
        <v>0</v>
      </c>
      <c r="X9" s="40">
        <f>IF(AND(X5&gt;=Assumptions!$B$26,X5&lt;Assumptions!$B$26+Assumptions!$B$27),1,0)</f>
        <v>0</v>
      </c>
      <c r="Y9" s="40">
        <f>IF(AND(Y5&gt;=Assumptions!$B$26,Y5&lt;Assumptions!$B$26+Assumptions!$B$27),1,0)</f>
        <v>0</v>
      </c>
      <c r="Z9" s="40">
        <f>IF(AND(Z5&gt;=Assumptions!$B$26,Z5&lt;Assumptions!$B$26+Assumptions!$B$27),1,0)</f>
        <v>0</v>
      </c>
      <c r="AA9" s="40">
        <f>IF(AND(AA5&gt;=Assumptions!$B$26,AA5&lt;Assumptions!$B$26+Assumptions!$B$27),1,0)</f>
        <v>0</v>
      </c>
      <c r="AB9" s="40">
        <f>IF(AND(AB5&gt;=Assumptions!$B$26,AB5&lt;Assumptions!$B$26+Assumptions!$B$27),1,0)</f>
        <v>0</v>
      </c>
      <c r="AC9" s="40">
        <f>IF(AND(AC5&gt;=Assumptions!$B$26,AC5&lt;Assumptions!$B$26+Assumptions!$B$27),1,0)</f>
        <v>0</v>
      </c>
      <c r="AD9" s="40">
        <f>IF(AND(AD5&gt;=Assumptions!$B$26,AD5&lt;Assumptions!$B$26+Assumptions!$B$27),1,0)</f>
        <v>0</v>
      </c>
      <c r="AE9" s="40">
        <f>IF(AND(AE5&gt;=Assumptions!$B$26,AE5&lt;Assumptions!$B$26+Assumptions!$B$27),1,0)</f>
        <v>0</v>
      </c>
      <c r="AF9" s="40">
        <f>IF(AND(AF5&gt;=Assumptions!$B$26,AF5&lt;Assumptions!$B$26+Assumptions!$B$27),1,0)</f>
        <v>0</v>
      </c>
      <c r="AG9" s="40">
        <f>IF(AND(AG5&gt;=Assumptions!$B$26,AG5&lt;Assumptions!$B$26+Assumptions!$B$27),1,0)</f>
        <v>0</v>
      </c>
      <c r="AH9" s="40">
        <f>IF(AND(AH5&gt;=Assumptions!$B$26,AH5&lt;Assumptions!$B$26+Assumptions!$B$27),1,0)</f>
        <v>0</v>
      </c>
      <c r="AI9" s="40">
        <f>IF(AND(AI5&gt;=Assumptions!$B$26,AI5&lt;Assumptions!$B$26+Assumptions!$B$27),1,0)</f>
        <v>0</v>
      </c>
      <c r="AJ9" s="40">
        <f>IF(AND(AJ5&gt;=Assumptions!$B$26,AJ5&lt;Assumptions!$B$26+Assumptions!$B$27),1,0)</f>
        <v>0</v>
      </c>
      <c r="AK9" s="40">
        <f>IF(AND(AK5&gt;=Assumptions!$B$26,AK5&lt;Assumptions!$B$26+Assumptions!$B$27),1,0)</f>
        <v>0</v>
      </c>
      <c r="AL9" s="40">
        <f>IF(AND(AL5&gt;=Assumptions!$B$26,AL5&lt;Assumptions!$B$26+Assumptions!$B$27),1,0)</f>
        <v>0</v>
      </c>
      <c r="AM9" s="40">
        <f>IF(AND(AM5&gt;=Assumptions!$B$26,AM5&lt;Assumptions!$B$26+Assumptions!$B$27),1,0)</f>
        <v>0</v>
      </c>
      <c r="AN9" s="40">
        <f>IF(AND(AN5&gt;=Assumptions!$B$26,AN5&lt;Assumptions!$B$26+Assumptions!$B$27),1,0)</f>
        <v>0</v>
      </c>
      <c r="AO9" s="40">
        <f>IF(AND(AO5&gt;=Assumptions!$B$26,AO5&lt;Assumptions!$B$26+Assumptions!$B$27),1,0)</f>
        <v>0</v>
      </c>
      <c r="AP9" s="40">
        <f>IF(AND(AP5&gt;=Assumptions!$B$26,AP5&lt;Assumptions!$B$26+Assumptions!$B$27),1,0)</f>
        <v>0</v>
      </c>
      <c r="AQ9" s="40">
        <f>IF(AND(AQ5&gt;=Assumptions!$B$26,AQ5&lt;Assumptions!$B$26+Assumptions!$B$27),1,0)</f>
        <v>0</v>
      </c>
      <c r="AR9" s="40">
        <f>IF(AND(AR5&gt;=Assumptions!$B$26,AR5&lt;Assumptions!$B$26+Assumptions!$B$27),1,0)</f>
        <v>0</v>
      </c>
      <c r="AS9" s="40">
        <f>IF(AND(AS5&gt;=Assumptions!$B$26,AS5&lt;Assumptions!$B$26+Assumptions!$B$27),1,0)</f>
        <v>0</v>
      </c>
      <c r="AT9" s="40">
        <f>IF(AND(AT5&gt;=Assumptions!$B$26,AT5&lt;Assumptions!$B$26+Assumptions!$B$27),1,0)</f>
        <v>0</v>
      </c>
      <c r="AU9" s="40">
        <f>IF(AND(AU5&gt;=Assumptions!$B$26,AU5&lt;Assumptions!$B$26+Assumptions!$B$27),1,0)</f>
        <v>0</v>
      </c>
      <c r="AV9" s="40">
        <f>IF(AND(AV5&gt;=Assumptions!$B$26,AV5&lt;Assumptions!$B$26+Assumptions!$B$27),1,0)</f>
        <v>0</v>
      </c>
      <c r="AW9" s="40">
        <f>IF(AND(AW5&gt;=Assumptions!$B$26,AW5&lt;Assumptions!$B$26+Assumptions!$B$27),1,0)</f>
        <v>0</v>
      </c>
      <c r="AX9" s="40">
        <f>IF(AND(AX5&gt;=Assumptions!$B$26,AX5&lt;Assumptions!$B$26+Assumptions!$B$27),1,0)</f>
        <v>0</v>
      </c>
      <c r="AY9" s="40">
        <f>IF(AND(AY5&gt;=Assumptions!$B$26,AY5&lt;Assumptions!$B$26+Assumptions!$B$27),1,0)</f>
        <v>0</v>
      </c>
      <c r="AZ9" s="40">
        <f>IF(AND(AZ5&gt;=Assumptions!$B$26,AZ5&lt;Assumptions!$B$26+Assumptions!$B$27),1,0)</f>
        <v>0</v>
      </c>
      <c r="BA9" s="40">
        <f>IF(AND(BA5&gt;=Assumptions!$B$26,BA5&lt;Assumptions!$B$26+Assumptions!$B$27),1,0)</f>
        <v>0</v>
      </c>
      <c r="BB9" s="40">
        <f>IF(AND(BB5&gt;=Assumptions!$B$26,BB5&lt;Assumptions!$B$26+Assumptions!$B$27),1,0)</f>
        <v>0</v>
      </c>
      <c r="BC9" s="40">
        <f>IF(AND(BC5&gt;=Assumptions!$B$26,BC5&lt;Assumptions!$B$26+Assumptions!$B$27),1,0)</f>
        <v>0</v>
      </c>
      <c r="BD9" s="40">
        <f>IF(AND(BD5&gt;=Assumptions!$B$26,BD5&lt;Assumptions!$B$26+Assumptions!$B$27),1,0)</f>
        <v>0</v>
      </c>
      <c r="BE9" s="40">
        <f>IF(AND(BE5&gt;=Assumptions!$B$26,BE5&lt;Assumptions!$B$26+Assumptions!$B$27),1,0)</f>
        <v>0</v>
      </c>
      <c r="BF9" s="40">
        <f>IF(AND(BF5&gt;=Assumptions!$B$26,BF5&lt;Assumptions!$B$26+Assumptions!$B$27),1,0)</f>
        <v>0</v>
      </c>
      <c r="BG9" s="40">
        <f>IF(AND(BG5&gt;=Assumptions!$B$26,BG5&lt;Assumptions!$B$26+Assumptions!$B$27),1,0)</f>
        <v>0</v>
      </c>
      <c r="BH9" s="40">
        <f>IF(AND(BH5&gt;=Assumptions!$B$26,BH5&lt;Assumptions!$B$26+Assumptions!$B$27),1,0)</f>
        <v>0</v>
      </c>
      <c r="BI9" s="40">
        <f>IF(AND(BI5&gt;=Assumptions!$B$26,BI5&lt;Assumptions!$B$26+Assumptions!$B$27),1,0)</f>
        <v>0</v>
      </c>
      <c r="BJ9" s="40">
        <f>IF(AND(BJ5&gt;=Assumptions!$B$26,BJ5&lt;Assumptions!$B$26+Assumptions!$B$27),1,0)</f>
        <v>0</v>
      </c>
      <c r="BK9" s="40">
        <f>IF(AND(BK5&gt;=Assumptions!$B$26,BK5&lt;Assumptions!$B$26+Assumptions!$B$27),1,0)</f>
        <v>0</v>
      </c>
      <c r="BL9" s="40">
        <f>IF(AND(BL5&gt;=Assumptions!$B$26,BL5&lt;Assumptions!$B$26+Assumptions!$B$27),1,0)</f>
        <v>0</v>
      </c>
      <c r="BM9" s="40">
        <f>IF(AND(BM5&gt;=Assumptions!$B$26,BM5&lt;Assumptions!$B$26+Assumptions!$B$27),1,0)</f>
        <v>0</v>
      </c>
      <c r="BN9" s="40">
        <f>IF(AND(BN5&gt;=Assumptions!$B$26,BN5&lt;Assumptions!$B$26+Assumptions!$B$27),1,0)</f>
        <v>0</v>
      </c>
      <c r="BO9" s="40">
        <f>IF(AND(BO5&gt;=Assumptions!$B$26,BO5&lt;Assumptions!$B$26+Assumptions!$B$27),1,0)</f>
        <v>0</v>
      </c>
      <c r="BP9" s="40">
        <f>IF(AND(BP5&gt;=Assumptions!$B$26,BP5&lt;Assumptions!$B$26+Assumptions!$B$27),1,0)</f>
        <v>0</v>
      </c>
      <c r="BQ9" s="40">
        <f>IF(AND(BQ5&gt;=Assumptions!$B$26,BQ5&lt;Assumptions!$B$26+Assumptions!$B$27),1,0)</f>
        <v>0</v>
      </c>
      <c r="BR9" s="40">
        <f>IF(AND(BR5&gt;=Assumptions!$B$26,BR5&lt;Assumptions!$B$26+Assumptions!$B$27),1,0)</f>
        <v>0</v>
      </c>
      <c r="BS9" s="40">
        <f>IF(AND(BS5&gt;=Assumptions!$B$26,BS5&lt;Assumptions!$B$26+Assumptions!$B$27),1,0)</f>
        <v>0</v>
      </c>
      <c r="BT9" s="40">
        <f>IF(AND(BT5&gt;=Assumptions!$B$26,BT5&lt;Assumptions!$B$26+Assumptions!$B$27),1,0)</f>
        <v>0</v>
      </c>
      <c r="BU9" s="40">
        <f>IF(AND(BU5&gt;=Assumptions!$B$26,BU5&lt;Assumptions!$B$26+Assumptions!$B$27),1,0)</f>
        <v>0</v>
      </c>
      <c r="BV9" s="40">
        <f>IF(AND(BV5&gt;=Assumptions!$B$26,BV5&lt;Assumptions!$B$26+Assumptions!$B$27),1,0)</f>
        <v>0</v>
      </c>
      <c r="BW9" s="40">
        <f>IF(AND(BW5&gt;=Assumptions!$B$26,BW5&lt;Assumptions!$B$26+Assumptions!$B$27),1,0)</f>
        <v>1</v>
      </c>
      <c r="BX9" s="40">
        <f>IF(AND(BX5&gt;=Assumptions!$B$26,BX5&lt;Assumptions!$B$26+Assumptions!$B$27),1,0)</f>
        <v>1</v>
      </c>
      <c r="BY9" s="40">
        <f>IF(AND(BY5&gt;=Assumptions!$B$26,BY5&lt;Assumptions!$B$26+Assumptions!$B$27),1,0)</f>
        <v>1</v>
      </c>
      <c r="BZ9" s="40">
        <f>IF(AND(BZ5&gt;=Assumptions!$B$26,BZ5&lt;Assumptions!$B$26+Assumptions!$B$27),1,0)</f>
        <v>1</v>
      </c>
      <c r="CA9" s="40">
        <f>IF(AND(CA5&gt;=Assumptions!$B$26,CA5&lt;Assumptions!$B$26+Assumptions!$B$27),1,0)</f>
        <v>1</v>
      </c>
      <c r="CB9" s="40">
        <f>IF(AND(CB5&gt;=Assumptions!$B$26,CB5&lt;Assumptions!$B$26+Assumptions!$B$27),1,0)</f>
        <v>1</v>
      </c>
      <c r="CC9" s="40">
        <f>IF(AND(CC5&gt;=Assumptions!$B$26,CC5&lt;Assumptions!$B$26+Assumptions!$B$27),1,0)</f>
        <v>1</v>
      </c>
      <c r="CD9" s="40">
        <f>IF(AND(CD5&gt;=Assumptions!$B$26,CD5&lt;Assumptions!$B$26+Assumptions!$B$27),1,0)</f>
        <v>1</v>
      </c>
      <c r="CE9" s="40">
        <f>IF(AND(CE5&gt;=Assumptions!$B$26,CE5&lt;Assumptions!$B$26+Assumptions!$B$27),1,0)</f>
        <v>1</v>
      </c>
      <c r="CF9" s="40">
        <f>IF(AND(CF5&gt;=Assumptions!$B$26,CF5&lt;Assumptions!$B$26+Assumptions!$B$27),1,0)</f>
        <v>1</v>
      </c>
      <c r="CG9" s="40">
        <f>IF(AND(CG5&gt;=Assumptions!$B$26,CG5&lt;Assumptions!$B$26+Assumptions!$B$27),1,0)</f>
        <v>1</v>
      </c>
      <c r="CH9" s="40">
        <f>IF(AND(CH5&gt;=Assumptions!$B$26,CH5&lt;Assumptions!$B$26+Assumptions!$B$27),1,0)</f>
        <v>1</v>
      </c>
      <c r="CI9" s="40">
        <f>IF(AND(CI5&gt;=Assumptions!$B$26,CI5&lt;Assumptions!$B$26+Assumptions!$B$27),1,0)</f>
        <v>1</v>
      </c>
      <c r="CJ9" s="40">
        <f>IF(AND(CJ5&gt;=Assumptions!$B$26,CJ5&lt;Assumptions!$B$26+Assumptions!$B$27),1,0)</f>
        <v>1</v>
      </c>
      <c r="CK9" s="40">
        <f>IF(AND(CK5&gt;=Assumptions!$B$26,CK5&lt;Assumptions!$B$26+Assumptions!$B$27),1,0)</f>
        <v>1</v>
      </c>
      <c r="CL9" s="40">
        <f>IF(AND(CL5&gt;=Assumptions!$B$26,CL5&lt;Assumptions!$B$26+Assumptions!$B$27),1,0)</f>
        <v>1</v>
      </c>
      <c r="CM9" s="40">
        <f>IF(AND(CM5&gt;=Assumptions!$B$26,CM5&lt;Assumptions!$B$26+Assumptions!$B$27),1,0)</f>
        <v>1</v>
      </c>
      <c r="CN9" s="40">
        <f>IF(AND(CN5&gt;=Assumptions!$B$26,CN5&lt;Assumptions!$B$26+Assumptions!$B$27),1,0)</f>
        <v>1</v>
      </c>
      <c r="CO9" s="40">
        <f>IF(AND(CO5&gt;=Assumptions!$B$26,CO5&lt;Assumptions!$B$26+Assumptions!$B$27),1,0)</f>
        <v>1</v>
      </c>
      <c r="CP9" s="40">
        <f>IF(AND(CP5&gt;=Assumptions!$B$26,CP5&lt;Assumptions!$B$26+Assumptions!$B$27),1,0)</f>
        <v>1</v>
      </c>
      <c r="CQ9" s="40">
        <f>IF(AND(CQ5&gt;=Assumptions!$B$26,CQ5&lt;Assumptions!$B$26+Assumptions!$B$27),1,0)</f>
        <v>1</v>
      </c>
      <c r="CR9" s="40">
        <f>IF(AND(CR5&gt;=Assumptions!$B$26,CR5&lt;Assumptions!$B$26+Assumptions!$B$27),1,0)</f>
        <v>1</v>
      </c>
      <c r="CS9" s="40">
        <f>IF(AND(CS5&gt;=Assumptions!$B$26,CS5&lt;Assumptions!$B$26+Assumptions!$B$27),1,0)</f>
        <v>1</v>
      </c>
      <c r="CT9" s="40">
        <f>IF(AND(CT5&gt;=Assumptions!$B$26,CT5&lt;Assumptions!$B$26+Assumptions!$B$27),1,0)</f>
        <v>1</v>
      </c>
      <c r="CU9" s="40">
        <f>IF(AND(CU5&gt;=Assumptions!$B$26,CU5&lt;Assumptions!$B$26+Assumptions!$B$27),1,0)</f>
        <v>0</v>
      </c>
      <c r="CV9" s="40">
        <f>IF(AND(CV5&gt;=Assumptions!$B$26,CV5&lt;Assumptions!$B$26+Assumptions!$B$27),1,0)</f>
        <v>0</v>
      </c>
      <c r="CW9" s="40">
        <f>IF(AND(CW5&gt;=Assumptions!$B$26,CW5&lt;Assumptions!$B$26+Assumptions!$B$27),1,0)</f>
        <v>0</v>
      </c>
      <c r="CX9" s="40">
        <f>IF(AND(CX5&gt;=Assumptions!$B$26,CX5&lt;Assumptions!$B$26+Assumptions!$B$27),1,0)</f>
        <v>0</v>
      </c>
      <c r="CY9" s="40">
        <f>IF(AND(CY5&gt;=Assumptions!$B$26,CY5&lt;Assumptions!$B$26+Assumptions!$B$27),1,0)</f>
        <v>0</v>
      </c>
      <c r="CZ9" s="40">
        <f>IF(AND(CZ5&gt;=Assumptions!$B$26,CZ5&lt;Assumptions!$B$26+Assumptions!$B$27),1,0)</f>
        <v>0</v>
      </c>
      <c r="DA9" s="40">
        <f>IF(AND(DA5&gt;=Assumptions!$B$26,DA5&lt;Assumptions!$B$26+Assumptions!$B$27),1,0)</f>
        <v>0</v>
      </c>
      <c r="DB9" s="40">
        <f>IF(AND(DB5&gt;=Assumptions!$B$26,DB5&lt;Assumptions!$B$26+Assumptions!$B$27),1,0)</f>
        <v>0</v>
      </c>
      <c r="DC9" s="40">
        <f>IF(AND(DC5&gt;=Assumptions!$B$26,DC5&lt;Assumptions!$B$26+Assumptions!$B$27),1,0)</f>
        <v>0</v>
      </c>
      <c r="DD9" s="40">
        <f>IF(AND(DD5&gt;=Assumptions!$B$26,DD5&lt;Assumptions!$B$26+Assumptions!$B$27),1,0)</f>
        <v>0</v>
      </c>
      <c r="DE9" s="40">
        <f>IF(AND(DE5&gt;=Assumptions!$B$26,DE5&lt;Assumptions!$B$26+Assumptions!$B$27),1,0)</f>
        <v>0</v>
      </c>
      <c r="DF9" s="40">
        <f>IF(AND(DF5&gt;=Assumptions!$B$26,DF5&lt;Assumptions!$B$26+Assumptions!$B$27),1,0)</f>
        <v>0</v>
      </c>
      <c r="DG9" s="40">
        <f>IF(AND(DG5&gt;=Assumptions!$B$26,DG5&lt;Assumptions!$B$26+Assumptions!$B$27),1,0)</f>
        <v>0</v>
      </c>
      <c r="DH9" s="40">
        <f>IF(AND(DH5&gt;=Assumptions!$B$26,DH5&lt;Assumptions!$B$26+Assumptions!$B$27),1,0)</f>
        <v>0</v>
      </c>
      <c r="DI9" s="40">
        <f>IF(AND(DI5&gt;=Assumptions!$B$26,DI5&lt;Assumptions!$B$26+Assumptions!$B$27),1,0)</f>
        <v>0</v>
      </c>
      <c r="DJ9" s="40">
        <f>IF(AND(DJ5&gt;=Assumptions!$B$26,DJ5&lt;Assumptions!$B$26+Assumptions!$B$27),1,0)</f>
        <v>0</v>
      </c>
      <c r="DK9" s="40">
        <f>IF(AND(DK5&gt;=Assumptions!$B$26,DK5&lt;Assumptions!$B$26+Assumptions!$B$27),1,0)</f>
        <v>0</v>
      </c>
      <c r="DL9" s="40">
        <f>IF(AND(DL5&gt;=Assumptions!$B$26,DL5&lt;Assumptions!$B$26+Assumptions!$B$27),1,0)</f>
        <v>0</v>
      </c>
      <c r="DM9" s="40">
        <f>IF(AND(DM5&gt;=Assumptions!$B$26,DM5&lt;Assumptions!$B$26+Assumptions!$B$27),1,0)</f>
        <v>0</v>
      </c>
      <c r="DN9" s="40">
        <f>IF(AND(DN5&gt;=Assumptions!$B$26,DN5&lt;Assumptions!$B$26+Assumptions!$B$27),1,0)</f>
        <v>0</v>
      </c>
      <c r="DO9" s="40">
        <f>IF(AND(DO5&gt;=Assumptions!$B$26,DO5&lt;Assumptions!$B$26+Assumptions!$B$27),1,0)</f>
        <v>0</v>
      </c>
      <c r="DP9" s="40">
        <f>IF(AND(DP5&gt;=Assumptions!$B$26,DP5&lt;Assumptions!$B$26+Assumptions!$B$27),1,0)</f>
        <v>0</v>
      </c>
      <c r="DQ9" s="40">
        <f>IF(AND(DQ5&gt;=Assumptions!$B$26,DQ5&lt;Assumptions!$B$26+Assumptions!$B$27),1,0)</f>
        <v>0</v>
      </c>
      <c r="DR9" s="40">
        <f>IF(AND(DR5&gt;=Assumptions!$B$26,DR5&lt;Assumptions!$B$26+Assumptions!$B$27),1,0)</f>
        <v>0</v>
      </c>
      <c r="DS9" s="40">
        <f>IF(AND(DS5&gt;=Assumptions!$B$26,DS5&lt;Assumptions!$B$26+Assumptions!$B$27),1,0)</f>
        <v>0</v>
      </c>
      <c r="DT9" s="40">
        <f>IF(AND(DT5&gt;=Assumptions!$B$26,DT5&lt;Assumptions!$B$26+Assumptions!$B$27),1,0)</f>
        <v>0</v>
      </c>
      <c r="DU9" s="40">
        <f>IF(AND(DU5&gt;=Assumptions!$B$26,DU5&lt;Assumptions!$B$26+Assumptions!$B$27),1,0)</f>
        <v>0</v>
      </c>
      <c r="DV9" s="40">
        <f>IF(AND(DV5&gt;=Assumptions!$B$26,DV5&lt;Assumptions!$B$26+Assumptions!$B$27),1,0)</f>
        <v>0</v>
      </c>
      <c r="DW9" s="40">
        <f>IF(AND(DW5&gt;=Assumptions!$B$26,DW5&lt;Assumptions!$B$26+Assumptions!$B$27),1,0)</f>
        <v>0</v>
      </c>
      <c r="DX9" s="40">
        <f>IF(AND(DX5&gt;=Assumptions!$B$26,DX5&lt;Assumptions!$B$26+Assumptions!$B$27),1,0)</f>
        <v>0</v>
      </c>
      <c r="DY9" s="40">
        <f>IF(AND(DY5&gt;=Assumptions!$B$26,DY5&lt;Assumptions!$B$26+Assumptions!$B$27),1,0)</f>
        <v>0</v>
      </c>
      <c r="DZ9" s="40">
        <f>IF(AND(DZ5&gt;=Assumptions!$B$26,DZ5&lt;Assumptions!$B$26+Assumptions!$B$27),1,0)</f>
        <v>0</v>
      </c>
      <c r="EA9" s="40">
        <f>IF(AND(EA5&gt;=Assumptions!$B$26,EA5&lt;Assumptions!$B$26+Assumptions!$B$27),1,0)</f>
        <v>0</v>
      </c>
      <c r="EB9" s="40">
        <f>IF(AND(EB5&gt;=Assumptions!$B$26,EB5&lt;Assumptions!$B$26+Assumptions!$B$27),1,0)</f>
        <v>0</v>
      </c>
      <c r="EC9" s="40">
        <f>IF(AND(EC5&gt;=Assumptions!$B$26,EC5&lt;Assumptions!$B$26+Assumptions!$B$27),1,0)</f>
        <v>0</v>
      </c>
      <c r="ED9" s="40">
        <f>IF(AND(ED5&gt;=Assumptions!$B$26,ED5&lt;Assumptions!$B$26+Assumptions!$B$27),1,0)</f>
        <v>0</v>
      </c>
      <c r="EE9" s="40">
        <f>IF(AND(EE5&gt;=Assumptions!$B$26,EE5&lt;Assumptions!$B$26+Assumptions!$B$27),1,0)</f>
        <v>0</v>
      </c>
      <c r="EF9" s="40">
        <f>IF(AND(EF5&gt;=Assumptions!$B$26,EF5&lt;Assumptions!$B$26+Assumptions!$B$27),1,0)</f>
        <v>0</v>
      </c>
      <c r="EG9" s="40">
        <f>IF(AND(EG5&gt;=Assumptions!$B$26,EG5&lt;Assumptions!$B$26+Assumptions!$B$27),1,0)</f>
        <v>0</v>
      </c>
      <c r="EH9" s="40">
        <f>IF(AND(EH5&gt;=Assumptions!$B$26,EH5&lt;Assumptions!$B$26+Assumptions!$B$27),1,0)</f>
        <v>0</v>
      </c>
      <c r="EI9" s="40">
        <f>IF(AND(EI5&gt;=Assumptions!$B$26,EI5&lt;Assumptions!$B$26+Assumptions!$B$27),1,0)</f>
        <v>0</v>
      </c>
      <c r="EJ9" s="40">
        <f>IF(AND(EJ5&gt;=Assumptions!$B$26,EJ5&lt;Assumptions!$B$26+Assumptions!$B$27),1,0)</f>
        <v>0</v>
      </c>
      <c r="EK9" s="40">
        <f>IF(AND(EK5&gt;=Assumptions!$B$26,EK5&lt;Assumptions!$B$26+Assumptions!$B$27),1,0)</f>
        <v>0</v>
      </c>
      <c r="EL9" s="40">
        <f>IF(AND(EL5&gt;=Assumptions!$B$26,EL5&lt;Assumptions!$B$26+Assumptions!$B$27),1,0)</f>
        <v>0</v>
      </c>
      <c r="EM9" s="40">
        <f>IF(AND(EM5&gt;=Assumptions!$B$26,EM5&lt;Assumptions!$B$26+Assumptions!$B$27),1,0)</f>
        <v>0</v>
      </c>
      <c r="EN9" s="40">
        <f>IF(AND(EN5&gt;=Assumptions!$B$26,EN5&lt;Assumptions!$B$26+Assumptions!$B$27),1,0)</f>
        <v>0</v>
      </c>
      <c r="EO9" s="40">
        <f>IF(AND(EO5&gt;=Assumptions!$B$26,EO5&lt;Assumptions!$B$26+Assumptions!$B$27),1,0)</f>
        <v>0</v>
      </c>
      <c r="EP9" s="40">
        <f>IF(AND(EP5&gt;=Assumptions!$B$26,EP5&lt;Assumptions!$B$26+Assumptions!$B$27),1,0)</f>
        <v>0</v>
      </c>
      <c r="EQ9" s="40">
        <f>IF(AND(EQ5&gt;=Assumptions!$B$26,EQ5&lt;Assumptions!$B$26+Assumptions!$B$27),1,0)</f>
        <v>0</v>
      </c>
      <c r="ER9" s="40">
        <f>IF(AND(ER5&gt;=Assumptions!$B$26,ER5&lt;Assumptions!$B$26+Assumptions!$B$27),1,0)</f>
        <v>0</v>
      </c>
      <c r="ES9" s="40">
        <f>IF(AND(ES5&gt;=Assumptions!$B$26,ES5&lt;Assumptions!$B$26+Assumptions!$B$27),1,0)</f>
        <v>0</v>
      </c>
      <c r="ET9" s="40">
        <f>IF(AND(ET5&gt;=Assumptions!$B$26,ET5&lt;Assumptions!$B$26+Assumptions!$B$27),1,0)</f>
        <v>0</v>
      </c>
      <c r="EU9" s="40">
        <f>IF(AND(EU5&gt;=Assumptions!$B$26,EU5&lt;Assumptions!$B$26+Assumptions!$B$27),1,0)</f>
        <v>0</v>
      </c>
      <c r="EV9" s="40">
        <f>IF(AND(EV5&gt;=Assumptions!$B$26,EV5&lt;Assumptions!$B$26+Assumptions!$B$27),1,0)</f>
        <v>0</v>
      </c>
      <c r="EW9" s="40">
        <f>IF(AND(EW5&gt;=Assumptions!$B$26,EW5&lt;Assumptions!$B$26+Assumptions!$B$27),1,0)</f>
        <v>0</v>
      </c>
      <c r="EX9" s="40">
        <f>IF(AND(EX5&gt;=Assumptions!$B$26,EX5&lt;Assumptions!$B$26+Assumptions!$B$27),1,0)</f>
        <v>0</v>
      </c>
      <c r="EY9" s="40">
        <f>IF(AND(EY5&gt;=Assumptions!$B$26,EY5&lt;Assumptions!$B$26+Assumptions!$B$27),1,0)</f>
        <v>0</v>
      </c>
      <c r="EZ9" s="40">
        <f>IF(AND(EZ5&gt;=Assumptions!$B$26,EZ5&lt;Assumptions!$B$26+Assumptions!$B$27),1,0)</f>
        <v>0</v>
      </c>
      <c r="FA9" s="40">
        <f>IF(AND(FA5&gt;=Assumptions!$B$26,FA5&lt;Assumptions!$B$26+Assumptions!$B$27),1,0)</f>
        <v>0</v>
      </c>
      <c r="FB9" s="40">
        <f>IF(AND(FB5&gt;=Assumptions!$B$26,FB5&lt;Assumptions!$B$26+Assumptions!$B$27),1,0)</f>
        <v>0</v>
      </c>
      <c r="FC9" s="40">
        <f>IF(AND(FC5&gt;=Assumptions!$B$26,FC5&lt;Assumptions!$B$26+Assumptions!$B$27),1,0)</f>
        <v>0</v>
      </c>
      <c r="FD9" s="40">
        <f>IF(AND(FD5&gt;=Assumptions!$B$26,FD5&lt;Assumptions!$B$26+Assumptions!$B$27),1,0)</f>
        <v>0</v>
      </c>
      <c r="FE9" s="40">
        <f>IF(AND(FE5&gt;=Assumptions!$B$26,FE5&lt;Assumptions!$B$26+Assumptions!$B$27),1,0)</f>
        <v>0</v>
      </c>
      <c r="FF9" s="40">
        <f>IF(AND(FF5&gt;=Assumptions!$B$26,FF5&lt;Assumptions!$B$26+Assumptions!$B$27),1,0)</f>
        <v>0</v>
      </c>
      <c r="FG9" s="40">
        <f>IF(AND(FG5&gt;=Assumptions!$B$26,FG5&lt;Assumptions!$B$26+Assumptions!$B$27),1,0)</f>
        <v>0</v>
      </c>
      <c r="FH9" s="40">
        <f>IF(AND(FH5&gt;=Assumptions!$B$26,FH5&lt;Assumptions!$B$26+Assumptions!$B$27),1,0)</f>
        <v>0</v>
      </c>
      <c r="FI9" s="40">
        <f>IF(AND(FI5&gt;=Assumptions!$B$26,FI5&lt;Assumptions!$B$26+Assumptions!$B$27),1,0)</f>
        <v>0</v>
      </c>
      <c r="FJ9" s="40">
        <f>IF(AND(FJ5&gt;=Assumptions!$B$26,FJ5&lt;Assumptions!$B$26+Assumptions!$B$27),1,0)</f>
        <v>0</v>
      </c>
      <c r="FK9" s="40">
        <f>IF(AND(FK5&gt;=Assumptions!$B$26,FK5&lt;Assumptions!$B$26+Assumptions!$B$27),1,0)</f>
        <v>0</v>
      </c>
      <c r="FL9" s="40">
        <f>IF(AND(FL5&gt;=Assumptions!$B$26,FL5&lt;Assumptions!$B$26+Assumptions!$B$27),1,0)</f>
        <v>0</v>
      </c>
      <c r="FM9" s="40">
        <f>IF(AND(FM5&gt;=Assumptions!$B$26,FM5&lt;Assumptions!$B$26+Assumptions!$B$27),1,0)</f>
        <v>0</v>
      </c>
      <c r="FN9" s="40">
        <f>IF(AND(FN5&gt;=Assumptions!$B$26,FN5&lt;Assumptions!$B$26+Assumptions!$B$27),1,0)</f>
        <v>0</v>
      </c>
      <c r="FO9" s="40">
        <f>IF(AND(FO5&gt;=Assumptions!$B$26,FO5&lt;Assumptions!$B$26+Assumptions!$B$27),1,0)</f>
        <v>0</v>
      </c>
      <c r="FP9" s="40">
        <f>IF(AND(FP5&gt;=Assumptions!$B$26,FP5&lt;Assumptions!$B$26+Assumptions!$B$27),1,0)</f>
        <v>0</v>
      </c>
      <c r="FQ9" s="40">
        <f>IF(AND(FQ5&gt;=Assumptions!$B$26,FQ5&lt;Assumptions!$B$26+Assumptions!$B$27),1,0)</f>
        <v>0</v>
      </c>
      <c r="FR9" s="40">
        <f>IF(AND(FR5&gt;=Assumptions!$B$26,FR5&lt;Assumptions!$B$26+Assumptions!$B$27),1,0)</f>
        <v>0</v>
      </c>
      <c r="FS9" s="40">
        <f>IF(AND(FS5&gt;=Assumptions!$B$26,FS5&lt;Assumptions!$B$26+Assumptions!$B$27),1,0)</f>
        <v>0</v>
      </c>
      <c r="FT9" s="40">
        <f>IF(AND(FT5&gt;=Assumptions!$B$26,FT5&lt;Assumptions!$B$26+Assumptions!$B$27),1,0)</f>
        <v>0</v>
      </c>
      <c r="FU9" s="40">
        <f>IF(AND(FU5&gt;=Assumptions!$B$26,FU5&lt;Assumptions!$B$26+Assumptions!$B$27),1,0)</f>
        <v>0</v>
      </c>
      <c r="FV9" s="40">
        <f>IF(AND(FV5&gt;=Assumptions!$B$26,FV5&lt;Assumptions!$B$26+Assumptions!$B$27),1,0)</f>
        <v>0</v>
      </c>
      <c r="FW9" s="40">
        <f>IF(AND(FW5&gt;=Assumptions!$B$26,FW5&lt;Assumptions!$B$26+Assumptions!$B$27),1,0)</f>
        <v>0</v>
      </c>
      <c r="FX9" s="40">
        <f>IF(AND(FX5&gt;=Assumptions!$B$26,FX5&lt;Assumptions!$B$26+Assumptions!$B$27),1,0)</f>
        <v>0</v>
      </c>
      <c r="FY9" s="40">
        <f>IF(AND(FY5&gt;=Assumptions!$B$26,FY5&lt;Assumptions!$B$26+Assumptions!$B$27),1,0)</f>
        <v>0</v>
      </c>
      <c r="FZ9" s="40">
        <f>IF(AND(FZ5&gt;=Assumptions!$B$26,FZ5&lt;Assumptions!$B$26+Assumptions!$B$27),1,0)</f>
        <v>0</v>
      </c>
      <c r="GA9" s="40">
        <f>IF(AND(GA5&gt;=Assumptions!$B$26,GA5&lt;Assumptions!$B$26+Assumptions!$B$27),1,0)</f>
        <v>0</v>
      </c>
      <c r="GB9" s="40">
        <f>IF(AND(GB5&gt;=Assumptions!$B$26,GB5&lt;Assumptions!$B$26+Assumptions!$B$27),1,0)</f>
        <v>0</v>
      </c>
      <c r="GC9" s="40">
        <f>IF(AND(GC5&gt;=Assumptions!$B$26,GC5&lt;Assumptions!$B$26+Assumptions!$B$27),1,0)</f>
        <v>0</v>
      </c>
      <c r="GD9" s="40">
        <f>IF(AND(GD5&gt;=Assumptions!$B$26,GD5&lt;Assumptions!$B$26+Assumptions!$B$27),1,0)</f>
        <v>0</v>
      </c>
      <c r="GE9" s="40">
        <f>IF(AND(GE5&gt;=Assumptions!$B$26,GE5&lt;Assumptions!$B$26+Assumptions!$B$27),1,0)</f>
        <v>0</v>
      </c>
      <c r="GF9" s="40">
        <f>IF(AND(GF5&gt;=Assumptions!$B$26,GF5&lt;Assumptions!$B$26+Assumptions!$B$27),1,0)</f>
        <v>0</v>
      </c>
      <c r="GG9" s="40">
        <f>IF(AND(GG5&gt;=Assumptions!$B$26,GG5&lt;Assumptions!$B$26+Assumptions!$B$27),1,0)</f>
        <v>0</v>
      </c>
      <c r="GH9" s="40">
        <f>IF(AND(GH5&gt;=Assumptions!$B$26,GH5&lt;Assumptions!$B$26+Assumptions!$B$27),1,0)</f>
        <v>0</v>
      </c>
      <c r="GI9" s="40">
        <f>IF(AND(GI5&gt;=Assumptions!$B$26,GI5&lt;Assumptions!$B$26+Assumptions!$B$27),1,0)</f>
        <v>0</v>
      </c>
      <c r="GJ9" s="40">
        <f>IF(AND(GJ5&gt;=Assumptions!$B$26,GJ5&lt;Assumptions!$B$26+Assumptions!$B$27),1,0)</f>
        <v>0</v>
      </c>
      <c r="GK9" s="40">
        <f>IF(AND(GK5&gt;=Assumptions!$B$26,GK5&lt;Assumptions!$B$26+Assumptions!$B$27),1,0)</f>
        <v>0</v>
      </c>
      <c r="GL9" s="40">
        <f>IF(AND(GL5&gt;=Assumptions!$B$26,GL5&lt;Assumptions!$B$26+Assumptions!$B$27),1,0)</f>
        <v>0</v>
      </c>
      <c r="GM9" s="40">
        <f>IF(AND(GM5&gt;=Assumptions!$B$26,GM5&lt;Assumptions!$B$26+Assumptions!$B$27),1,0)</f>
        <v>0</v>
      </c>
      <c r="GN9" s="40">
        <f>IF(AND(GN5&gt;=Assumptions!$B$26,GN5&lt;Assumptions!$B$26+Assumptions!$B$27),1,0)</f>
        <v>0</v>
      </c>
      <c r="GO9" s="40">
        <f>IF(AND(GO5&gt;=Assumptions!$B$26,GO5&lt;Assumptions!$B$26+Assumptions!$B$27),1,0)</f>
        <v>0</v>
      </c>
      <c r="GP9" s="40">
        <f>IF(AND(GP5&gt;=Assumptions!$B$26,GP5&lt;Assumptions!$B$26+Assumptions!$B$27),1,0)</f>
        <v>0</v>
      </c>
      <c r="GQ9" s="40">
        <f>IF(AND(GQ5&gt;=Assumptions!$B$26,GQ5&lt;Assumptions!$B$26+Assumptions!$B$27),1,0)</f>
        <v>0</v>
      </c>
      <c r="GR9" s="40">
        <f>IF(AND(GR5&gt;=Assumptions!$B$26,GR5&lt;Assumptions!$B$26+Assumptions!$B$27),1,0)</f>
        <v>0</v>
      </c>
      <c r="GS9" s="40">
        <f>IF(AND(GS5&gt;=Assumptions!$B$26,GS5&lt;Assumptions!$B$26+Assumptions!$B$27),1,0)</f>
        <v>0</v>
      </c>
      <c r="GT9" s="40">
        <f>IF(AND(GT5&gt;=Assumptions!$B$26,GT5&lt;Assumptions!$B$26+Assumptions!$B$27),1,0)</f>
        <v>0</v>
      </c>
      <c r="GU9" s="40">
        <f>IF(AND(GU5&gt;=Assumptions!$B$26,GU5&lt;Assumptions!$B$26+Assumptions!$B$27),1,0)</f>
        <v>0</v>
      </c>
      <c r="GV9" s="40">
        <f>IF(AND(GV5&gt;=Assumptions!$B$26,GV5&lt;Assumptions!$B$26+Assumptions!$B$27),1,0)</f>
        <v>0</v>
      </c>
      <c r="GW9" s="40">
        <f>IF(AND(GW5&gt;=Assumptions!$B$26,GW5&lt;Assumptions!$B$26+Assumptions!$B$27),1,0)</f>
        <v>0</v>
      </c>
      <c r="GX9" s="40">
        <f>IF(AND(GX5&gt;=Assumptions!$B$26,GX5&lt;Assumptions!$B$26+Assumptions!$B$27),1,0)</f>
        <v>0</v>
      </c>
      <c r="GY9" s="40">
        <f>IF(AND(GY5&gt;=Assumptions!$B$26,GY5&lt;Assumptions!$B$26+Assumptions!$B$27),1,0)</f>
        <v>0</v>
      </c>
      <c r="GZ9" s="40">
        <f>IF(AND(GZ5&gt;=Assumptions!$B$26,GZ5&lt;Assumptions!$B$26+Assumptions!$B$27),1,0)</f>
        <v>0</v>
      </c>
      <c r="HA9" s="40">
        <f>IF(AND(HA5&gt;=Assumptions!$B$26,HA5&lt;Assumptions!$B$26+Assumptions!$B$27),1,0)</f>
        <v>0</v>
      </c>
      <c r="HB9" s="40">
        <f>IF(AND(HB5&gt;=Assumptions!$B$26,HB5&lt;Assumptions!$B$26+Assumptions!$B$27),1,0)</f>
        <v>0</v>
      </c>
      <c r="HC9" s="40">
        <f>IF(AND(HC5&gt;=Assumptions!$B$26,HC5&lt;Assumptions!$B$26+Assumptions!$B$27),1,0)</f>
        <v>0</v>
      </c>
      <c r="HD9" s="40">
        <f>IF(AND(HD5&gt;=Assumptions!$B$26,HD5&lt;Assumptions!$B$26+Assumptions!$B$27),1,0)</f>
        <v>0</v>
      </c>
      <c r="HE9" s="40">
        <f>IF(AND(HE5&gt;=Assumptions!$B$26,HE5&lt;Assumptions!$B$26+Assumptions!$B$27),1,0)</f>
        <v>0</v>
      </c>
      <c r="HF9" s="40">
        <f>IF(AND(HF5&gt;=Assumptions!$B$26,HF5&lt;Assumptions!$B$26+Assumptions!$B$27),1,0)</f>
        <v>0</v>
      </c>
      <c r="HG9" s="40">
        <f>IF(AND(HG5&gt;=Assumptions!$B$26,HG5&lt;Assumptions!$B$26+Assumptions!$B$27),1,0)</f>
        <v>0</v>
      </c>
      <c r="HH9" s="40">
        <f>IF(AND(HH5&gt;=Assumptions!$B$26,HH5&lt;Assumptions!$B$26+Assumptions!$B$27),1,0)</f>
        <v>0</v>
      </c>
      <c r="HI9" s="40">
        <f>IF(AND(HI5&gt;=Assumptions!$B$26,HI5&lt;Assumptions!$B$26+Assumptions!$B$27),1,0)</f>
        <v>0</v>
      </c>
      <c r="HJ9" s="40">
        <f>IF(AND(HJ5&gt;=Assumptions!$B$26,HJ5&lt;Assumptions!$B$26+Assumptions!$B$27),1,0)</f>
        <v>0</v>
      </c>
      <c r="HK9" s="40">
        <f>IF(AND(HK5&gt;=Assumptions!$B$26,HK5&lt;Assumptions!$B$26+Assumptions!$B$27),1,0)</f>
        <v>0</v>
      </c>
      <c r="HL9" s="40">
        <f>IF(AND(HL5&gt;=Assumptions!$B$26,HL5&lt;Assumptions!$B$26+Assumptions!$B$27),1,0)</f>
        <v>0</v>
      </c>
      <c r="HM9" s="40">
        <f>IF(AND(HM5&gt;=Assumptions!$B$26,HM5&lt;Assumptions!$B$26+Assumptions!$B$27),1,0)</f>
        <v>0</v>
      </c>
      <c r="HN9" s="40">
        <f>IF(AND(HN5&gt;=Assumptions!$B$26,HN5&lt;Assumptions!$B$26+Assumptions!$B$27),1,0)</f>
        <v>0</v>
      </c>
      <c r="HO9" s="40">
        <f>IF(AND(HO5&gt;=Assumptions!$B$26,HO5&lt;Assumptions!$B$26+Assumptions!$B$27),1,0)</f>
        <v>0</v>
      </c>
      <c r="HP9" s="40">
        <f>IF(AND(HP5&gt;=Assumptions!$B$26,HP5&lt;Assumptions!$B$26+Assumptions!$B$27),1,0)</f>
        <v>0</v>
      </c>
      <c r="HQ9" s="40">
        <f>IF(AND(HQ5&gt;=Assumptions!$B$26,HQ5&lt;Assumptions!$B$26+Assumptions!$B$27),1,0)</f>
        <v>0</v>
      </c>
      <c r="HR9" s="40">
        <f>IF(AND(HR5&gt;=Assumptions!$B$26,HR5&lt;Assumptions!$B$26+Assumptions!$B$27),1,0)</f>
        <v>0</v>
      </c>
      <c r="HS9" s="40">
        <f>IF(AND(HS5&gt;=Assumptions!$B$26,HS5&lt;Assumptions!$B$26+Assumptions!$B$27),1,0)</f>
        <v>0</v>
      </c>
      <c r="HT9" s="40">
        <f>IF(AND(HT5&gt;=Assumptions!$B$26,HT5&lt;Assumptions!$B$26+Assumptions!$B$27),1,0)</f>
        <v>0</v>
      </c>
      <c r="HU9" s="40">
        <f>IF(AND(HU5&gt;=Assumptions!$B$26,HU5&lt;Assumptions!$B$26+Assumptions!$B$27),1,0)</f>
        <v>0</v>
      </c>
      <c r="HV9" s="40">
        <f>IF(AND(HV5&gt;=Assumptions!$B$26,HV5&lt;Assumptions!$B$26+Assumptions!$B$27),1,0)</f>
        <v>0</v>
      </c>
      <c r="HW9" s="40">
        <f>IF(AND(HW5&gt;=Assumptions!$B$26,HW5&lt;Assumptions!$B$26+Assumptions!$B$27),1,0)</f>
        <v>0</v>
      </c>
      <c r="HX9" s="40">
        <f>IF(AND(HX5&gt;=Assumptions!$B$26,HX5&lt;Assumptions!$B$26+Assumptions!$B$27),1,0)</f>
        <v>0</v>
      </c>
      <c r="HY9" s="40">
        <f>IF(AND(HY5&gt;=Assumptions!$B$26,HY5&lt;Assumptions!$B$26+Assumptions!$B$27),1,0)</f>
        <v>0</v>
      </c>
      <c r="HZ9" s="40">
        <f>IF(AND(HZ5&gt;=Assumptions!$B$26,HZ5&lt;Assumptions!$B$26+Assumptions!$B$27),1,0)</f>
        <v>0</v>
      </c>
      <c r="IA9" s="40">
        <f>IF(AND(IA5&gt;=Assumptions!$B$26,IA5&lt;Assumptions!$B$26+Assumptions!$B$27),1,0)</f>
        <v>0</v>
      </c>
      <c r="IB9" s="40">
        <f>IF(AND(IB5&gt;=Assumptions!$B$26,IB5&lt;Assumptions!$B$26+Assumptions!$B$27),1,0)</f>
        <v>0</v>
      </c>
      <c r="IC9" s="40">
        <f>IF(AND(IC5&gt;=Assumptions!$B$26,IC5&lt;Assumptions!$B$26+Assumptions!$B$27),1,0)</f>
        <v>0</v>
      </c>
      <c r="ID9" s="40">
        <f>IF(AND(ID5&gt;=Assumptions!$B$26,ID5&lt;Assumptions!$B$26+Assumptions!$B$27),1,0)</f>
        <v>0</v>
      </c>
      <c r="IE9" s="40">
        <f>IF(AND(IE5&gt;=Assumptions!$B$26,IE5&lt;Assumptions!$B$26+Assumptions!$B$27),1,0)</f>
        <v>0</v>
      </c>
      <c r="IF9" s="40">
        <f>IF(AND(IF5&gt;=Assumptions!$B$26,IF5&lt;Assumptions!$B$26+Assumptions!$B$27),1,0)</f>
        <v>0</v>
      </c>
      <c r="IG9" s="40">
        <f>IF(AND(IG5&gt;=Assumptions!$B$26,IG5&lt;Assumptions!$B$26+Assumptions!$B$27),1,0)</f>
        <v>0</v>
      </c>
      <c r="IH9" s="40">
        <f>IF(AND(IH5&gt;=Assumptions!$B$26,IH5&lt;Assumptions!$B$26+Assumptions!$B$27),1,0)</f>
        <v>0</v>
      </c>
      <c r="II9" s="40">
        <f>IF(AND(II5&gt;=Assumptions!$B$26,II5&lt;Assumptions!$B$26+Assumptions!$B$27),1,0)</f>
        <v>0</v>
      </c>
      <c r="IJ9" s="40">
        <f>IF(AND(IJ5&gt;=Assumptions!$B$26,IJ5&lt;Assumptions!$B$26+Assumptions!$B$27),1,0)</f>
        <v>0</v>
      </c>
      <c r="IK9" s="40">
        <f>IF(AND(IK5&gt;=Assumptions!$B$26,IK5&lt;Assumptions!$B$26+Assumptions!$B$27),1,0)</f>
        <v>0</v>
      </c>
      <c r="IL9" s="40">
        <f>IF(AND(IL5&gt;=Assumptions!$B$26,IL5&lt;Assumptions!$B$26+Assumptions!$B$27),1,0)</f>
        <v>0</v>
      </c>
      <c r="IM9" s="40">
        <f>IF(AND(IM5&gt;=Assumptions!$B$26,IM5&lt;Assumptions!$B$26+Assumptions!$B$27),1,0)</f>
        <v>0</v>
      </c>
      <c r="IN9" s="40">
        <f>IF(AND(IN5&gt;=Assumptions!$B$26,IN5&lt;Assumptions!$B$26+Assumptions!$B$27),1,0)</f>
        <v>0</v>
      </c>
      <c r="IO9" s="40">
        <f>IF(AND(IO5&gt;=Assumptions!$B$26,IO5&lt;Assumptions!$B$26+Assumptions!$B$27),1,0)</f>
        <v>0</v>
      </c>
      <c r="IP9" s="40">
        <f>IF(AND(IP5&gt;=Assumptions!$B$26,IP5&lt;Assumptions!$B$26+Assumptions!$B$27),1,0)</f>
        <v>0</v>
      </c>
      <c r="IQ9" s="40">
        <f>IF(AND(IQ5&gt;=Assumptions!$B$26,IQ5&lt;Assumptions!$B$26+Assumptions!$B$27),1,0)</f>
        <v>0</v>
      </c>
      <c r="IR9" s="40">
        <f>IF(AND(IR5&gt;=Assumptions!$B$26,IR5&lt;Assumptions!$B$26+Assumptions!$B$27),1,0)</f>
        <v>0</v>
      </c>
      <c r="IS9" s="40">
        <f>IF(AND(IS5&gt;=Assumptions!$B$26,IS5&lt;Assumptions!$B$26+Assumptions!$B$27),1,0)</f>
        <v>0</v>
      </c>
      <c r="IT9" s="40">
        <f>IF(AND(IT5&gt;=Assumptions!$B$26,IT5&lt;Assumptions!$B$26+Assumptions!$B$27),1,0)</f>
        <v>0</v>
      </c>
      <c r="IU9" s="40">
        <f>IF(AND(IU5&gt;=Assumptions!$B$26,IU5&lt;Assumptions!$B$26+Assumptions!$B$27),1,0)</f>
        <v>0</v>
      </c>
      <c r="IV9" s="40">
        <f>IF(AND(IV5&gt;=Assumptions!$B$26,IV5&lt;Assumptions!$B$26+Assumptions!$B$27),1,0)</f>
        <v>0</v>
      </c>
      <c r="IW9" s="40">
        <f>IF(AND(IW5&gt;=Assumptions!$B$26,IW5&lt;Assumptions!$B$26+Assumptions!$B$27),1,0)</f>
        <v>0</v>
      </c>
      <c r="IX9" s="40">
        <f>IF(AND(IX5&gt;=Assumptions!$B$26,IX5&lt;Assumptions!$B$26+Assumptions!$B$27),1,0)</f>
        <v>0</v>
      </c>
      <c r="IY9" s="40">
        <f>IF(AND(IY5&gt;=Assumptions!$B$26,IY5&lt;Assumptions!$B$26+Assumptions!$B$27),1,0)</f>
        <v>0</v>
      </c>
      <c r="IZ9" s="40">
        <f>IF(AND(IZ5&gt;=Assumptions!$B$26,IZ5&lt;Assumptions!$B$26+Assumptions!$B$27),1,0)</f>
        <v>0</v>
      </c>
      <c r="JA9" s="40">
        <f>IF(AND(JA5&gt;=Assumptions!$B$26,JA5&lt;Assumptions!$B$26+Assumptions!$B$27),1,0)</f>
        <v>0</v>
      </c>
      <c r="JB9" s="40">
        <f>IF(AND(JB5&gt;=Assumptions!$B$26,JB5&lt;Assumptions!$B$26+Assumptions!$B$27),1,0)</f>
        <v>0</v>
      </c>
      <c r="JC9" s="40">
        <f>IF(AND(JC5&gt;=Assumptions!$B$26,JC5&lt;Assumptions!$B$26+Assumptions!$B$27),1,0)</f>
        <v>0</v>
      </c>
      <c r="JD9" s="40">
        <f>IF(AND(JD5&gt;=Assumptions!$B$26,JD5&lt;Assumptions!$B$26+Assumptions!$B$27),1,0)</f>
        <v>0</v>
      </c>
      <c r="JE9" s="40">
        <f>IF(AND(JE5&gt;=Assumptions!$B$26,JE5&lt;Assumptions!$B$26+Assumptions!$B$27),1,0)</f>
        <v>0</v>
      </c>
      <c r="JF9" s="40">
        <f>IF(AND(JF5&gt;=Assumptions!$B$26,JF5&lt;Assumptions!$B$26+Assumptions!$B$27),1,0)</f>
        <v>0</v>
      </c>
      <c r="JG9" s="40">
        <f>IF(AND(JG5&gt;=Assumptions!$B$26,JG5&lt;Assumptions!$B$26+Assumptions!$B$27),1,0)</f>
        <v>0</v>
      </c>
      <c r="JH9" s="40">
        <f>IF(AND(JH5&gt;=Assumptions!$B$26,JH5&lt;Assumptions!$B$26+Assumptions!$B$27),1,0)</f>
        <v>0</v>
      </c>
      <c r="JI9" s="40">
        <f>IF(AND(JI5&gt;=Assumptions!$B$26,JI5&lt;Assumptions!$B$26+Assumptions!$B$27),1,0)</f>
        <v>0</v>
      </c>
      <c r="JJ9" s="40">
        <f>IF(AND(JJ5&gt;=Assumptions!$B$26,JJ5&lt;Assumptions!$B$26+Assumptions!$B$27),1,0)</f>
        <v>0</v>
      </c>
      <c r="JK9" s="40">
        <f>IF(AND(JK5&gt;=Assumptions!$B$26,JK5&lt;Assumptions!$B$26+Assumptions!$B$27),1,0)</f>
        <v>0</v>
      </c>
      <c r="JL9" s="40">
        <f>IF(AND(JL5&gt;=Assumptions!$B$26,JL5&lt;Assumptions!$B$26+Assumptions!$B$27),1,0)</f>
        <v>0</v>
      </c>
      <c r="JM9" s="40">
        <f>IF(AND(JM5&gt;=Assumptions!$B$26,JM5&lt;Assumptions!$B$26+Assumptions!$B$27),1,0)</f>
        <v>0</v>
      </c>
      <c r="JN9" s="40">
        <f>IF(AND(JN5&gt;=Assumptions!$B$26,JN5&lt;Assumptions!$B$26+Assumptions!$B$27),1,0)</f>
        <v>0</v>
      </c>
      <c r="JO9" s="40">
        <f>IF(AND(JO5&gt;=Assumptions!$B$26,JO5&lt;Assumptions!$B$26+Assumptions!$B$27),1,0)</f>
        <v>0</v>
      </c>
      <c r="JP9" s="40">
        <f>IF(AND(JP5&gt;=Assumptions!$B$26,JP5&lt;Assumptions!$B$26+Assumptions!$B$27),1,0)</f>
        <v>0</v>
      </c>
      <c r="JQ9" s="40">
        <f>IF(AND(JQ5&gt;=Assumptions!$B$26,JQ5&lt;Assumptions!$B$26+Assumptions!$B$27),1,0)</f>
        <v>0</v>
      </c>
      <c r="JR9" s="40">
        <f>IF(AND(JR5&gt;=Assumptions!$B$26,JR5&lt;Assumptions!$B$26+Assumptions!$B$27),1,0)</f>
        <v>0</v>
      </c>
      <c r="JS9" s="40">
        <f>IF(AND(JS5&gt;=Assumptions!$B$26,JS5&lt;Assumptions!$B$26+Assumptions!$B$27),1,0)</f>
        <v>0</v>
      </c>
      <c r="JT9" s="40">
        <f>IF(AND(JT5&gt;=Assumptions!$B$26,JT5&lt;Assumptions!$B$26+Assumptions!$B$27),1,0)</f>
        <v>0</v>
      </c>
      <c r="JU9" s="40">
        <f>IF(AND(JU5&gt;=Assumptions!$B$26,JU5&lt;Assumptions!$B$26+Assumptions!$B$27),1,0)</f>
        <v>0</v>
      </c>
      <c r="JV9" s="40">
        <f>IF(AND(JV5&gt;=Assumptions!$B$26,JV5&lt;Assumptions!$B$26+Assumptions!$B$27),1,0)</f>
        <v>0</v>
      </c>
      <c r="JW9" s="40">
        <f>IF(AND(JW5&gt;=Assumptions!$B$26,JW5&lt;Assumptions!$B$26+Assumptions!$B$27),1,0)</f>
        <v>0</v>
      </c>
      <c r="JX9" s="40">
        <f>IF(AND(JX5&gt;=Assumptions!$B$26,JX5&lt;Assumptions!$B$26+Assumptions!$B$27),1,0)</f>
        <v>0</v>
      </c>
      <c r="JY9" s="40">
        <f>IF(AND(JY5&gt;=Assumptions!$B$26,JY5&lt;Assumptions!$B$26+Assumptions!$B$27),1,0)</f>
        <v>0</v>
      </c>
      <c r="JZ9" s="40">
        <f>IF(AND(JZ5&gt;=Assumptions!$B$26,JZ5&lt;Assumptions!$B$26+Assumptions!$B$27),1,0)</f>
        <v>0</v>
      </c>
      <c r="KA9" s="40">
        <f>IF(AND(KA5&gt;=Assumptions!$B$26,KA5&lt;Assumptions!$B$26+Assumptions!$B$27),1,0)</f>
        <v>0</v>
      </c>
      <c r="KB9" s="40">
        <f>IF(AND(KB5&gt;=Assumptions!$B$26,KB5&lt;Assumptions!$B$26+Assumptions!$B$27),1,0)</f>
        <v>0</v>
      </c>
      <c r="KC9" s="40">
        <f>IF(AND(KC5&gt;=Assumptions!$B$26,KC5&lt;Assumptions!$B$26+Assumptions!$B$27),1,0)</f>
        <v>0</v>
      </c>
      <c r="KD9" s="40">
        <f>IF(AND(KD5&gt;=Assumptions!$B$26,KD5&lt;Assumptions!$B$26+Assumptions!$B$27),1,0)</f>
        <v>0</v>
      </c>
      <c r="KE9" s="40">
        <f>IF(AND(KE5&gt;=Assumptions!$B$26,KE5&lt;Assumptions!$B$26+Assumptions!$B$27),1,0)</f>
        <v>0</v>
      </c>
      <c r="KF9" s="40">
        <f>IF(AND(KF5&gt;=Assumptions!$B$26,KF5&lt;Assumptions!$B$26+Assumptions!$B$27),1,0)</f>
        <v>0</v>
      </c>
      <c r="KG9" s="40">
        <f>IF(AND(KG5&gt;=Assumptions!$B$26,KG5&lt;Assumptions!$B$26+Assumptions!$B$27),1,0)</f>
        <v>0</v>
      </c>
      <c r="KH9" s="40">
        <f>IF(AND(KH5&gt;=Assumptions!$B$26,KH5&lt;Assumptions!$B$26+Assumptions!$B$27),1,0)</f>
        <v>0</v>
      </c>
      <c r="KI9" s="40">
        <f>IF(AND(KI5&gt;=Assumptions!$B$26,KI5&lt;Assumptions!$B$26+Assumptions!$B$27),1,0)</f>
        <v>0</v>
      </c>
      <c r="KJ9" s="40">
        <f>IF(AND(KJ5&gt;=Assumptions!$B$26,KJ5&lt;Assumptions!$B$26+Assumptions!$B$27),1,0)</f>
        <v>0</v>
      </c>
      <c r="KK9" s="40">
        <f>IF(AND(KK5&gt;=Assumptions!$B$26,KK5&lt;Assumptions!$B$26+Assumptions!$B$27),1,0)</f>
        <v>0</v>
      </c>
      <c r="KL9" s="40">
        <f>IF(AND(KL5&gt;=Assumptions!$B$26,KL5&lt;Assumptions!$B$26+Assumptions!$B$27),1,0)</f>
        <v>0</v>
      </c>
      <c r="KM9" s="40">
        <f>IF(AND(KM5&gt;=Assumptions!$B$26,KM5&lt;Assumptions!$B$26+Assumptions!$B$27),1,0)</f>
        <v>0</v>
      </c>
      <c r="KN9" s="40">
        <f>IF(AND(KN5&gt;=Assumptions!$B$26,KN5&lt;Assumptions!$B$26+Assumptions!$B$27),1,0)</f>
        <v>0</v>
      </c>
      <c r="KO9" s="40">
        <f>IF(AND(KO5&gt;=Assumptions!$B$26,KO5&lt;Assumptions!$B$26+Assumptions!$B$27),1,0)</f>
        <v>0</v>
      </c>
      <c r="KP9" s="40">
        <f>IF(AND(KP5&gt;=Assumptions!$B$26,KP5&lt;Assumptions!$B$26+Assumptions!$B$27),1,0)</f>
        <v>0</v>
      </c>
      <c r="KQ9" s="40">
        <f>IF(AND(KQ5&gt;=Assumptions!$B$26,KQ5&lt;Assumptions!$B$26+Assumptions!$B$27),1,0)</f>
        <v>0</v>
      </c>
      <c r="KR9" s="40">
        <f>IF(AND(KR5&gt;=Assumptions!$B$26,KR5&lt;Assumptions!$B$26+Assumptions!$B$27),1,0)</f>
        <v>0</v>
      </c>
      <c r="KS9" s="40">
        <f>IF(AND(KS5&gt;=Assumptions!$B$26,KS5&lt;Assumptions!$B$26+Assumptions!$B$27),1,0)</f>
        <v>0</v>
      </c>
      <c r="KT9" s="40">
        <f>IF(AND(KT5&gt;=Assumptions!$B$26,KT5&lt;Assumptions!$B$26+Assumptions!$B$27),1,0)</f>
        <v>0</v>
      </c>
      <c r="KU9" s="40">
        <f>IF(AND(KU5&gt;=Assumptions!$B$26,KU5&lt;Assumptions!$B$26+Assumptions!$B$27),1,0)</f>
        <v>0</v>
      </c>
      <c r="KV9" s="40">
        <f>IF(AND(KV5&gt;=Assumptions!$B$26,KV5&lt;Assumptions!$B$26+Assumptions!$B$27),1,0)</f>
        <v>0</v>
      </c>
      <c r="KW9" s="40">
        <f>IF(AND(KW5&gt;=Assumptions!$B$26,KW5&lt;Assumptions!$B$26+Assumptions!$B$27),1,0)</f>
        <v>0</v>
      </c>
      <c r="KX9" s="40">
        <f>IF(AND(KX5&gt;=Assumptions!$B$26,KX5&lt;Assumptions!$B$26+Assumptions!$B$27),1,0)</f>
        <v>0</v>
      </c>
      <c r="KY9" s="40">
        <f>IF(AND(KY5&gt;=Assumptions!$B$26,KY5&lt;Assumptions!$B$26+Assumptions!$B$27),1,0)</f>
        <v>0</v>
      </c>
      <c r="KZ9" s="40">
        <f>IF(AND(KZ5&gt;=Assumptions!$B$26,KZ5&lt;Assumptions!$B$26+Assumptions!$B$27),1,0)</f>
        <v>0</v>
      </c>
      <c r="LA9" s="40">
        <f>IF(AND(LA5&gt;=Assumptions!$B$26,LA5&lt;Assumptions!$B$26+Assumptions!$B$27),1,0)</f>
        <v>0</v>
      </c>
      <c r="LB9" s="40">
        <f>IF(AND(LB5&gt;=Assumptions!$B$26,LB5&lt;Assumptions!$B$26+Assumptions!$B$27),1,0)</f>
        <v>0</v>
      </c>
      <c r="LC9" s="40">
        <f>IF(AND(LC5&gt;=Assumptions!$B$26,LC5&lt;Assumptions!$B$26+Assumptions!$B$27),1,0)</f>
        <v>0</v>
      </c>
      <c r="LD9" s="40">
        <f>IF(AND(LD5&gt;=Assumptions!$B$26,LD5&lt;Assumptions!$B$26+Assumptions!$B$27),1,0)</f>
        <v>0</v>
      </c>
      <c r="LE9" s="40">
        <f>IF(AND(LE5&gt;=Assumptions!$B$26,LE5&lt;Assumptions!$B$26+Assumptions!$B$27),1,0)</f>
        <v>0</v>
      </c>
      <c r="LF9" s="40">
        <f>IF(AND(LF5&gt;=Assumptions!$B$26,LF5&lt;Assumptions!$B$26+Assumptions!$B$27),1,0)</f>
        <v>0</v>
      </c>
      <c r="LG9" s="40">
        <f>IF(AND(LG5&gt;=Assumptions!$B$26,LG5&lt;Assumptions!$B$26+Assumptions!$B$27),1,0)</f>
        <v>0</v>
      </c>
      <c r="LH9" s="40">
        <f>IF(AND(LH5&gt;=Assumptions!$B$26,LH5&lt;Assumptions!$B$26+Assumptions!$B$27),1,0)</f>
        <v>0</v>
      </c>
      <c r="LI9" s="40">
        <f>IF(AND(LI5&gt;=Assumptions!$B$26,LI5&lt;Assumptions!$B$26+Assumptions!$B$27),1,0)</f>
        <v>0</v>
      </c>
      <c r="LJ9" s="40">
        <f>IF(AND(LJ5&gt;=Assumptions!$B$26,LJ5&lt;Assumptions!$B$26+Assumptions!$B$27),1,0)</f>
        <v>0</v>
      </c>
      <c r="LK9" s="40">
        <f>IF(AND(LK5&gt;=Assumptions!$B$26,LK5&lt;Assumptions!$B$26+Assumptions!$B$27),1,0)</f>
        <v>0</v>
      </c>
      <c r="LL9" s="40">
        <f>IF(AND(LL5&gt;=Assumptions!$B$26,LL5&lt;Assumptions!$B$26+Assumptions!$B$27),1,0)</f>
        <v>0</v>
      </c>
      <c r="LM9" s="40">
        <f>IF(AND(LM5&gt;=Assumptions!$B$26,LM5&lt;Assumptions!$B$26+Assumptions!$B$27),1,0)</f>
        <v>0</v>
      </c>
      <c r="LN9" s="40">
        <f>IF(AND(LN5&gt;=Assumptions!$B$26,LN5&lt;Assumptions!$B$26+Assumptions!$B$27),1,0)</f>
        <v>0</v>
      </c>
      <c r="LO9" s="40">
        <f>IF(AND(LO5&gt;=Assumptions!$B$26,LO5&lt;Assumptions!$B$26+Assumptions!$B$27),1,0)</f>
        <v>0</v>
      </c>
      <c r="LP9" s="40">
        <f>IF(AND(LP5&gt;=Assumptions!$B$26,LP5&lt;Assumptions!$B$26+Assumptions!$B$27),1,0)</f>
        <v>0</v>
      </c>
      <c r="LQ9" s="40">
        <f>IF(AND(LQ5&gt;=Assumptions!$B$26,LQ5&lt;Assumptions!$B$26+Assumptions!$B$27),1,0)</f>
        <v>0</v>
      </c>
      <c r="LR9" s="40">
        <f>IF(AND(LR5&gt;=Assumptions!$B$26,LR5&lt;Assumptions!$B$26+Assumptions!$B$27),1,0)</f>
        <v>0</v>
      </c>
      <c r="LS9" s="40">
        <f>IF(AND(LS5&gt;=Assumptions!$B$26,LS5&lt;Assumptions!$B$26+Assumptions!$B$27),1,0)</f>
        <v>0</v>
      </c>
      <c r="LT9" s="40">
        <f>IF(AND(LT5&gt;=Assumptions!$B$26,LT5&lt;Assumptions!$B$26+Assumptions!$B$27),1,0)</f>
        <v>0</v>
      </c>
      <c r="LU9" s="40">
        <f>IF(AND(LU5&gt;=Assumptions!$B$26,LU5&lt;Assumptions!$B$26+Assumptions!$B$27),1,0)</f>
        <v>0</v>
      </c>
      <c r="LV9" s="40">
        <f>IF(AND(LV5&gt;=Assumptions!$B$26,LV5&lt;Assumptions!$B$26+Assumptions!$B$27),1,0)</f>
        <v>0</v>
      </c>
      <c r="LW9" s="40">
        <f>IF(AND(LW5&gt;=Assumptions!$B$26,LW5&lt;Assumptions!$B$26+Assumptions!$B$27),1,0)</f>
        <v>0</v>
      </c>
      <c r="LX9" s="40">
        <f>IF(AND(LX5&gt;=Assumptions!$B$26,LX5&lt;Assumptions!$B$26+Assumptions!$B$27),1,0)</f>
        <v>0</v>
      </c>
      <c r="LY9" s="40">
        <f>IF(AND(LY5&gt;=Assumptions!$B$26,LY5&lt;Assumptions!$B$26+Assumptions!$B$27),1,0)</f>
        <v>0</v>
      </c>
      <c r="LZ9" s="40">
        <f>IF(AND(LZ5&gt;=Assumptions!$B$26,LZ5&lt;Assumptions!$B$26+Assumptions!$B$27),1,0)</f>
        <v>0</v>
      </c>
      <c r="MA9" s="40">
        <f>IF(AND(MA5&gt;=Assumptions!$B$26,MA5&lt;Assumptions!$B$26+Assumptions!$B$27),1,0)</f>
        <v>0</v>
      </c>
      <c r="MB9" s="40">
        <f>IF(AND(MB5&gt;=Assumptions!$B$26,MB5&lt;Assumptions!$B$26+Assumptions!$B$27),1,0)</f>
        <v>0</v>
      </c>
      <c r="MC9" s="40">
        <f>IF(AND(MC5&gt;=Assumptions!$B$26,MC5&lt;Assumptions!$B$26+Assumptions!$B$27),1,0)</f>
        <v>0</v>
      </c>
      <c r="MD9" s="40">
        <f>IF(AND(MD5&gt;=Assumptions!$B$26,MD5&lt;Assumptions!$B$26+Assumptions!$B$27),1,0)</f>
        <v>0</v>
      </c>
      <c r="ME9" s="40">
        <f>IF(AND(ME5&gt;=Assumptions!$B$26,ME5&lt;Assumptions!$B$26+Assumptions!$B$27),1,0)</f>
        <v>0</v>
      </c>
      <c r="MF9" s="40">
        <f>IF(AND(MF5&gt;=Assumptions!$B$26,MF5&lt;Assumptions!$B$26+Assumptions!$B$27),1,0)</f>
        <v>0</v>
      </c>
      <c r="MG9" s="40">
        <f>IF(AND(MG5&gt;=Assumptions!$B$26,MG5&lt;Assumptions!$B$26+Assumptions!$B$27),1,0)</f>
        <v>0</v>
      </c>
      <c r="MH9" s="40">
        <f>IF(AND(MH5&gt;=Assumptions!$B$26,MH5&lt;Assumptions!$B$26+Assumptions!$B$27),1,0)</f>
        <v>0</v>
      </c>
      <c r="MI9" s="40">
        <f>IF(AND(MI5&gt;=Assumptions!$B$26,MI5&lt;Assumptions!$B$26+Assumptions!$B$27),1,0)</f>
        <v>0</v>
      </c>
      <c r="MJ9" s="40">
        <f>IF(AND(MJ5&gt;=Assumptions!$B$26,MJ5&lt;Assumptions!$B$26+Assumptions!$B$27),1,0)</f>
        <v>0</v>
      </c>
      <c r="MK9" s="40">
        <f>IF(AND(MK5&gt;=Assumptions!$B$26,MK5&lt;Assumptions!$B$26+Assumptions!$B$27),1,0)</f>
        <v>0</v>
      </c>
      <c r="ML9" s="40">
        <f>IF(AND(ML5&gt;=Assumptions!$B$26,ML5&lt;Assumptions!$B$26+Assumptions!$B$27),1,0)</f>
        <v>0</v>
      </c>
      <c r="MM9" s="40">
        <f>IF(AND(MM5&gt;=Assumptions!$B$26,MM5&lt;Assumptions!$B$26+Assumptions!$B$27),1,0)</f>
        <v>0</v>
      </c>
      <c r="MN9" s="40">
        <f>IF(AND(MN5&gt;=Assumptions!$B$26,MN5&lt;Assumptions!$B$26+Assumptions!$B$27),1,0)</f>
        <v>0</v>
      </c>
      <c r="MO9" s="40">
        <f>IF(AND(MO5&gt;=Assumptions!$B$26,MO5&lt;Assumptions!$B$26+Assumptions!$B$27),1,0)</f>
        <v>0</v>
      </c>
      <c r="MP9" s="40">
        <f>IF(AND(MP5&gt;=Assumptions!$B$26,MP5&lt;Assumptions!$B$26+Assumptions!$B$27),1,0)</f>
        <v>0</v>
      </c>
      <c r="MQ9" s="40">
        <f>IF(AND(MQ5&gt;=Assumptions!$B$26,MQ5&lt;Assumptions!$B$26+Assumptions!$B$27),1,0)</f>
        <v>0</v>
      </c>
      <c r="MR9" s="40">
        <f>IF(AND(MR5&gt;=Assumptions!$B$26,MR5&lt;Assumptions!$B$26+Assumptions!$B$27),1,0)</f>
        <v>0</v>
      </c>
      <c r="MS9" s="40">
        <f>IF(AND(MS5&gt;=Assumptions!$B$26,MS5&lt;Assumptions!$B$26+Assumptions!$B$27),1,0)</f>
        <v>0</v>
      </c>
      <c r="MT9" s="40">
        <f>IF(AND(MT5&gt;=Assumptions!$B$26,MT5&lt;Assumptions!$B$26+Assumptions!$B$27),1,0)</f>
        <v>0</v>
      </c>
      <c r="MU9" s="40">
        <f>IF(AND(MU5&gt;=Assumptions!$B$26,MU5&lt;Assumptions!$B$26+Assumptions!$B$27),1,0)</f>
        <v>0</v>
      </c>
      <c r="MV9" s="40">
        <f>IF(AND(MV5&gt;=Assumptions!$B$26,MV5&lt;Assumptions!$B$26+Assumptions!$B$27),1,0)</f>
        <v>0</v>
      </c>
      <c r="MW9" s="40">
        <f>IF(AND(MW5&gt;=Assumptions!$B$26,MW5&lt;Assumptions!$B$26+Assumptions!$B$27),1,0)</f>
        <v>0</v>
      </c>
      <c r="MX9" s="40">
        <f>IF(AND(MX5&gt;=Assumptions!$B$26,MX5&lt;Assumptions!$B$26+Assumptions!$B$27),1,0)</f>
        <v>0</v>
      </c>
      <c r="MY9" s="40">
        <f>IF(AND(MY5&gt;=Assumptions!$B$26,MY5&lt;Assumptions!$B$26+Assumptions!$B$27),1,0)</f>
        <v>0</v>
      </c>
      <c r="MZ9" s="40">
        <f>IF(AND(MZ5&gt;=Assumptions!$B$26,MZ5&lt;Assumptions!$B$26+Assumptions!$B$27),1,0)</f>
        <v>0</v>
      </c>
      <c r="NA9" s="40">
        <f>IF(AND(NA5&gt;=Assumptions!$B$26,NA5&lt;Assumptions!$B$26+Assumptions!$B$27),1,0)</f>
        <v>0</v>
      </c>
      <c r="NB9" s="40">
        <f>IF(AND(NB5&gt;=Assumptions!$B$26,NB5&lt;Assumptions!$B$26+Assumptions!$B$27),1,0)</f>
        <v>0</v>
      </c>
      <c r="NC9" s="40">
        <f>IF(AND(NC5&gt;=Assumptions!$B$26,NC5&lt;Assumptions!$B$26+Assumptions!$B$27),1,0)</f>
        <v>0</v>
      </c>
      <c r="ND9" s="40">
        <f>IF(AND(ND5&gt;=Assumptions!$B$26,ND5&lt;Assumptions!$B$26+Assumptions!$B$27),1,0)</f>
        <v>0</v>
      </c>
      <c r="NE9" s="40">
        <f>IF(AND(NE5&gt;=Assumptions!$B$26,NE5&lt;Assumptions!$B$26+Assumptions!$B$27),1,0)</f>
        <v>0</v>
      </c>
      <c r="NF9" s="40">
        <f>IF(AND(NF5&gt;=Assumptions!$B$26,NF5&lt;Assumptions!$B$26+Assumptions!$B$27),1,0)</f>
        <v>0</v>
      </c>
      <c r="NG9" s="40">
        <f>IF(AND(NG5&gt;=Assumptions!$B$26,NG5&lt;Assumptions!$B$26+Assumptions!$B$27),1,0)</f>
        <v>0</v>
      </c>
      <c r="NH9" s="40">
        <f>IF(AND(NH5&gt;=Assumptions!$B$26,NH5&lt;Assumptions!$B$26+Assumptions!$B$27),1,0)</f>
        <v>0</v>
      </c>
      <c r="NI9" s="40">
        <f>IF(AND(NI5&gt;=Assumptions!$B$26,NI5&lt;Assumptions!$B$26+Assumptions!$B$27),1,0)</f>
        <v>0</v>
      </c>
      <c r="NJ9" s="40">
        <f>IF(AND(NJ5&gt;=Assumptions!$B$26,NJ5&lt;Assumptions!$B$26+Assumptions!$B$27),1,0)</f>
        <v>0</v>
      </c>
      <c r="NK9" s="40">
        <f>IF(AND(NK5&gt;=Assumptions!$B$26,NK5&lt;Assumptions!$B$26+Assumptions!$B$27),1,0)</f>
        <v>0</v>
      </c>
      <c r="NL9" s="40">
        <f>IF(AND(NL5&gt;=Assumptions!$B$26,NL5&lt;Assumptions!$B$26+Assumptions!$B$27),1,0)</f>
        <v>0</v>
      </c>
      <c r="NM9" s="40">
        <f>IF(AND(NM5&gt;=Assumptions!$B$26,NM5&lt;Assumptions!$B$26+Assumptions!$B$27),1,0)</f>
        <v>0</v>
      </c>
      <c r="NN9" s="40">
        <f>IF(AND(NN5&gt;=Assumptions!$B$26,NN5&lt;Assumptions!$B$26+Assumptions!$B$27),1,0)</f>
        <v>0</v>
      </c>
      <c r="NO9" s="40">
        <f>IF(AND(NO5&gt;=Assumptions!$B$26,NO5&lt;Assumptions!$B$26+Assumptions!$B$27),1,0)</f>
        <v>0</v>
      </c>
      <c r="NP9" s="40">
        <f>IF(AND(NP5&gt;=Assumptions!$B$26,NP5&lt;Assumptions!$B$26+Assumptions!$B$27),1,0)</f>
        <v>0</v>
      </c>
      <c r="NQ9" s="40">
        <f>IF(AND(NQ5&gt;=Assumptions!$B$26,NQ5&lt;Assumptions!$B$26+Assumptions!$B$27),1,0)</f>
        <v>0</v>
      </c>
      <c r="NR9" s="40">
        <f>IF(AND(NR5&gt;=Assumptions!$B$26,NR5&lt;Assumptions!$B$26+Assumptions!$B$27),1,0)</f>
        <v>0</v>
      </c>
      <c r="NU9" s="6"/>
      <c r="NV9" s="8"/>
    </row>
    <row r="10" spans="1:388">
      <c r="NU10" s="6"/>
      <c r="NV10" s="8"/>
    </row>
    <row r="11" spans="1:388">
      <c r="A11" t="s">
        <v>345</v>
      </c>
      <c r="C11">
        <f>$B$3*(1-VLOOKUP(C5,Assumptions!$B$96:$N$125,3))</f>
        <v>11.5</v>
      </c>
      <c r="D11">
        <f>$B$3*(1-VLOOKUP(D5,Assumptions!$B$96:$N$125,3))</f>
        <v>11.5</v>
      </c>
      <c r="E11">
        <f>$B$3*(1-VLOOKUP(E5,Assumptions!$B$96:$N$125,3))</f>
        <v>11.5</v>
      </c>
      <c r="F11">
        <f>$B$3*(1-VLOOKUP(F5,Assumptions!$B$96:$N$125,3))</f>
        <v>11.5</v>
      </c>
      <c r="G11">
        <f>$B$3*(1-VLOOKUP(G5,Assumptions!$B$96:$N$125,3))</f>
        <v>11.5</v>
      </c>
      <c r="H11">
        <f>$B$3*(1-VLOOKUP(H5,Assumptions!$B$96:$N$125,3))</f>
        <v>11.5</v>
      </c>
      <c r="I11">
        <f>$B$3*(1-VLOOKUP(I5,Assumptions!$B$96:$N$125,3))</f>
        <v>11.5</v>
      </c>
      <c r="J11">
        <f>$B$3*(1-VLOOKUP(J5,Assumptions!$B$96:$N$125,3))</f>
        <v>11.5</v>
      </c>
      <c r="K11">
        <f>$B$3*(1-VLOOKUP(K5,Assumptions!$B$96:$N$125,3))</f>
        <v>11.5</v>
      </c>
      <c r="L11">
        <f>$B$3*(1-VLOOKUP(L5,Assumptions!$B$96:$N$125,3))</f>
        <v>11.5</v>
      </c>
      <c r="M11">
        <f>$B$3*(1-VLOOKUP(M5,Assumptions!$B$96:$N$125,3))</f>
        <v>11.5</v>
      </c>
      <c r="N11">
        <f>$B$3*(1-VLOOKUP(N5,Assumptions!$B$96:$N$125,3))</f>
        <v>11.5</v>
      </c>
      <c r="O11">
        <f>$B$3*(1-VLOOKUP(O5,Assumptions!$B$96:$N$125,3))</f>
        <v>11.5</v>
      </c>
      <c r="P11">
        <f>$B$3*(1-VLOOKUP(P5,Assumptions!$B$96:$N$125,3))</f>
        <v>11.5</v>
      </c>
      <c r="Q11">
        <f>$B$3*(1-VLOOKUP(Q5,Assumptions!$B$96:$N$125,3))</f>
        <v>11.5</v>
      </c>
      <c r="R11">
        <f>$B$3*(1-VLOOKUP(R5,Assumptions!$B$96:$N$125,3))</f>
        <v>11.5</v>
      </c>
      <c r="S11">
        <f>$B$3*(1-VLOOKUP(S5,Assumptions!$B$96:$N$125,3))</f>
        <v>11.5</v>
      </c>
      <c r="T11">
        <f>$B$3*(1-VLOOKUP(T5,Assumptions!$B$96:$N$125,3))</f>
        <v>11.5</v>
      </c>
      <c r="U11">
        <f>$B$3*(1-VLOOKUP(U5,Assumptions!$B$96:$N$125,3))</f>
        <v>11.5</v>
      </c>
      <c r="V11">
        <f>$B$3*(1-VLOOKUP(V5,Assumptions!$B$96:$N$125,3))</f>
        <v>11.5</v>
      </c>
      <c r="W11">
        <f>$B$3*(1-VLOOKUP(W5,Assumptions!$B$96:$N$125,3))</f>
        <v>11.5</v>
      </c>
      <c r="X11">
        <f>$B$3*(1-VLOOKUP(X5,Assumptions!$B$96:$N$125,3))</f>
        <v>11.5</v>
      </c>
      <c r="Y11">
        <f>$B$3*(1-VLOOKUP(Y5,Assumptions!$B$96:$N$125,3))</f>
        <v>11.5</v>
      </c>
      <c r="Z11">
        <f>$B$3*(1-VLOOKUP(Z5,Assumptions!$B$96:$N$125,3))</f>
        <v>11.5</v>
      </c>
      <c r="AA11">
        <f>$B$3*(1-VLOOKUP(AA5,Assumptions!$B$96:$N$125,3))</f>
        <v>11.5</v>
      </c>
      <c r="AB11">
        <f>$B$3*(1-VLOOKUP(AB5,Assumptions!$B$96:$N$125,3))</f>
        <v>11.5</v>
      </c>
      <c r="AC11">
        <f>$B$3*(1-VLOOKUP(AC5,Assumptions!$B$96:$N$125,3))</f>
        <v>11.5</v>
      </c>
      <c r="AD11">
        <f>$B$3*(1-VLOOKUP(AD5,Assumptions!$B$96:$N$125,3))</f>
        <v>11.5</v>
      </c>
      <c r="AE11">
        <f>$B$3*(1-VLOOKUP(AE5,Assumptions!$B$96:$N$125,3))</f>
        <v>11.5</v>
      </c>
      <c r="AF11">
        <f>$B$3*(1-VLOOKUP(AF5,Assumptions!$B$96:$N$125,3))</f>
        <v>11.5</v>
      </c>
      <c r="AG11">
        <f>$B$3*(1-VLOOKUP(AG5,Assumptions!$B$96:$N$125,3))</f>
        <v>11.5</v>
      </c>
      <c r="AH11">
        <f>$B$3*(1-VLOOKUP(AH5,Assumptions!$B$96:$N$125,3))</f>
        <v>11.5</v>
      </c>
      <c r="AI11">
        <f>$B$3*(1-VLOOKUP(AI5,Assumptions!$B$96:$N$125,3))</f>
        <v>11.5</v>
      </c>
      <c r="AJ11">
        <f>$B$3*(1-VLOOKUP(AJ5,Assumptions!$B$96:$N$125,3))</f>
        <v>11.5</v>
      </c>
      <c r="AK11">
        <f>$B$3*(1-VLOOKUP(AK5,Assumptions!$B$96:$N$125,3))</f>
        <v>11.5</v>
      </c>
      <c r="AL11">
        <f>$B$3*(1-VLOOKUP(AL5,Assumptions!$B$96:$N$125,3))</f>
        <v>11.5</v>
      </c>
      <c r="AM11">
        <f>$B$3*(1-VLOOKUP(AM5,Assumptions!$B$96:$N$125,3))</f>
        <v>11.5</v>
      </c>
      <c r="AN11">
        <f>$B$3*(1-VLOOKUP(AN5,Assumptions!$B$96:$N$125,3))</f>
        <v>11.5</v>
      </c>
      <c r="AO11">
        <f>$B$3*(1-VLOOKUP(AO5,Assumptions!$B$96:$N$125,3))</f>
        <v>11.5</v>
      </c>
      <c r="AP11">
        <f>$B$3*(1-VLOOKUP(AP5,Assumptions!$B$96:$N$125,3))</f>
        <v>11.5</v>
      </c>
      <c r="AQ11">
        <f>$B$3*(1-VLOOKUP(AQ5,Assumptions!$B$96:$N$125,3))</f>
        <v>11.5</v>
      </c>
      <c r="AR11">
        <f>$B$3*(1-VLOOKUP(AR5,Assumptions!$B$96:$N$125,3))</f>
        <v>11.5</v>
      </c>
      <c r="AS11">
        <f>$B$3*(1-VLOOKUP(AS5,Assumptions!$B$96:$N$125,3))</f>
        <v>11.5</v>
      </c>
      <c r="AT11">
        <f>$B$3*(1-VLOOKUP(AT5,Assumptions!$B$96:$N$125,3))</f>
        <v>11.5</v>
      </c>
      <c r="AU11">
        <f>$B$3*(1-VLOOKUP(AU5,Assumptions!$B$96:$N$125,3))</f>
        <v>11.5</v>
      </c>
      <c r="AV11">
        <f>$B$3*(1-VLOOKUP(AV5,Assumptions!$B$96:$N$125,3))</f>
        <v>11.5</v>
      </c>
      <c r="AW11">
        <f>$B$3*(1-VLOOKUP(AW5,Assumptions!$B$96:$N$125,3))</f>
        <v>11.5</v>
      </c>
      <c r="AX11">
        <f>$B$3*(1-VLOOKUP(AX5,Assumptions!$B$96:$N$125,3))</f>
        <v>11.5</v>
      </c>
      <c r="AY11">
        <f>$B$3*(1-VLOOKUP(AY5,Assumptions!$B$96:$N$125,3))</f>
        <v>11.5</v>
      </c>
      <c r="AZ11">
        <f>$B$3*(1-VLOOKUP(AZ5,Assumptions!$B$96:$N$125,3))</f>
        <v>11.5</v>
      </c>
      <c r="BA11">
        <f>$B$3*(1-VLOOKUP(BA5,Assumptions!$B$96:$N$125,3))</f>
        <v>11.5</v>
      </c>
      <c r="BB11">
        <f>$B$3*(1-VLOOKUP(BB5,Assumptions!$B$96:$N$125,3))</f>
        <v>11.5</v>
      </c>
      <c r="BC11">
        <f>$B$3*(1-VLOOKUP(BC5,Assumptions!$B$96:$N$125,3))</f>
        <v>11.5</v>
      </c>
      <c r="BD11">
        <f>$B$3*(1-VLOOKUP(BD5,Assumptions!$B$96:$N$125,3))</f>
        <v>11.5</v>
      </c>
      <c r="BE11">
        <f>$B$3*(1-VLOOKUP(BE5,Assumptions!$B$96:$N$125,3))</f>
        <v>11.5</v>
      </c>
      <c r="BF11">
        <f>$B$3*(1-VLOOKUP(BF5,Assumptions!$B$96:$N$125,3))</f>
        <v>11.5</v>
      </c>
      <c r="BG11">
        <f>$B$3*(1-VLOOKUP(BG5,Assumptions!$B$96:$N$125,3))</f>
        <v>11.5</v>
      </c>
      <c r="BH11">
        <f>$B$3*(1-VLOOKUP(BH5,Assumptions!$B$96:$N$125,3))</f>
        <v>11.5</v>
      </c>
      <c r="BI11">
        <f>$B$3*(1-VLOOKUP(BI5,Assumptions!$B$96:$N$125,3))</f>
        <v>11.5</v>
      </c>
      <c r="BJ11">
        <f>$B$3*(1-VLOOKUP(BJ5,Assumptions!$B$96:$N$125,3))</f>
        <v>11.5</v>
      </c>
      <c r="BK11">
        <f>$B$3*(1-VLOOKUP(BK5,Assumptions!$B$96:$N$125,3))</f>
        <v>11.5</v>
      </c>
      <c r="BL11">
        <f>$B$3*(1-VLOOKUP(BL5,Assumptions!$B$96:$N$125,3))</f>
        <v>11.5</v>
      </c>
      <c r="BM11">
        <f>$B$3*(1-VLOOKUP(BM5,Assumptions!$B$96:$N$125,3))</f>
        <v>11.5</v>
      </c>
      <c r="BN11">
        <f>$B$3*(1-VLOOKUP(BN5,Assumptions!$B$96:$N$125,3))</f>
        <v>11.5</v>
      </c>
      <c r="BO11">
        <f>$B$3*(1-VLOOKUP(BO5,Assumptions!$B$96:$N$125,3))</f>
        <v>11.5</v>
      </c>
      <c r="BP11">
        <f>$B$3*(1-VLOOKUP(BP5,Assumptions!$B$96:$N$125,3))</f>
        <v>11.5</v>
      </c>
      <c r="BQ11">
        <f>$B$3*(1-VLOOKUP(BQ5,Assumptions!$B$96:$N$125,3))</f>
        <v>11.5</v>
      </c>
      <c r="BR11">
        <f>$B$3*(1-VLOOKUP(BR5,Assumptions!$B$96:$N$125,3))</f>
        <v>11.5</v>
      </c>
      <c r="BS11">
        <f>$B$3*(1-VLOOKUP(BS5,Assumptions!$B$96:$N$125,3))</f>
        <v>11.5</v>
      </c>
      <c r="BT11">
        <f>$B$3*(1-VLOOKUP(BT5,Assumptions!$B$96:$N$125,3))</f>
        <v>11.5</v>
      </c>
      <c r="BU11">
        <f>$B$3*(1-VLOOKUP(BU5,Assumptions!$B$96:$N$125,3))</f>
        <v>11.5</v>
      </c>
      <c r="BV11">
        <f>$B$3*(1-VLOOKUP(BV5,Assumptions!$B$96:$N$125,3))</f>
        <v>11.5</v>
      </c>
      <c r="BW11">
        <f>$B$3*(1-VLOOKUP(BW5,Assumptions!$B$96:$N$125,3))</f>
        <v>11.5</v>
      </c>
      <c r="BX11">
        <f>$B$3*(1-VLOOKUP(BX5,Assumptions!$B$96:$N$125,3))</f>
        <v>11.5</v>
      </c>
      <c r="BY11">
        <f>$B$3*(1-VLOOKUP(BY5,Assumptions!$B$96:$N$125,3))</f>
        <v>11.5</v>
      </c>
      <c r="BZ11">
        <f>$B$3*(1-VLOOKUP(BZ5,Assumptions!$B$96:$N$125,3))</f>
        <v>11.5</v>
      </c>
      <c r="CA11">
        <f>$B$3*(1-VLOOKUP(CA5,Assumptions!$B$96:$N$125,3))</f>
        <v>11.5</v>
      </c>
      <c r="CB11">
        <f>$B$3*(1-VLOOKUP(CB5,Assumptions!$B$96:$N$125,3))</f>
        <v>11.5</v>
      </c>
      <c r="CC11">
        <f>$B$3*(1-VLOOKUP(CC5,Assumptions!$B$96:$N$125,3))</f>
        <v>11.5</v>
      </c>
      <c r="CD11">
        <f>$B$3*(1-VLOOKUP(CD5,Assumptions!$B$96:$N$125,3))</f>
        <v>11.5</v>
      </c>
      <c r="CE11">
        <f>$B$3*(1-VLOOKUP(CE5,Assumptions!$B$96:$N$125,3))</f>
        <v>11.5</v>
      </c>
      <c r="CF11">
        <f>$B$3*(1-VLOOKUP(CF5,Assumptions!$B$96:$N$125,3))</f>
        <v>11.5</v>
      </c>
      <c r="CG11">
        <f>$B$3*(1-VLOOKUP(CG5,Assumptions!$B$96:$N$125,3))</f>
        <v>11.5</v>
      </c>
      <c r="CH11">
        <f>$B$3*(1-VLOOKUP(CH5,Assumptions!$B$96:$N$125,3))</f>
        <v>11.5</v>
      </c>
      <c r="CI11">
        <f>$B$3*(1-VLOOKUP(CI5,Assumptions!$B$96:$N$125,3))</f>
        <v>11.5</v>
      </c>
      <c r="CJ11">
        <f>$B$3*(1-VLOOKUP(CJ5,Assumptions!$B$96:$N$125,3))</f>
        <v>11.5</v>
      </c>
      <c r="CK11">
        <f>$B$3*(1-VLOOKUP(CK5,Assumptions!$B$96:$N$125,3))</f>
        <v>11.5</v>
      </c>
      <c r="CL11">
        <f>$B$3*(1-VLOOKUP(CL5,Assumptions!$B$96:$N$125,3))</f>
        <v>11.5</v>
      </c>
      <c r="CM11">
        <f>$B$3*(1-VLOOKUP(CM5,Assumptions!$B$96:$N$125,3))</f>
        <v>11.5</v>
      </c>
      <c r="CN11">
        <f>$B$3*(1-VLOOKUP(CN5,Assumptions!$B$96:$N$125,3))</f>
        <v>11.5</v>
      </c>
      <c r="CO11">
        <f>$B$3*(1-VLOOKUP(CO5,Assumptions!$B$96:$N$125,3))</f>
        <v>11.5</v>
      </c>
      <c r="CP11">
        <f>$B$3*(1-VLOOKUP(CP5,Assumptions!$B$96:$N$125,3))</f>
        <v>11.5</v>
      </c>
      <c r="CQ11">
        <f>$B$3*(1-VLOOKUP(CQ5,Assumptions!$B$96:$N$125,3))</f>
        <v>11.5</v>
      </c>
      <c r="CR11">
        <f>$B$3*(1-VLOOKUP(CR5,Assumptions!$B$96:$N$125,3))</f>
        <v>11.5</v>
      </c>
      <c r="CS11">
        <f>$B$3*(1-VLOOKUP(CS5,Assumptions!$B$96:$N$125,3))</f>
        <v>11.5</v>
      </c>
      <c r="CT11">
        <f>$B$3*(1-VLOOKUP(CT5,Assumptions!$B$96:$N$125,3))</f>
        <v>11.5</v>
      </c>
      <c r="CU11">
        <f>$B$3*(1-VLOOKUP(CU5,Assumptions!$B$96:$N$125,3))</f>
        <v>11.5</v>
      </c>
      <c r="CV11">
        <f>$B$3*(1-VLOOKUP(CV5,Assumptions!$B$96:$N$125,3))</f>
        <v>11.5</v>
      </c>
      <c r="CW11">
        <f>$B$3*(1-VLOOKUP(CW5,Assumptions!$B$96:$N$125,3))</f>
        <v>11.5</v>
      </c>
      <c r="CX11">
        <f>$B$3*(1-VLOOKUP(CX5,Assumptions!$B$96:$N$125,3))</f>
        <v>11.5</v>
      </c>
      <c r="CY11">
        <f>$B$3*(1-VLOOKUP(CY5,Assumptions!$B$96:$N$125,3))</f>
        <v>11.5</v>
      </c>
      <c r="CZ11">
        <f>$B$3*(1-VLOOKUP(CZ5,Assumptions!$B$96:$N$125,3))</f>
        <v>11.5</v>
      </c>
      <c r="DA11">
        <f>$B$3*(1-VLOOKUP(DA5,Assumptions!$B$96:$N$125,3))</f>
        <v>11.5</v>
      </c>
      <c r="DB11">
        <f>$B$3*(1-VLOOKUP(DB5,Assumptions!$B$96:$N$125,3))</f>
        <v>11.5</v>
      </c>
      <c r="DC11">
        <f>$B$3*(1-VLOOKUP(DC5,Assumptions!$B$96:$N$125,3))</f>
        <v>11.5</v>
      </c>
      <c r="DD11">
        <f>$B$3*(1-VLOOKUP(DD5,Assumptions!$B$96:$N$125,3))</f>
        <v>11.5</v>
      </c>
      <c r="DE11">
        <f>$B$3*(1-VLOOKUP(DE5,Assumptions!$B$96:$N$125,3))</f>
        <v>11.5</v>
      </c>
      <c r="DF11">
        <f>$B$3*(1-VLOOKUP(DF5,Assumptions!$B$96:$N$125,3))</f>
        <v>11.5</v>
      </c>
      <c r="DG11">
        <f>$B$3*(1-VLOOKUP(DG5,Assumptions!$B$96:$N$125,3))</f>
        <v>11.5</v>
      </c>
      <c r="DH11">
        <f>$B$3*(1-VLOOKUP(DH5,Assumptions!$B$96:$N$125,3))</f>
        <v>11.5</v>
      </c>
      <c r="DI11">
        <f>$B$3*(1-VLOOKUP(DI5,Assumptions!$B$96:$N$125,3))</f>
        <v>11.5</v>
      </c>
      <c r="DJ11">
        <f>$B$3*(1-VLOOKUP(DJ5,Assumptions!$B$96:$N$125,3))</f>
        <v>11.5</v>
      </c>
      <c r="DK11">
        <f>$B$3*(1-VLOOKUP(DK5,Assumptions!$B$96:$N$125,3))</f>
        <v>11.5</v>
      </c>
      <c r="DL11">
        <f>$B$3*(1-VLOOKUP(DL5,Assumptions!$B$96:$N$125,3))</f>
        <v>11.5</v>
      </c>
      <c r="DM11">
        <f>$B$3*(1-VLOOKUP(DM5,Assumptions!$B$96:$N$125,3))</f>
        <v>11.5</v>
      </c>
      <c r="DN11">
        <f>$B$3*(1-VLOOKUP(DN5,Assumptions!$B$96:$N$125,3))</f>
        <v>11.5</v>
      </c>
      <c r="DO11">
        <f>$B$3*(1-VLOOKUP(DO5,Assumptions!$B$96:$N$125,3))</f>
        <v>11.5</v>
      </c>
      <c r="DP11">
        <f>$B$3*(1-VLOOKUP(DP5,Assumptions!$B$96:$N$125,3))</f>
        <v>11.5</v>
      </c>
      <c r="DQ11">
        <f>$B$3*(1-VLOOKUP(DQ5,Assumptions!$B$96:$N$125,3))</f>
        <v>11.5</v>
      </c>
      <c r="DR11">
        <f>$B$3*(1-VLOOKUP(DR5,Assumptions!$B$96:$N$125,3))</f>
        <v>11.5</v>
      </c>
      <c r="DS11">
        <f>$B$3*(1-VLOOKUP(DS5,Assumptions!$B$96:$N$125,3))</f>
        <v>11.385</v>
      </c>
      <c r="DT11">
        <f>$B$3*(1-VLOOKUP(DT5,Assumptions!$B$96:$N$125,3))</f>
        <v>11.385</v>
      </c>
      <c r="DU11">
        <f>$B$3*(1-VLOOKUP(DU5,Assumptions!$B$96:$N$125,3))</f>
        <v>11.385</v>
      </c>
      <c r="DV11">
        <f>$B$3*(1-VLOOKUP(DV5,Assumptions!$B$96:$N$125,3))</f>
        <v>11.385</v>
      </c>
      <c r="DW11">
        <f>$B$3*(1-VLOOKUP(DW5,Assumptions!$B$96:$N$125,3))</f>
        <v>11.385</v>
      </c>
      <c r="DX11">
        <f>$B$3*(1-VLOOKUP(DX5,Assumptions!$B$96:$N$125,3))</f>
        <v>11.385</v>
      </c>
      <c r="DY11">
        <f>$B$3*(1-VLOOKUP(DY5,Assumptions!$B$96:$N$125,3))</f>
        <v>11.385</v>
      </c>
      <c r="DZ11">
        <f>$B$3*(1-VLOOKUP(DZ5,Assumptions!$B$96:$N$125,3))</f>
        <v>11.385</v>
      </c>
      <c r="EA11">
        <f>$B$3*(1-VLOOKUP(EA5,Assumptions!$B$96:$N$125,3))</f>
        <v>11.385</v>
      </c>
      <c r="EB11">
        <f>$B$3*(1-VLOOKUP(EB5,Assumptions!$B$96:$N$125,3))</f>
        <v>11.385</v>
      </c>
      <c r="EC11">
        <f>$B$3*(1-VLOOKUP(EC5,Assumptions!$B$96:$N$125,3))</f>
        <v>11.385</v>
      </c>
      <c r="ED11">
        <f>$B$3*(1-VLOOKUP(ED5,Assumptions!$B$96:$N$125,3))</f>
        <v>11.385</v>
      </c>
      <c r="EE11">
        <f>$B$3*(1-VLOOKUP(EE5,Assumptions!$B$96:$N$125,3))</f>
        <v>11.27</v>
      </c>
      <c r="EF11">
        <f>$B$3*(1-VLOOKUP(EF5,Assumptions!$B$96:$N$125,3))</f>
        <v>11.27</v>
      </c>
      <c r="EG11">
        <f>$B$3*(1-VLOOKUP(EG5,Assumptions!$B$96:$N$125,3))</f>
        <v>11.27</v>
      </c>
      <c r="EH11">
        <f>$B$3*(1-VLOOKUP(EH5,Assumptions!$B$96:$N$125,3))</f>
        <v>11.27</v>
      </c>
      <c r="EI11">
        <f>$B$3*(1-VLOOKUP(EI5,Assumptions!$B$96:$N$125,3))</f>
        <v>11.27</v>
      </c>
      <c r="EJ11">
        <f>$B$3*(1-VLOOKUP(EJ5,Assumptions!$B$96:$N$125,3))</f>
        <v>11.27</v>
      </c>
      <c r="EK11">
        <f>$B$3*(1-VLOOKUP(EK5,Assumptions!$B$96:$N$125,3))</f>
        <v>11.27</v>
      </c>
      <c r="EL11">
        <f>$B$3*(1-VLOOKUP(EL5,Assumptions!$B$96:$N$125,3))</f>
        <v>11.27</v>
      </c>
      <c r="EM11">
        <f>$B$3*(1-VLOOKUP(EM5,Assumptions!$B$96:$N$125,3))</f>
        <v>11.27</v>
      </c>
      <c r="EN11">
        <f>$B$3*(1-VLOOKUP(EN5,Assumptions!$B$96:$N$125,3))</f>
        <v>11.27</v>
      </c>
      <c r="EO11">
        <f>$B$3*(1-VLOOKUP(EO5,Assumptions!$B$96:$N$125,3))</f>
        <v>11.27</v>
      </c>
      <c r="EP11">
        <f>$B$3*(1-VLOOKUP(EP5,Assumptions!$B$96:$N$125,3))</f>
        <v>11.27</v>
      </c>
      <c r="EQ11">
        <f>$B$3*(1-VLOOKUP(EQ5,Assumptions!$B$96:$N$125,3))</f>
        <v>11.154999999999999</v>
      </c>
      <c r="ER11">
        <f>$B$3*(1-VLOOKUP(ER5,Assumptions!$B$96:$N$125,3))</f>
        <v>11.154999999999999</v>
      </c>
      <c r="ES11">
        <f>$B$3*(1-VLOOKUP(ES5,Assumptions!$B$96:$N$125,3))</f>
        <v>11.154999999999999</v>
      </c>
      <c r="ET11">
        <f>$B$3*(1-VLOOKUP(ET5,Assumptions!$B$96:$N$125,3))</f>
        <v>11.154999999999999</v>
      </c>
      <c r="EU11">
        <f>$B$3*(1-VLOOKUP(EU5,Assumptions!$B$96:$N$125,3))</f>
        <v>11.154999999999999</v>
      </c>
      <c r="EV11">
        <f>$B$3*(1-VLOOKUP(EV5,Assumptions!$B$96:$N$125,3))</f>
        <v>11.154999999999999</v>
      </c>
      <c r="EW11">
        <f>$B$3*(1-VLOOKUP(EW5,Assumptions!$B$96:$N$125,3))</f>
        <v>11.154999999999999</v>
      </c>
      <c r="EX11">
        <f>$B$3*(1-VLOOKUP(EX5,Assumptions!$B$96:$N$125,3))</f>
        <v>11.154999999999999</v>
      </c>
      <c r="EY11">
        <f>$B$3*(1-VLOOKUP(EY5,Assumptions!$B$96:$N$125,3))</f>
        <v>11.154999999999999</v>
      </c>
      <c r="EZ11">
        <f>$B$3*(1-VLOOKUP(EZ5,Assumptions!$B$96:$N$125,3))</f>
        <v>11.154999999999999</v>
      </c>
      <c r="FA11">
        <f>$B$3*(1-VLOOKUP(FA5,Assumptions!$B$96:$N$125,3))</f>
        <v>11.154999999999999</v>
      </c>
      <c r="FB11">
        <f>$B$3*(1-VLOOKUP(FB5,Assumptions!$B$96:$N$125,3))</f>
        <v>11.154999999999999</v>
      </c>
      <c r="FC11">
        <f>$B$3*(1-VLOOKUP(FC5,Assumptions!$B$96:$N$125,3))</f>
        <v>10.809999999999999</v>
      </c>
      <c r="FD11">
        <f>$B$3*(1-VLOOKUP(FD5,Assumptions!$B$96:$N$125,3))</f>
        <v>10.809999999999999</v>
      </c>
      <c r="FE11">
        <f>$B$3*(1-VLOOKUP(FE5,Assumptions!$B$96:$N$125,3))</f>
        <v>10.809999999999999</v>
      </c>
      <c r="FF11">
        <f>$B$3*(1-VLOOKUP(FF5,Assumptions!$B$96:$N$125,3))</f>
        <v>10.809999999999999</v>
      </c>
      <c r="FG11">
        <f>$B$3*(1-VLOOKUP(FG5,Assumptions!$B$96:$N$125,3))</f>
        <v>10.809999999999999</v>
      </c>
      <c r="FH11">
        <f>$B$3*(1-VLOOKUP(FH5,Assumptions!$B$96:$N$125,3))</f>
        <v>10.809999999999999</v>
      </c>
      <c r="FI11">
        <f>$B$3*(1-VLOOKUP(FI5,Assumptions!$B$96:$N$125,3))</f>
        <v>10.809999999999999</v>
      </c>
      <c r="FJ11">
        <f>$B$3*(1-VLOOKUP(FJ5,Assumptions!$B$96:$N$125,3))</f>
        <v>10.809999999999999</v>
      </c>
      <c r="FK11">
        <f>$B$3*(1-VLOOKUP(FK5,Assumptions!$B$96:$N$125,3))</f>
        <v>10.809999999999999</v>
      </c>
      <c r="FL11">
        <f>$B$3*(1-VLOOKUP(FL5,Assumptions!$B$96:$N$125,3))</f>
        <v>10.809999999999999</v>
      </c>
      <c r="FM11">
        <f>$B$3*(1-VLOOKUP(FM5,Assumptions!$B$96:$N$125,3))</f>
        <v>10.809999999999999</v>
      </c>
      <c r="FN11">
        <f>$B$3*(1-VLOOKUP(FN5,Assumptions!$B$96:$N$125,3))</f>
        <v>10.809999999999999</v>
      </c>
      <c r="FO11">
        <f>$B$3*(1-VLOOKUP(FO5,Assumptions!$B$96:$N$125,3))</f>
        <v>10.465</v>
      </c>
      <c r="FP11">
        <f>$B$3*(1-VLOOKUP(FP5,Assumptions!$B$96:$N$125,3))</f>
        <v>10.465</v>
      </c>
      <c r="FQ11">
        <f>$B$3*(1-VLOOKUP(FQ5,Assumptions!$B$96:$N$125,3))</f>
        <v>10.465</v>
      </c>
      <c r="FR11">
        <f>$B$3*(1-VLOOKUP(FR5,Assumptions!$B$96:$N$125,3))</f>
        <v>10.465</v>
      </c>
      <c r="FS11">
        <f>$B$3*(1-VLOOKUP(FS5,Assumptions!$B$96:$N$125,3))</f>
        <v>10.465</v>
      </c>
      <c r="FT11">
        <f>$B$3*(1-VLOOKUP(FT5,Assumptions!$B$96:$N$125,3))</f>
        <v>10.465</v>
      </c>
      <c r="FU11">
        <f>$B$3*(1-VLOOKUP(FU5,Assumptions!$B$96:$N$125,3))</f>
        <v>10.465</v>
      </c>
      <c r="FV11">
        <f>$B$3*(1-VLOOKUP(FV5,Assumptions!$B$96:$N$125,3))</f>
        <v>10.465</v>
      </c>
      <c r="FW11">
        <f>$B$3*(1-VLOOKUP(FW5,Assumptions!$B$96:$N$125,3))</f>
        <v>10.465</v>
      </c>
      <c r="FX11">
        <f>$B$3*(1-VLOOKUP(FX5,Assumptions!$B$96:$N$125,3))</f>
        <v>10.465</v>
      </c>
      <c r="FY11">
        <f>$B$3*(1-VLOOKUP(FY5,Assumptions!$B$96:$N$125,3))</f>
        <v>10.465</v>
      </c>
      <c r="FZ11">
        <f>$B$3*(1-VLOOKUP(FZ5,Assumptions!$B$96:$N$125,3))</f>
        <v>10.465</v>
      </c>
      <c r="GA11">
        <f>$B$3*(1-VLOOKUP(GA5,Assumptions!$B$96:$N$125,3))</f>
        <v>9.89</v>
      </c>
      <c r="GB11">
        <f>$B$3*(1-VLOOKUP(GB5,Assumptions!$B$96:$N$125,3))</f>
        <v>9.89</v>
      </c>
      <c r="GC11">
        <f>$B$3*(1-VLOOKUP(GC5,Assumptions!$B$96:$N$125,3))</f>
        <v>9.89</v>
      </c>
      <c r="GD11">
        <f>$B$3*(1-VLOOKUP(GD5,Assumptions!$B$96:$N$125,3))</f>
        <v>9.89</v>
      </c>
      <c r="GE11">
        <f>$B$3*(1-VLOOKUP(GE5,Assumptions!$B$96:$N$125,3))</f>
        <v>9.89</v>
      </c>
      <c r="GF11">
        <f>$B$3*(1-VLOOKUP(GF5,Assumptions!$B$96:$N$125,3))</f>
        <v>9.89</v>
      </c>
      <c r="GG11">
        <f>$B$3*(1-VLOOKUP(GG5,Assumptions!$B$96:$N$125,3))</f>
        <v>9.89</v>
      </c>
      <c r="GH11">
        <f>$B$3*(1-VLOOKUP(GH5,Assumptions!$B$96:$N$125,3))</f>
        <v>9.89</v>
      </c>
      <c r="GI11">
        <f>$B$3*(1-VLOOKUP(GI5,Assumptions!$B$96:$N$125,3))</f>
        <v>9.89</v>
      </c>
      <c r="GJ11">
        <f>$B$3*(1-VLOOKUP(GJ5,Assumptions!$B$96:$N$125,3))</f>
        <v>9.89</v>
      </c>
      <c r="GK11">
        <f>$B$3*(1-VLOOKUP(GK5,Assumptions!$B$96:$N$125,3))</f>
        <v>9.89</v>
      </c>
      <c r="GL11">
        <f>$B$3*(1-VLOOKUP(GL5,Assumptions!$B$96:$N$125,3))</f>
        <v>9.89</v>
      </c>
      <c r="GM11">
        <f>$B$3*(1-VLOOKUP(GM5,Assumptions!$B$96:$N$125,3))</f>
        <v>8.625</v>
      </c>
      <c r="GN11">
        <f>$B$3*(1-VLOOKUP(GN5,Assumptions!$B$96:$N$125,3))</f>
        <v>8.625</v>
      </c>
      <c r="GO11">
        <f>$B$3*(1-VLOOKUP(GO5,Assumptions!$B$96:$N$125,3))</f>
        <v>8.625</v>
      </c>
      <c r="GP11">
        <f>$B$3*(1-VLOOKUP(GP5,Assumptions!$B$96:$N$125,3))</f>
        <v>8.625</v>
      </c>
      <c r="GQ11">
        <f>$B$3*(1-VLOOKUP(GQ5,Assumptions!$B$96:$N$125,3))</f>
        <v>8.625</v>
      </c>
      <c r="GR11">
        <f>$B$3*(1-VLOOKUP(GR5,Assumptions!$B$96:$N$125,3))</f>
        <v>8.625</v>
      </c>
      <c r="GS11">
        <f>$B$3*(1-VLOOKUP(GS5,Assumptions!$B$96:$N$125,3))</f>
        <v>8.625</v>
      </c>
      <c r="GT11">
        <f>$B$3*(1-VLOOKUP(GT5,Assumptions!$B$96:$N$125,3))</f>
        <v>8.625</v>
      </c>
      <c r="GU11">
        <f>$B$3*(1-VLOOKUP(GU5,Assumptions!$B$96:$N$125,3))</f>
        <v>8.625</v>
      </c>
      <c r="GV11">
        <f>$B$3*(1-VLOOKUP(GV5,Assumptions!$B$96:$N$125,3))</f>
        <v>8.625</v>
      </c>
      <c r="GW11">
        <f>$B$3*(1-VLOOKUP(GW5,Assumptions!$B$96:$N$125,3))</f>
        <v>8.625</v>
      </c>
      <c r="GX11">
        <f>$B$3*(1-VLOOKUP(GX5,Assumptions!$B$96:$N$125,3))</f>
        <v>8.625</v>
      </c>
      <c r="GY11">
        <f>$B$3*(1-VLOOKUP(GY5,Assumptions!$B$96:$N$125,3))</f>
        <v>6.3250000000000002</v>
      </c>
      <c r="GZ11">
        <f>$B$3*(1-VLOOKUP(GZ5,Assumptions!$B$96:$N$125,3))</f>
        <v>6.3250000000000002</v>
      </c>
      <c r="HA11">
        <f>$B$3*(1-VLOOKUP(HA5,Assumptions!$B$96:$N$125,3))</f>
        <v>6.3250000000000002</v>
      </c>
      <c r="HB11">
        <f>$B$3*(1-VLOOKUP(HB5,Assumptions!$B$96:$N$125,3))</f>
        <v>6.3250000000000002</v>
      </c>
      <c r="HC11">
        <f>$B$3*(1-VLOOKUP(HC5,Assumptions!$B$96:$N$125,3))</f>
        <v>6.3250000000000002</v>
      </c>
      <c r="HD11">
        <f>$B$3*(1-VLOOKUP(HD5,Assumptions!$B$96:$N$125,3))</f>
        <v>6.3250000000000002</v>
      </c>
      <c r="HE11">
        <f>$B$3*(1-VLOOKUP(HE5,Assumptions!$B$96:$N$125,3))</f>
        <v>6.3250000000000002</v>
      </c>
      <c r="HF11">
        <f>$B$3*(1-VLOOKUP(HF5,Assumptions!$B$96:$N$125,3))</f>
        <v>6.3250000000000002</v>
      </c>
      <c r="HG11">
        <f>$B$3*(1-VLOOKUP(HG5,Assumptions!$B$96:$N$125,3))</f>
        <v>6.3250000000000002</v>
      </c>
      <c r="HH11">
        <f>$B$3*(1-VLOOKUP(HH5,Assumptions!$B$96:$N$125,3))</f>
        <v>6.3250000000000002</v>
      </c>
      <c r="HI11">
        <f>$B$3*(1-VLOOKUP(HI5,Assumptions!$B$96:$N$125,3))</f>
        <v>6.3250000000000002</v>
      </c>
      <c r="HJ11">
        <f>$B$3*(1-VLOOKUP(HJ5,Assumptions!$B$96:$N$125,3))</f>
        <v>6.3250000000000002</v>
      </c>
      <c r="HK11">
        <f>$B$3*(1-VLOOKUP(HK5,Assumptions!$B$96:$N$125,3))</f>
        <v>3.4500000000000006</v>
      </c>
      <c r="HL11">
        <f>$B$3*(1-VLOOKUP(HL5,Assumptions!$B$96:$N$125,3))</f>
        <v>3.4500000000000006</v>
      </c>
      <c r="HM11">
        <f>$B$3*(1-VLOOKUP(HM5,Assumptions!$B$96:$N$125,3))</f>
        <v>3.4500000000000006</v>
      </c>
      <c r="HN11">
        <f>$B$3*(1-VLOOKUP(HN5,Assumptions!$B$96:$N$125,3))</f>
        <v>3.4500000000000006</v>
      </c>
      <c r="HO11">
        <f>$B$3*(1-VLOOKUP(HO5,Assumptions!$B$96:$N$125,3))</f>
        <v>3.4500000000000006</v>
      </c>
      <c r="HP11">
        <f>$B$3*(1-VLOOKUP(HP5,Assumptions!$B$96:$N$125,3))</f>
        <v>3.4500000000000006</v>
      </c>
      <c r="HQ11">
        <f>$B$3*(1-VLOOKUP(HQ5,Assumptions!$B$96:$N$125,3))</f>
        <v>3.4500000000000006</v>
      </c>
      <c r="HR11">
        <f>$B$3*(1-VLOOKUP(HR5,Assumptions!$B$96:$N$125,3))</f>
        <v>3.4500000000000006</v>
      </c>
      <c r="HS11">
        <f>$B$3*(1-VLOOKUP(HS5,Assumptions!$B$96:$N$125,3))</f>
        <v>3.4500000000000006</v>
      </c>
      <c r="HT11">
        <f>$B$3*(1-VLOOKUP(HT5,Assumptions!$B$96:$N$125,3))</f>
        <v>3.4500000000000006</v>
      </c>
      <c r="HU11">
        <f>$B$3*(1-VLOOKUP(HU5,Assumptions!$B$96:$N$125,3))</f>
        <v>3.4500000000000006</v>
      </c>
      <c r="HV11">
        <f>$B$3*(1-VLOOKUP(HV5,Assumptions!$B$96:$N$125,3))</f>
        <v>3.4500000000000006</v>
      </c>
      <c r="HW11">
        <f>$B$3*(1-VLOOKUP(HW5,Assumptions!$B$96:$N$125,3))</f>
        <v>0</v>
      </c>
      <c r="HX11">
        <f>$B$3*(1-VLOOKUP(HX5,Assumptions!$B$96:$N$125,3))</f>
        <v>0</v>
      </c>
      <c r="HY11">
        <f>$B$3*(1-VLOOKUP(HY5,Assumptions!$B$96:$N$125,3))</f>
        <v>0</v>
      </c>
      <c r="HZ11">
        <f>$B$3*(1-VLOOKUP(HZ5,Assumptions!$B$96:$N$125,3))</f>
        <v>0</v>
      </c>
      <c r="IA11">
        <f>$B$3*(1-VLOOKUP(IA5,Assumptions!$B$96:$N$125,3))</f>
        <v>0</v>
      </c>
      <c r="IB11">
        <f>$B$3*(1-VLOOKUP(IB5,Assumptions!$B$96:$N$125,3))</f>
        <v>0</v>
      </c>
      <c r="IC11">
        <f>$B$3*(1-VLOOKUP(IC5,Assumptions!$B$96:$N$125,3))</f>
        <v>0</v>
      </c>
      <c r="ID11">
        <f>$B$3*(1-VLOOKUP(ID5,Assumptions!$B$96:$N$125,3))</f>
        <v>0</v>
      </c>
      <c r="IE11">
        <f>$B$3*(1-VLOOKUP(IE5,Assumptions!$B$96:$N$125,3))</f>
        <v>0</v>
      </c>
      <c r="IF11">
        <f>$B$3*(1-VLOOKUP(IF5,Assumptions!$B$96:$N$125,3))</f>
        <v>0</v>
      </c>
      <c r="IG11">
        <f>$B$3*(1-VLOOKUP(IG5,Assumptions!$B$96:$N$125,3))</f>
        <v>0</v>
      </c>
      <c r="IH11">
        <f>$B$3*(1-VLOOKUP(IH5,Assumptions!$B$96:$N$125,3))</f>
        <v>0</v>
      </c>
      <c r="II11">
        <f>$B$3*(1-VLOOKUP(II5,Assumptions!$B$96:$N$125,3))</f>
        <v>0</v>
      </c>
      <c r="IJ11">
        <f>$B$3*(1-VLOOKUP(IJ5,Assumptions!$B$96:$N$125,3))</f>
        <v>0</v>
      </c>
      <c r="IK11">
        <f>$B$3*(1-VLOOKUP(IK5,Assumptions!$B$96:$N$125,3))</f>
        <v>0</v>
      </c>
      <c r="IL11">
        <f>$B$3*(1-VLOOKUP(IL5,Assumptions!$B$96:$N$125,3))</f>
        <v>0</v>
      </c>
      <c r="IM11">
        <f>$B$3*(1-VLOOKUP(IM5,Assumptions!$B$96:$N$125,3))</f>
        <v>0</v>
      </c>
      <c r="IN11">
        <f>$B$3*(1-VLOOKUP(IN5,Assumptions!$B$96:$N$125,3))</f>
        <v>0</v>
      </c>
      <c r="IO11">
        <f>$B$3*(1-VLOOKUP(IO5,Assumptions!$B$96:$N$125,3))</f>
        <v>0</v>
      </c>
      <c r="IP11">
        <f>$B$3*(1-VLOOKUP(IP5,Assumptions!$B$96:$N$125,3))</f>
        <v>0</v>
      </c>
      <c r="IQ11">
        <f>$B$3*(1-VLOOKUP(IQ5,Assumptions!$B$96:$N$125,3))</f>
        <v>0</v>
      </c>
      <c r="IR11">
        <f>$B$3*(1-VLOOKUP(IR5,Assumptions!$B$96:$N$125,3))</f>
        <v>0</v>
      </c>
      <c r="IS11">
        <f>$B$3*(1-VLOOKUP(IS5,Assumptions!$B$96:$N$125,3))</f>
        <v>0</v>
      </c>
      <c r="IT11">
        <f>$B$3*(1-VLOOKUP(IT5,Assumptions!$B$96:$N$125,3))</f>
        <v>0</v>
      </c>
      <c r="IU11">
        <f>$B$3*(1-VLOOKUP(IU5,Assumptions!$B$96:$N$125,3))</f>
        <v>0</v>
      </c>
      <c r="IV11">
        <f>$B$3*(1-VLOOKUP(IV5,Assumptions!$B$96:$N$125,3))</f>
        <v>0</v>
      </c>
      <c r="IW11">
        <f>$B$3*(1-VLOOKUP(IW5,Assumptions!$B$96:$N$125,3))</f>
        <v>0</v>
      </c>
      <c r="IX11">
        <f>$B$3*(1-VLOOKUP(IX5,Assumptions!$B$96:$N$125,3))</f>
        <v>0</v>
      </c>
      <c r="IY11">
        <f>$B$3*(1-VLOOKUP(IY5,Assumptions!$B$96:$N$125,3))</f>
        <v>0</v>
      </c>
      <c r="IZ11">
        <f>$B$3*(1-VLOOKUP(IZ5,Assumptions!$B$96:$N$125,3))</f>
        <v>0</v>
      </c>
      <c r="JA11">
        <f>$B$3*(1-VLOOKUP(JA5,Assumptions!$B$96:$N$125,3))</f>
        <v>0</v>
      </c>
      <c r="JB11">
        <f>$B$3*(1-VLOOKUP(JB5,Assumptions!$B$96:$N$125,3))</f>
        <v>0</v>
      </c>
      <c r="JC11">
        <f>$B$3*(1-VLOOKUP(JC5,Assumptions!$B$96:$N$125,3))</f>
        <v>0</v>
      </c>
      <c r="JD11">
        <f>$B$3*(1-VLOOKUP(JD5,Assumptions!$B$96:$N$125,3))</f>
        <v>0</v>
      </c>
      <c r="JE11">
        <f>$B$3*(1-VLOOKUP(JE5,Assumptions!$B$96:$N$125,3))</f>
        <v>0</v>
      </c>
      <c r="JF11">
        <f>$B$3*(1-VLOOKUP(JF5,Assumptions!$B$96:$N$125,3))</f>
        <v>0</v>
      </c>
      <c r="JG11">
        <f>$B$3*(1-VLOOKUP(JG5,Assumptions!$B$96:$N$125,3))</f>
        <v>0</v>
      </c>
      <c r="JH11">
        <f>$B$3*(1-VLOOKUP(JH5,Assumptions!$B$96:$N$125,3))</f>
        <v>0</v>
      </c>
      <c r="JI11">
        <f>$B$3*(1-VLOOKUP(JI5,Assumptions!$B$96:$N$125,3))</f>
        <v>0</v>
      </c>
      <c r="JJ11">
        <f>$B$3*(1-VLOOKUP(JJ5,Assumptions!$B$96:$N$125,3))</f>
        <v>0</v>
      </c>
      <c r="JK11">
        <f>$B$3*(1-VLOOKUP(JK5,Assumptions!$B$96:$N$125,3))</f>
        <v>0</v>
      </c>
      <c r="JL11">
        <f>$B$3*(1-VLOOKUP(JL5,Assumptions!$B$96:$N$125,3))</f>
        <v>0</v>
      </c>
      <c r="JM11">
        <f>$B$3*(1-VLOOKUP(JM5,Assumptions!$B$96:$N$125,3))</f>
        <v>0</v>
      </c>
      <c r="JN11">
        <f>$B$3*(1-VLOOKUP(JN5,Assumptions!$B$96:$N$125,3))</f>
        <v>0</v>
      </c>
      <c r="JO11">
        <f>$B$3*(1-VLOOKUP(JO5,Assumptions!$B$96:$N$125,3))</f>
        <v>0</v>
      </c>
      <c r="JP11">
        <f>$B$3*(1-VLOOKUP(JP5,Assumptions!$B$96:$N$125,3))</f>
        <v>0</v>
      </c>
      <c r="JQ11">
        <f>$B$3*(1-VLOOKUP(JQ5,Assumptions!$B$96:$N$125,3))</f>
        <v>0</v>
      </c>
      <c r="JR11">
        <f>$B$3*(1-VLOOKUP(JR5,Assumptions!$B$96:$N$125,3))</f>
        <v>0</v>
      </c>
      <c r="JS11">
        <f>$B$3*(1-VLOOKUP(JS5,Assumptions!$B$96:$N$125,3))</f>
        <v>0</v>
      </c>
      <c r="JT11">
        <f>$B$3*(1-VLOOKUP(JT5,Assumptions!$B$96:$N$125,3))</f>
        <v>0</v>
      </c>
      <c r="JU11">
        <f>$B$3*(1-VLOOKUP(JU5,Assumptions!$B$96:$N$125,3))</f>
        <v>0</v>
      </c>
      <c r="JV11">
        <f>$B$3*(1-VLOOKUP(JV5,Assumptions!$B$96:$N$125,3))</f>
        <v>0</v>
      </c>
      <c r="JW11">
        <f>$B$3*(1-VLOOKUP(JW5,Assumptions!$B$96:$N$125,3))</f>
        <v>0</v>
      </c>
      <c r="JX11">
        <f>$B$3*(1-VLOOKUP(JX5,Assumptions!$B$96:$N$125,3))</f>
        <v>0</v>
      </c>
      <c r="JY11">
        <f>$B$3*(1-VLOOKUP(JY5,Assumptions!$B$96:$N$125,3))</f>
        <v>0</v>
      </c>
      <c r="JZ11">
        <f>$B$3*(1-VLOOKUP(JZ5,Assumptions!$B$96:$N$125,3))</f>
        <v>0</v>
      </c>
      <c r="KA11">
        <f>$B$3*(1-VLOOKUP(KA5,Assumptions!$B$96:$N$125,3))</f>
        <v>0</v>
      </c>
      <c r="KB11">
        <f>$B$3*(1-VLOOKUP(KB5,Assumptions!$B$96:$N$125,3))</f>
        <v>0</v>
      </c>
      <c r="KC11">
        <f>$B$3*(1-VLOOKUP(KC5,Assumptions!$B$96:$N$125,3))</f>
        <v>0</v>
      </c>
      <c r="KD11">
        <f>$B$3*(1-VLOOKUP(KD5,Assumptions!$B$96:$N$125,3))</f>
        <v>0</v>
      </c>
      <c r="KE11">
        <f>$B$3*(1-VLOOKUP(KE5,Assumptions!$B$96:$N$125,3))</f>
        <v>0</v>
      </c>
      <c r="KF11">
        <f>$B$3*(1-VLOOKUP(KF5,Assumptions!$B$96:$N$125,3))</f>
        <v>0</v>
      </c>
      <c r="KG11">
        <f>$B$3*(1-VLOOKUP(KG5,Assumptions!$B$96:$N$125,3))</f>
        <v>0</v>
      </c>
      <c r="KH11">
        <f>$B$3*(1-VLOOKUP(KH5,Assumptions!$B$96:$N$125,3))</f>
        <v>0</v>
      </c>
      <c r="KI11">
        <f>$B$3*(1-VLOOKUP(KI5,Assumptions!$B$96:$N$125,3))</f>
        <v>0</v>
      </c>
      <c r="KJ11">
        <f>$B$3*(1-VLOOKUP(KJ5,Assumptions!$B$96:$N$125,3))</f>
        <v>0</v>
      </c>
      <c r="KK11">
        <f>$B$3*(1-VLOOKUP(KK5,Assumptions!$B$96:$N$125,3))</f>
        <v>0</v>
      </c>
      <c r="KL11">
        <f>$B$3*(1-VLOOKUP(KL5,Assumptions!$B$96:$N$125,3))</f>
        <v>0</v>
      </c>
      <c r="KM11">
        <f>$B$3*(1-VLOOKUP(KM5,Assumptions!$B$96:$N$125,3))</f>
        <v>0</v>
      </c>
      <c r="KN11">
        <f>$B$3*(1-VLOOKUP(KN5,Assumptions!$B$96:$N$125,3))</f>
        <v>0</v>
      </c>
      <c r="KO11">
        <f>$B$3*(1-VLOOKUP(KO5,Assumptions!$B$96:$N$125,3))</f>
        <v>0</v>
      </c>
      <c r="KP11">
        <f>$B$3*(1-VLOOKUP(KP5,Assumptions!$B$96:$N$125,3))</f>
        <v>0</v>
      </c>
      <c r="KQ11">
        <f>$B$3*(1-VLOOKUP(KQ5,Assumptions!$B$96:$N$125,3))</f>
        <v>0</v>
      </c>
      <c r="KR11">
        <f>$B$3*(1-VLOOKUP(KR5,Assumptions!$B$96:$N$125,3))</f>
        <v>0</v>
      </c>
      <c r="KS11">
        <f>$B$3*(1-VLOOKUP(KS5,Assumptions!$B$96:$N$125,3))</f>
        <v>0</v>
      </c>
      <c r="KT11">
        <f>$B$3*(1-VLOOKUP(KT5,Assumptions!$B$96:$N$125,3))</f>
        <v>0</v>
      </c>
      <c r="KU11">
        <f>$B$3*(1-VLOOKUP(KU5,Assumptions!$B$96:$N$125,3))</f>
        <v>0</v>
      </c>
      <c r="KV11">
        <f>$B$3*(1-VLOOKUP(KV5,Assumptions!$B$96:$N$125,3))</f>
        <v>0</v>
      </c>
      <c r="KW11">
        <f>$B$3*(1-VLOOKUP(KW5,Assumptions!$B$96:$N$125,3))</f>
        <v>0</v>
      </c>
      <c r="KX11">
        <f>$B$3*(1-VLOOKUP(KX5,Assumptions!$B$96:$N$125,3))</f>
        <v>0</v>
      </c>
      <c r="KY11">
        <f>$B$3*(1-VLOOKUP(KY5,Assumptions!$B$96:$N$125,3))</f>
        <v>0</v>
      </c>
      <c r="KZ11">
        <f>$B$3*(1-VLOOKUP(KZ5,Assumptions!$B$96:$N$125,3))</f>
        <v>0</v>
      </c>
      <c r="LA11">
        <f>$B$3*(1-VLOOKUP(LA5,Assumptions!$B$96:$N$125,3))</f>
        <v>0</v>
      </c>
      <c r="LB11">
        <f>$B$3*(1-VLOOKUP(LB5,Assumptions!$B$96:$N$125,3))</f>
        <v>0</v>
      </c>
      <c r="LC11">
        <f>$B$3*(1-VLOOKUP(LC5,Assumptions!$B$96:$N$125,3))</f>
        <v>0</v>
      </c>
      <c r="LD11">
        <f>$B$3*(1-VLOOKUP(LD5,Assumptions!$B$96:$N$125,3))</f>
        <v>0</v>
      </c>
      <c r="LE11">
        <f>$B$3*(1-VLOOKUP(LE5,Assumptions!$B$96:$N$125,3))</f>
        <v>0</v>
      </c>
      <c r="LF11">
        <f>$B$3*(1-VLOOKUP(LF5,Assumptions!$B$96:$N$125,3))</f>
        <v>0</v>
      </c>
      <c r="LG11">
        <f>$B$3*(1-VLOOKUP(LG5,Assumptions!$B$96:$N$125,3))</f>
        <v>0</v>
      </c>
      <c r="LH11">
        <f>$B$3*(1-VLOOKUP(LH5,Assumptions!$B$96:$N$125,3))</f>
        <v>0</v>
      </c>
      <c r="LI11">
        <f>$B$3*(1-VLOOKUP(LI5,Assumptions!$B$96:$N$125,3))</f>
        <v>0</v>
      </c>
      <c r="LJ11">
        <f>$B$3*(1-VLOOKUP(LJ5,Assumptions!$B$96:$N$125,3))</f>
        <v>0</v>
      </c>
      <c r="LK11">
        <f>$B$3*(1-VLOOKUP(LK5,Assumptions!$B$96:$N$125,3))</f>
        <v>0</v>
      </c>
      <c r="LL11">
        <f>$B$3*(1-VLOOKUP(LL5,Assumptions!$B$96:$N$125,3))</f>
        <v>0</v>
      </c>
      <c r="LM11">
        <f>$B$3*(1-VLOOKUP(LM5,Assumptions!$B$96:$N$125,3))</f>
        <v>0</v>
      </c>
      <c r="LN11">
        <f>$B$3*(1-VLOOKUP(LN5,Assumptions!$B$96:$N$125,3))</f>
        <v>0</v>
      </c>
      <c r="LO11">
        <f>$B$3*(1-VLOOKUP(LO5,Assumptions!$B$96:$N$125,3))</f>
        <v>0</v>
      </c>
      <c r="LP11">
        <f>$B$3*(1-VLOOKUP(LP5,Assumptions!$B$96:$N$125,3))</f>
        <v>0</v>
      </c>
      <c r="LQ11">
        <f>$B$3*(1-VLOOKUP(LQ5,Assumptions!$B$96:$N$125,3))</f>
        <v>0</v>
      </c>
      <c r="LR11">
        <f>$B$3*(1-VLOOKUP(LR5,Assumptions!$B$96:$N$125,3))</f>
        <v>0</v>
      </c>
      <c r="LS11">
        <f>$B$3*(1-VLOOKUP(LS5,Assumptions!$B$96:$N$125,3))</f>
        <v>0</v>
      </c>
      <c r="LT11">
        <f>$B$3*(1-VLOOKUP(LT5,Assumptions!$B$96:$N$125,3))</f>
        <v>0</v>
      </c>
      <c r="LU11">
        <f>$B$3*(1-VLOOKUP(LU5,Assumptions!$B$96:$N$125,3))</f>
        <v>0</v>
      </c>
      <c r="LV11">
        <f>$B$3*(1-VLOOKUP(LV5,Assumptions!$B$96:$N$125,3))</f>
        <v>0</v>
      </c>
      <c r="LW11">
        <f>$B$3*(1-VLOOKUP(LW5,Assumptions!$B$96:$N$125,3))</f>
        <v>0</v>
      </c>
      <c r="LX11">
        <f>$B$3*(1-VLOOKUP(LX5,Assumptions!$B$96:$N$125,3))</f>
        <v>0</v>
      </c>
      <c r="LY11">
        <f>$B$3*(1-VLOOKUP(LY5,Assumptions!$B$96:$N$125,3))</f>
        <v>0</v>
      </c>
      <c r="LZ11">
        <f>$B$3*(1-VLOOKUP(LZ5,Assumptions!$B$96:$N$125,3))</f>
        <v>0</v>
      </c>
      <c r="MA11">
        <f>$B$3*(1-VLOOKUP(MA5,Assumptions!$B$96:$N$125,3))</f>
        <v>0</v>
      </c>
      <c r="MB11">
        <f>$B$3*(1-VLOOKUP(MB5,Assumptions!$B$96:$N$125,3))</f>
        <v>0</v>
      </c>
      <c r="MC11">
        <f>$B$3*(1-VLOOKUP(MC5,Assumptions!$B$96:$N$125,3))</f>
        <v>0</v>
      </c>
      <c r="MD11">
        <f>$B$3*(1-VLOOKUP(MD5,Assumptions!$B$96:$N$125,3))</f>
        <v>0</v>
      </c>
      <c r="ME11">
        <f>$B$3*(1-VLOOKUP(ME5,Assumptions!$B$96:$N$125,3))</f>
        <v>0</v>
      </c>
      <c r="MF11">
        <f>$B$3*(1-VLOOKUP(MF5,Assumptions!$B$96:$N$125,3))</f>
        <v>0</v>
      </c>
      <c r="MG11">
        <f>$B$3*(1-VLOOKUP(MG5,Assumptions!$B$96:$N$125,3))</f>
        <v>0</v>
      </c>
      <c r="MH11">
        <f>$B$3*(1-VLOOKUP(MH5,Assumptions!$B$96:$N$125,3))</f>
        <v>0</v>
      </c>
      <c r="MI11">
        <f>$B$3*(1-VLOOKUP(MI5,Assumptions!$B$96:$N$125,3))</f>
        <v>0</v>
      </c>
      <c r="MJ11">
        <f>$B$3*(1-VLOOKUP(MJ5,Assumptions!$B$96:$N$125,3))</f>
        <v>0</v>
      </c>
      <c r="MK11">
        <f>$B$3*(1-VLOOKUP(MK5,Assumptions!$B$96:$N$125,3))</f>
        <v>0</v>
      </c>
      <c r="ML11">
        <f>$B$3*(1-VLOOKUP(ML5,Assumptions!$B$96:$N$125,3))</f>
        <v>0</v>
      </c>
      <c r="MM11">
        <f>$B$3*(1-VLOOKUP(MM5,Assumptions!$B$96:$N$125,3))</f>
        <v>0</v>
      </c>
      <c r="MN11">
        <f>$B$3*(1-VLOOKUP(MN5,Assumptions!$B$96:$N$125,3))</f>
        <v>0</v>
      </c>
      <c r="MO11">
        <f>$B$3*(1-VLOOKUP(MO5,Assumptions!$B$96:$N$125,3))</f>
        <v>0</v>
      </c>
      <c r="MP11">
        <f>$B$3*(1-VLOOKUP(MP5,Assumptions!$B$96:$N$125,3))</f>
        <v>0</v>
      </c>
      <c r="MQ11">
        <f>$B$3*(1-VLOOKUP(MQ5,Assumptions!$B$96:$N$125,3))</f>
        <v>0</v>
      </c>
      <c r="MR11">
        <f>$B$3*(1-VLOOKUP(MR5,Assumptions!$B$96:$N$125,3))</f>
        <v>0</v>
      </c>
      <c r="MS11">
        <f>$B$3*(1-VLOOKUP(MS5,Assumptions!$B$96:$N$125,3))</f>
        <v>0</v>
      </c>
      <c r="MT11">
        <f>$B$3*(1-VLOOKUP(MT5,Assumptions!$B$96:$N$125,3))</f>
        <v>0</v>
      </c>
      <c r="MU11">
        <f>$B$3*(1-VLOOKUP(MU5,Assumptions!$B$96:$N$125,3))</f>
        <v>0</v>
      </c>
      <c r="MV11">
        <f>$B$3*(1-VLOOKUP(MV5,Assumptions!$B$96:$N$125,3))</f>
        <v>0</v>
      </c>
      <c r="MW11">
        <f>$B$3*(1-VLOOKUP(MW5,Assumptions!$B$96:$N$125,3))</f>
        <v>0</v>
      </c>
      <c r="MX11">
        <f>$B$3*(1-VLOOKUP(MX5,Assumptions!$B$96:$N$125,3))</f>
        <v>0</v>
      </c>
      <c r="MY11">
        <f>$B$3*(1-VLOOKUP(MY5,Assumptions!$B$96:$N$125,3))</f>
        <v>0</v>
      </c>
      <c r="MZ11">
        <f>$B$3*(1-VLOOKUP(MZ5,Assumptions!$B$96:$N$125,3))</f>
        <v>0</v>
      </c>
      <c r="NA11">
        <f>$B$3*(1-VLOOKUP(NA5,Assumptions!$B$96:$N$125,3))</f>
        <v>0</v>
      </c>
      <c r="NB11">
        <f>$B$3*(1-VLOOKUP(NB5,Assumptions!$B$96:$N$125,3))</f>
        <v>0</v>
      </c>
      <c r="NC11">
        <f>$B$3*(1-VLOOKUP(NC5,Assumptions!$B$96:$N$125,3))</f>
        <v>0</v>
      </c>
      <c r="ND11">
        <f>$B$3*(1-VLOOKUP(ND5,Assumptions!$B$96:$N$125,3))</f>
        <v>0</v>
      </c>
      <c r="NE11">
        <f>$B$3*(1-VLOOKUP(NE5,Assumptions!$B$96:$N$125,3))</f>
        <v>0</v>
      </c>
      <c r="NF11">
        <f>$B$3*(1-VLOOKUP(NF5,Assumptions!$B$96:$N$125,3))</f>
        <v>0</v>
      </c>
      <c r="NG11">
        <f>$B$3*(1-VLOOKUP(NG5,Assumptions!$B$96:$N$125,3))</f>
        <v>0</v>
      </c>
      <c r="NH11">
        <f>$B$3*(1-VLOOKUP(NH5,Assumptions!$B$96:$N$125,3))</f>
        <v>0</v>
      </c>
      <c r="NI11">
        <f>$B$3*(1-VLOOKUP(NI5,Assumptions!$B$96:$N$125,3))</f>
        <v>0</v>
      </c>
      <c r="NJ11">
        <f>$B$3*(1-VLOOKUP(NJ5,Assumptions!$B$96:$N$125,3))</f>
        <v>0</v>
      </c>
      <c r="NK11">
        <f>$B$3*(1-VLOOKUP(NK5,Assumptions!$B$96:$N$125,3))</f>
        <v>0</v>
      </c>
      <c r="NL11">
        <f>$B$3*(1-VLOOKUP(NL5,Assumptions!$B$96:$N$125,3))</f>
        <v>0</v>
      </c>
      <c r="NM11">
        <f>$B$3*(1-VLOOKUP(NM5,Assumptions!$B$96:$N$125,3))</f>
        <v>0</v>
      </c>
      <c r="NN11">
        <f>$B$3*(1-VLOOKUP(NN5,Assumptions!$B$96:$N$125,3))</f>
        <v>0</v>
      </c>
      <c r="NO11">
        <f>$B$3*(1-VLOOKUP(NO5,Assumptions!$B$96:$N$125,3))</f>
        <v>0</v>
      </c>
      <c r="NP11">
        <f>$B$3*(1-VLOOKUP(NP5,Assumptions!$B$96:$N$125,3))</f>
        <v>0</v>
      </c>
      <c r="NQ11">
        <f>$B$3*(1-VLOOKUP(NQ5,Assumptions!$B$96:$N$125,3))</f>
        <v>0</v>
      </c>
      <c r="NR11">
        <f>$B$3*(1-VLOOKUP(NR5,Assumptions!$B$96:$N$125,3))</f>
        <v>0</v>
      </c>
      <c r="NU11" s="6"/>
      <c r="NV11" s="8"/>
    </row>
    <row r="13" spans="1:388">
      <c r="A13" t="s">
        <v>346</v>
      </c>
      <c r="B13" s="16"/>
      <c r="C13">
        <f>IF(C6=8,ROUND(C11*VLOOKUP(C5,Assumptions!$B$64:$C$93,2)*Availability,1),0)</f>
        <v>0</v>
      </c>
      <c r="D13">
        <f>IF(D6=8,ROUND(D11*VLOOKUP(D5,Assumptions!$B$64:$C$93,2)*Availability,1),0)</f>
        <v>0</v>
      </c>
      <c r="E13">
        <f>IF(E6=8,ROUND(E11*VLOOKUP(E5,Assumptions!$B$64:$C$93,2)*Availability,1),0)</f>
        <v>0</v>
      </c>
      <c r="F13">
        <f>IF(F6=8,ROUND(F11*VLOOKUP(F5,Assumptions!$B$64:$C$93,2)*Availability,1),0)</f>
        <v>0</v>
      </c>
      <c r="G13">
        <f>IF(G6=8,ROUND(G11*VLOOKUP(G5,Assumptions!$B$64:$C$93,2)*Availability,1),0)</f>
        <v>0</v>
      </c>
      <c r="H13">
        <f>IF(H6=8,ROUND(H11*VLOOKUP(H5,Assumptions!$B$64:$C$93,2)*Availability,1),0)</f>
        <v>0</v>
      </c>
      <c r="I13">
        <f>IF(I6=8,ROUND(I11*VLOOKUP(I5,Assumptions!$B$64:$C$93,2)*Availability,1),0)</f>
        <v>0</v>
      </c>
      <c r="J13">
        <f>IF(J6=8,ROUND(J11*VLOOKUP(J5,Assumptions!$B$64:$C$93,2)*Availability,1),0)</f>
        <v>10.5</v>
      </c>
      <c r="K13">
        <f>IF(K6=8,ROUND(K11*VLOOKUP(K5,Assumptions!$B$64:$C$93,2)*Availability,1),0)</f>
        <v>0</v>
      </c>
      <c r="L13">
        <f>IF(L6=8,ROUND(L11*VLOOKUP(L5,Assumptions!$B$64:$C$93,2)*Availability,1),0)</f>
        <v>0</v>
      </c>
      <c r="M13">
        <f>IF(M6=8,ROUND(M11*VLOOKUP(M5,Assumptions!$B$64:$C$93,2)*Availability,1),0)</f>
        <v>0</v>
      </c>
      <c r="N13">
        <f>IF(N6=8,ROUND(N11*VLOOKUP(N5,Assumptions!$B$64:$C$93,2)*Availability,1),0)</f>
        <v>0</v>
      </c>
      <c r="O13">
        <f>IF(O6=8,ROUND(O11*VLOOKUP(O5,Assumptions!$B$64:$C$93,2)*Availability,1),0)</f>
        <v>0</v>
      </c>
      <c r="P13">
        <f>IF(P6=8,ROUND(P11*VLOOKUP(P5,Assumptions!$B$64:$C$93,2)*Availability,1),0)</f>
        <v>0</v>
      </c>
      <c r="Q13">
        <f>IF(Q6=8,ROUND(Q11*VLOOKUP(Q5,Assumptions!$B$64:$C$93,2)*Availability,1),0)</f>
        <v>0</v>
      </c>
      <c r="R13">
        <f>IF(R6=8,ROUND(R11*VLOOKUP(R5,Assumptions!$B$64:$C$93,2)*Availability,1),0)</f>
        <v>0</v>
      </c>
      <c r="S13">
        <f>IF(S6=8,ROUND(S11*VLOOKUP(S5,Assumptions!$B$64:$C$93,2)*Availability,1),0)</f>
        <v>0</v>
      </c>
      <c r="T13">
        <f>IF(T6=8,ROUND(T11*VLOOKUP(T5,Assumptions!$B$64:$C$93,2)*Availability,1),0)</f>
        <v>0</v>
      </c>
      <c r="U13">
        <f>IF(U6=8,ROUND(U11*VLOOKUP(U5,Assumptions!$B$64:$C$93,2)*Availability,1),0)</f>
        <v>0</v>
      </c>
      <c r="V13">
        <f>IF(V6=8,ROUND(V11*VLOOKUP(V5,Assumptions!$B$64:$C$93,2)*Availability,1),0)</f>
        <v>10.5</v>
      </c>
      <c r="W13">
        <f>IF(W6=8,ROUND(W11*VLOOKUP(W5,Assumptions!$B$64:$C$93,2)*Availability,1),0)</f>
        <v>0</v>
      </c>
      <c r="X13">
        <f>IF(X6=8,ROUND(X11*VLOOKUP(X5,Assumptions!$B$64:$C$93,2)*Availability,1),0)</f>
        <v>0</v>
      </c>
      <c r="Y13">
        <f>IF(Y6=8,ROUND(Y11*VLOOKUP(Y5,Assumptions!$B$64:$C$93,2)*Availability,1),0)</f>
        <v>0</v>
      </c>
      <c r="Z13">
        <f>IF(Z6=8,ROUND(Z11*VLOOKUP(Z5,Assumptions!$B$64:$C$93,2)*Availability,1),0)</f>
        <v>0</v>
      </c>
      <c r="AA13">
        <f>IF(AA6=8,ROUND(AA11*VLOOKUP(AA5,Assumptions!$B$64:$C$93,2)*Availability,1),0)</f>
        <v>0</v>
      </c>
      <c r="AB13">
        <f>IF(AB6=8,ROUND(AB11*VLOOKUP(AB5,Assumptions!$B$64:$C$93,2)*Availability,1),0)</f>
        <v>0</v>
      </c>
      <c r="AC13">
        <f>IF(AC6=8,ROUND(AC11*VLOOKUP(AC5,Assumptions!$B$64:$C$93,2)*Availability,1),0)</f>
        <v>0</v>
      </c>
      <c r="AD13">
        <f>IF(AD6=8,ROUND(AD11*VLOOKUP(AD5,Assumptions!$B$64:$C$93,2)*Availability,1),0)</f>
        <v>0</v>
      </c>
      <c r="AE13">
        <f>IF(AE6=8,ROUND(AE11*VLOOKUP(AE5,Assumptions!$B$64:$C$93,2)*Availability,1),0)</f>
        <v>0</v>
      </c>
      <c r="AF13">
        <f>IF(AF6=8,ROUND(AF11*VLOOKUP(AF5,Assumptions!$B$64:$C$93,2)*Availability,1),0)</f>
        <v>0</v>
      </c>
      <c r="AG13">
        <f>IF(AG6=8,ROUND(AG11*VLOOKUP(AG5,Assumptions!$B$64:$C$93,2)*Availability,1),0)</f>
        <v>0</v>
      </c>
      <c r="AH13">
        <f>IF(AH6=8,ROUND(AH11*VLOOKUP(AH5,Assumptions!$B$64:$C$93,2)*Availability,1),0)</f>
        <v>10.4</v>
      </c>
      <c r="AI13">
        <f>IF(AI6=8,ROUND(AI11*VLOOKUP(AI5,Assumptions!$B$64:$C$93,2)*Availability,1),0)</f>
        <v>0</v>
      </c>
      <c r="AJ13">
        <f>IF(AJ6=8,ROUND(AJ11*VLOOKUP(AJ5,Assumptions!$B$64:$C$93,2)*Availability,1),0)</f>
        <v>0</v>
      </c>
      <c r="AK13">
        <f>IF(AK6=8,ROUND(AK11*VLOOKUP(AK5,Assumptions!$B$64:$C$93,2)*Availability,1),0)</f>
        <v>0</v>
      </c>
      <c r="AL13">
        <f>IF(AL6=8,ROUND(AL11*VLOOKUP(AL5,Assumptions!$B$64:$C$93,2)*Availability,1),0)</f>
        <v>0</v>
      </c>
      <c r="AM13">
        <f>IF(AM6=8,ROUND(AM11*VLOOKUP(AM5,Assumptions!$B$64:$C$93,2)*Availability,1),0)</f>
        <v>0</v>
      </c>
      <c r="AN13">
        <f>IF(AN6=8,ROUND(AN11*VLOOKUP(AN5,Assumptions!$B$64:$C$93,2)*Availability,1),0)</f>
        <v>0</v>
      </c>
      <c r="AO13">
        <f>IF(AO6=8,ROUND(AO11*VLOOKUP(AO5,Assumptions!$B$64:$C$93,2)*Availability,1),0)</f>
        <v>0</v>
      </c>
      <c r="AP13">
        <f>IF(AP6=8,ROUND(AP11*VLOOKUP(AP5,Assumptions!$B$64:$C$93,2)*Availability,1),0)</f>
        <v>0</v>
      </c>
      <c r="AQ13">
        <f>IF(AQ6=8,ROUND(AQ11*VLOOKUP(AQ5,Assumptions!$B$64:$C$93,2)*Availability,1),0)</f>
        <v>0</v>
      </c>
      <c r="AR13">
        <f>IF(AR6=8,ROUND(AR11*VLOOKUP(AR5,Assumptions!$B$64:$C$93,2)*Availability,1),0)</f>
        <v>0</v>
      </c>
      <c r="AS13">
        <f>IF(AS6=8,ROUND(AS11*VLOOKUP(AS5,Assumptions!$B$64:$C$93,2)*Availability,1),0)</f>
        <v>0</v>
      </c>
      <c r="AT13">
        <f>IF(AT6=8,ROUND(AT11*VLOOKUP(AT5,Assumptions!$B$64:$C$93,2)*Availability,1),0)</f>
        <v>10.4</v>
      </c>
      <c r="AU13">
        <f>IF(AU6=8,ROUND(AU11*VLOOKUP(AU5,Assumptions!$B$64:$C$93,2)*Availability,1),0)</f>
        <v>0</v>
      </c>
      <c r="AV13">
        <f>IF(AV6=8,ROUND(AV11*VLOOKUP(AV5,Assumptions!$B$64:$C$93,2)*Availability,1),0)</f>
        <v>0</v>
      </c>
      <c r="AW13">
        <f>IF(AW6=8,ROUND(AW11*VLOOKUP(AW5,Assumptions!$B$64:$C$93,2)*Availability,1),0)</f>
        <v>0</v>
      </c>
      <c r="AX13">
        <f>IF(AX6=8,ROUND(AX11*VLOOKUP(AX5,Assumptions!$B$64:$C$93,2)*Availability,1),0)</f>
        <v>0</v>
      </c>
      <c r="AY13">
        <f>IF(AY6=8,ROUND(AY11*VLOOKUP(AY5,Assumptions!$B$64:$C$93,2)*Availability,1),0)</f>
        <v>0</v>
      </c>
      <c r="AZ13">
        <f>IF(AZ6=8,ROUND(AZ11*VLOOKUP(AZ5,Assumptions!$B$64:$C$93,2)*Availability,1),0)</f>
        <v>0</v>
      </c>
      <c r="BA13">
        <f>IF(BA6=8,ROUND(BA11*VLOOKUP(BA5,Assumptions!$B$64:$C$93,2)*Availability,1),0)</f>
        <v>0</v>
      </c>
      <c r="BB13">
        <f>IF(BB6=8,ROUND(BB11*VLOOKUP(BB5,Assumptions!$B$64:$C$93,2)*Availability,1),0)</f>
        <v>0</v>
      </c>
      <c r="BC13">
        <f>IF(BC6=8,ROUND(BC11*VLOOKUP(BC5,Assumptions!$B$64:$C$93,2)*Availability,1),0)</f>
        <v>0</v>
      </c>
      <c r="BD13">
        <f>IF(BD6=8,ROUND(BD11*VLOOKUP(BD5,Assumptions!$B$64:$C$93,2)*Availability,1),0)</f>
        <v>0</v>
      </c>
      <c r="BE13">
        <f>IF(BE6=8,ROUND(BE11*VLOOKUP(BE5,Assumptions!$B$64:$C$93,2)*Availability,1),0)</f>
        <v>0</v>
      </c>
      <c r="BF13">
        <f>IF(BF6=8,ROUND(BF11*VLOOKUP(BF5,Assumptions!$B$64:$C$93,2)*Availability,1),0)</f>
        <v>10.4</v>
      </c>
      <c r="BG13">
        <f>IF(BG6=8,ROUND(BG11*VLOOKUP(BG5,Assumptions!$B$64:$C$93,2)*Availability,1),0)</f>
        <v>0</v>
      </c>
      <c r="BH13">
        <f>IF(BH6=8,ROUND(BH11*VLOOKUP(BH5,Assumptions!$B$64:$C$93,2)*Availability,1),0)</f>
        <v>0</v>
      </c>
      <c r="BI13">
        <f>IF(BI6=8,ROUND(BI11*VLOOKUP(BI5,Assumptions!$B$64:$C$93,2)*Availability,1),0)</f>
        <v>0</v>
      </c>
      <c r="BJ13">
        <f>IF(BJ6=8,ROUND(BJ11*VLOOKUP(BJ5,Assumptions!$B$64:$C$93,2)*Availability,1),0)</f>
        <v>0</v>
      </c>
      <c r="BK13">
        <f>IF(BK6=8,ROUND(BK11*VLOOKUP(BK5,Assumptions!$B$64:$C$93,2)*Availability,1),0)</f>
        <v>0</v>
      </c>
      <c r="BL13">
        <f>IF(BL6=8,ROUND(BL11*VLOOKUP(BL5,Assumptions!$B$64:$C$93,2)*Availability,1),0)</f>
        <v>0</v>
      </c>
      <c r="BM13">
        <f>IF(BM6=8,ROUND(BM11*VLOOKUP(BM5,Assumptions!$B$64:$C$93,2)*Availability,1),0)</f>
        <v>0</v>
      </c>
      <c r="BN13">
        <f>IF(BN6=8,ROUND(BN11*VLOOKUP(BN5,Assumptions!$B$64:$C$93,2)*Availability,1),0)</f>
        <v>0</v>
      </c>
      <c r="BO13">
        <f>IF(BO6=8,ROUND(BO11*VLOOKUP(BO5,Assumptions!$B$64:$C$93,2)*Availability,1),0)</f>
        <v>0</v>
      </c>
      <c r="BP13">
        <f>IF(BP6=8,ROUND(BP11*VLOOKUP(BP5,Assumptions!$B$64:$C$93,2)*Availability,1),0)</f>
        <v>0</v>
      </c>
      <c r="BQ13">
        <f>IF(BQ6=8,ROUND(BQ11*VLOOKUP(BQ5,Assumptions!$B$64:$C$93,2)*Availability,1),0)</f>
        <v>0</v>
      </c>
      <c r="BR13">
        <f>IF(BR6=8,ROUND(BR11*VLOOKUP(BR5,Assumptions!$B$64:$C$93,2)*Availability,1),0)</f>
        <v>10.4</v>
      </c>
      <c r="BS13">
        <f>IF(BS6=8,ROUND(BS11*VLOOKUP(BS5,Assumptions!$B$64:$C$93,2)*Availability,1),0)</f>
        <v>0</v>
      </c>
      <c r="BT13">
        <f>IF(BT6=8,ROUND(BT11*VLOOKUP(BT5,Assumptions!$B$64:$C$93,2)*Availability,1),0)</f>
        <v>0</v>
      </c>
      <c r="BU13">
        <f>IF(BU6=8,ROUND(BU11*VLOOKUP(BU5,Assumptions!$B$64:$C$93,2)*Availability,1),0)</f>
        <v>0</v>
      </c>
      <c r="BV13">
        <f>IF(BV6=8,ROUND(BV11*VLOOKUP(BV5,Assumptions!$B$64:$C$93,2)*Availability,1),0)</f>
        <v>0</v>
      </c>
      <c r="BW13">
        <f>IF(BW6=8,ROUND(BW11*VLOOKUP(BW5,Assumptions!$B$64:$C$93,2)*Availability,1),0)</f>
        <v>0</v>
      </c>
      <c r="BX13">
        <f>IF(BX6=8,ROUND(BX11*VLOOKUP(BX5,Assumptions!$B$64:$C$93,2)*Availability,1),0)</f>
        <v>0</v>
      </c>
      <c r="BY13">
        <f>IF(BY6=8,ROUND(BY11*VLOOKUP(BY5,Assumptions!$B$64:$C$93,2)*Availability,1),0)</f>
        <v>0</v>
      </c>
      <c r="BZ13">
        <f>IF(BZ6=8,ROUND(BZ11*VLOOKUP(BZ5,Assumptions!$B$64:$C$93,2)*Availability,1),0)</f>
        <v>0</v>
      </c>
      <c r="CA13">
        <f>IF(CA6=8,ROUND(CA11*VLOOKUP(CA5,Assumptions!$B$64:$C$93,2)*Availability,1),0)</f>
        <v>0</v>
      </c>
      <c r="CB13">
        <f>IF(CB6=8,ROUND(CB11*VLOOKUP(CB5,Assumptions!$B$64:$C$93,2)*Availability,1),0)</f>
        <v>0</v>
      </c>
      <c r="CC13">
        <f>IF(CC6=8,ROUND(CC11*VLOOKUP(CC5,Assumptions!$B$64:$C$93,2)*Availability,1),0)</f>
        <v>0</v>
      </c>
      <c r="CD13">
        <f>IF(CD6=8,ROUND(CD11*VLOOKUP(CD5,Assumptions!$B$64:$C$93,2)*Availability,1),0)</f>
        <v>10.3</v>
      </c>
      <c r="CE13">
        <f>IF(CE6=8,ROUND(CE11*VLOOKUP(CE5,Assumptions!$B$64:$C$93,2)*Availability,1),0)</f>
        <v>0</v>
      </c>
      <c r="CF13">
        <f>IF(CF6=8,ROUND(CF11*VLOOKUP(CF5,Assumptions!$B$64:$C$93,2)*Availability,1),0)</f>
        <v>0</v>
      </c>
      <c r="CG13">
        <f>IF(CG6=8,ROUND(CG11*VLOOKUP(CG5,Assumptions!$B$64:$C$93,2)*Availability,1),0)</f>
        <v>0</v>
      </c>
      <c r="CH13">
        <f>IF(CH6=8,ROUND(CH11*VLOOKUP(CH5,Assumptions!$B$64:$C$93,2)*Availability,1),0)</f>
        <v>0</v>
      </c>
      <c r="CI13">
        <f>IF(CI6=8,ROUND(CI11*VLOOKUP(CI5,Assumptions!$B$64:$C$93,2)*Availability,1),0)</f>
        <v>0</v>
      </c>
      <c r="CJ13">
        <f>IF(CJ6=8,ROUND(CJ11*VLOOKUP(CJ5,Assumptions!$B$64:$C$93,2)*Availability,1),0)</f>
        <v>0</v>
      </c>
      <c r="CK13">
        <f>IF(CK6=8,ROUND(CK11*VLOOKUP(CK5,Assumptions!$B$64:$C$93,2)*Availability,1),0)</f>
        <v>0</v>
      </c>
      <c r="CL13">
        <f>IF(CL6=8,ROUND(CL11*VLOOKUP(CL5,Assumptions!$B$64:$C$93,2)*Availability,1),0)</f>
        <v>0</v>
      </c>
      <c r="CM13">
        <f>IF(CM6=8,ROUND(CM11*VLOOKUP(CM5,Assumptions!$B$64:$C$93,2)*Availability,1),0)</f>
        <v>0</v>
      </c>
      <c r="CN13">
        <f>IF(CN6=8,ROUND(CN11*VLOOKUP(CN5,Assumptions!$B$64:$C$93,2)*Availability,1),0)</f>
        <v>0</v>
      </c>
      <c r="CO13">
        <f>IF(CO6=8,ROUND(CO11*VLOOKUP(CO5,Assumptions!$B$64:$C$93,2)*Availability,1),0)</f>
        <v>0</v>
      </c>
      <c r="CP13">
        <f>IF(CP6=8,ROUND(CP11*VLOOKUP(CP5,Assumptions!$B$64:$C$93,2)*Availability,1),0)</f>
        <v>10.3</v>
      </c>
      <c r="CQ13">
        <f>IF(CQ6=8,ROUND(CQ11*VLOOKUP(CQ5,Assumptions!$B$64:$C$93,2)*Availability,1),0)</f>
        <v>0</v>
      </c>
      <c r="CR13">
        <f>IF(CR6=8,ROUND(CR11*VLOOKUP(CR5,Assumptions!$B$64:$C$93,2)*Availability,1),0)</f>
        <v>0</v>
      </c>
      <c r="CS13">
        <f>IF(CS6=8,ROUND(CS11*VLOOKUP(CS5,Assumptions!$B$64:$C$93,2)*Availability,1),0)</f>
        <v>0</v>
      </c>
      <c r="CT13">
        <f>IF(CT6=8,ROUND(CT11*VLOOKUP(CT5,Assumptions!$B$64:$C$93,2)*Availability,1),0)</f>
        <v>0</v>
      </c>
      <c r="CU13">
        <f>IF(CU6=8,ROUND(CU11*VLOOKUP(CU5,Assumptions!$B$64:$C$93,2)*Availability,1),0)</f>
        <v>0</v>
      </c>
      <c r="CV13">
        <f>IF(CV6=8,ROUND(CV11*VLOOKUP(CV5,Assumptions!$B$64:$C$93,2)*Availability,1),0)</f>
        <v>0</v>
      </c>
      <c r="CW13">
        <f>IF(CW6=8,ROUND(CW11*VLOOKUP(CW5,Assumptions!$B$64:$C$93,2)*Availability,1),0)</f>
        <v>0</v>
      </c>
      <c r="CX13">
        <f>IF(CX6=8,ROUND(CX11*VLOOKUP(CX5,Assumptions!$B$64:$C$93,2)*Availability,1),0)</f>
        <v>0</v>
      </c>
      <c r="CY13">
        <f>IF(CY6=8,ROUND(CY11*VLOOKUP(CY5,Assumptions!$B$64:$C$93,2)*Availability,1),0)</f>
        <v>0</v>
      </c>
      <c r="CZ13">
        <f>IF(CZ6=8,ROUND(CZ11*VLOOKUP(CZ5,Assumptions!$B$64:$C$93,2)*Availability,1),0)</f>
        <v>0</v>
      </c>
      <c r="DA13">
        <f>IF(DA6=8,ROUND(DA11*VLOOKUP(DA5,Assumptions!$B$64:$C$93,2)*Availability,1),0)</f>
        <v>0</v>
      </c>
      <c r="DB13">
        <f>IF(DB6=8,ROUND(DB11*VLOOKUP(DB5,Assumptions!$B$64:$C$93,2)*Availability,1),0)</f>
        <v>10.199999999999999</v>
      </c>
      <c r="DC13">
        <f>IF(DC6=8,ROUND(DC11*VLOOKUP(DC5,Assumptions!$B$64:$C$93,2)*Availability,1),0)</f>
        <v>0</v>
      </c>
      <c r="DD13">
        <f>IF(DD6=8,ROUND(DD11*VLOOKUP(DD5,Assumptions!$B$64:$C$93,2)*Availability,1),0)</f>
        <v>0</v>
      </c>
      <c r="DE13">
        <f>IF(DE6=8,ROUND(DE11*VLOOKUP(DE5,Assumptions!$B$64:$C$93,2)*Availability,1),0)</f>
        <v>0</v>
      </c>
      <c r="DF13">
        <f>IF(DF6=8,ROUND(DF11*VLOOKUP(DF5,Assumptions!$B$64:$C$93,2)*Availability,1),0)</f>
        <v>0</v>
      </c>
      <c r="DG13">
        <f>IF(DG6=8,ROUND(DG11*VLOOKUP(DG5,Assumptions!$B$64:$C$93,2)*Availability,1),0)</f>
        <v>0</v>
      </c>
      <c r="DH13">
        <f>IF(DH6=8,ROUND(DH11*VLOOKUP(DH5,Assumptions!$B$64:$C$93,2)*Availability,1),0)</f>
        <v>0</v>
      </c>
      <c r="DI13">
        <f>IF(DI6=8,ROUND(DI11*VLOOKUP(DI5,Assumptions!$B$64:$C$93,2)*Availability,1),0)</f>
        <v>0</v>
      </c>
      <c r="DJ13">
        <f>IF(DJ6=8,ROUND(DJ11*VLOOKUP(DJ5,Assumptions!$B$64:$C$93,2)*Availability,1),0)</f>
        <v>0</v>
      </c>
      <c r="DK13">
        <f>IF(DK6=8,ROUND(DK11*VLOOKUP(DK5,Assumptions!$B$64:$C$93,2)*Availability,1),0)</f>
        <v>0</v>
      </c>
      <c r="DL13">
        <f>IF(DL6=8,ROUND(DL11*VLOOKUP(DL5,Assumptions!$B$64:$C$93,2)*Availability,1),0)</f>
        <v>0</v>
      </c>
      <c r="DM13">
        <f>IF(DM6=8,ROUND(DM11*VLOOKUP(DM5,Assumptions!$B$64:$C$93,2)*Availability,1),0)</f>
        <v>0</v>
      </c>
      <c r="DN13">
        <f>IF(DN6=8,ROUND(DN11*VLOOKUP(DN5,Assumptions!$B$64:$C$93,2)*Availability,1),0)</f>
        <v>10.199999999999999</v>
      </c>
      <c r="DO13">
        <f>IF(DO6=8,ROUND(DO11*VLOOKUP(DO5,Assumptions!$B$64:$C$93,2)*Availability,1),0)</f>
        <v>0</v>
      </c>
      <c r="DP13">
        <f>IF(DP6=8,ROUND(DP11*VLOOKUP(DP5,Assumptions!$B$64:$C$93,2)*Availability,1),0)</f>
        <v>0</v>
      </c>
      <c r="DQ13">
        <f>IF(DQ6=8,ROUND(DQ11*VLOOKUP(DQ5,Assumptions!$B$64:$C$93,2)*Availability,1),0)</f>
        <v>0</v>
      </c>
      <c r="DR13">
        <f>IF(DR6=8,ROUND(DR11*VLOOKUP(DR5,Assumptions!$B$64:$C$93,2)*Availability,1),0)</f>
        <v>0</v>
      </c>
      <c r="DS13">
        <f>IF(DS6=8,ROUND(DS11*VLOOKUP(DS5,Assumptions!$B$64:$C$93,2)*Availability,1),0)</f>
        <v>0</v>
      </c>
      <c r="DT13">
        <f>IF(DT6=8,ROUND(DT11*VLOOKUP(DT5,Assumptions!$B$64:$C$93,2)*Availability,1),0)</f>
        <v>0</v>
      </c>
      <c r="DU13">
        <f>IF(DU6=8,ROUND(DU11*VLOOKUP(DU5,Assumptions!$B$64:$C$93,2)*Availability,1),0)</f>
        <v>0</v>
      </c>
      <c r="DV13">
        <f>IF(DV6=8,ROUND(DV11*VLOOKUP(DV5,Assumptions!$B$64:$C$93,2)*Availability,1),0)</f>
        <v>0</v>
      </c>
      <c r="DW13">
        <f>IF(DW6=8,ROUND(DW11*VLOOKUP(DW5,Assumptions!$B$64:$C$93,2)*Availability,1),0)</f>
        <v>0</v>
      </c>
      <c r="DX13">
        <f>IF(DX6=8,ROUND(DX11*VLOOKUP(DX5,Assumptions!$B$64:$C$93,2)*Availability,1),0)</f>
        <v>0</v>
      </c>
      <c r="DY13">
        <f>IF(DY6=8,ROUND(DY11*VLOOKUP(DY5,Assumptions!$B$64:$C$93,2)*Availability,1),0)</f>
        <v>0</v>
      </c>
      <c r="DZ13">
        <f>IF(DZ6=8,ROUND(DZ11*VLOOKUP(DZ5,Assumptions!$B$64:$C$93,2)*Availability,1),0)</f>
        <v>10</v>
      </c>
      <c r="EA13">
        <f>IF(EA6=8,ROUND(EA11*VLOOKUP(EA5,Assumptions!$B$64:$C$93,2)*Availability,1),0)</f>
        <v>0</v>
      </c>
      <c r="EB13">
        <f>IF(EB6=8,ROUND(EB11*VLOOKUP(EB5,Assumptions!$B$64:$C$93,2)*Availability,1),0)</f>
        <v>0</v>
      </c>
      <c r="EC13">
        <f>IF(EC6=8,ROUND(EC11*VLOOKUP(EC5,Assumptions!$B$64:$C$93,2)*Availability,1),0)</f>
        <v>0</v>
      </c>
      <c r="ED13">
        <f>IF(ED6=8,ROUND(ED11*VLOOKUP(ED5,Assumptions!$B$64:$C$93,2)*Availability,1),0)</f>
        <v>0</v>
      </c>
      <c r="EE13">
        <f>IF(EE6=8,ROUND(EE11*VLOOKUP(EE5,Assumptions!$B$64:$C$93,2)*Availability,1),0)</f>
        <v>0</v>
      </c>
      <c r="EF13">
        <f>IF(EF6=8,ROUND(EF11*VLOOKUP(EF5,Assumptions!$B$64:$C$93,2)*Availability,1),0)</f>
        <v>0</v>
      </c>
      <c r="EG13">
        <f>IF(EG6=8,ROUND(EG11*VLOOKUP(EG5,Assumptions!$B$64:$C$93,2)*Availability,1),0)</f>
        <v>0</v>
      </c>
      <c r="EH13">
        <f>IF(EH6=8,ROUND(EH11*VLOOKUP(EH5,Assumptions!$B$64:$C$93,2)*Availability,1),0)</f>
        <v>0</v>
      </c>
      <c r="EI13">
        <f>IF(EI6=8,ROUND(EI11*VLOOKUP(EI5,Assumptions!$B$64:$C$93,2)*Availability,1),0)</f>
        <v>0</v>
      </c>
      <c r="EJ13">
        <f>IF(EJ6=8,ROUND(EJ11*VLOOKUP(EJ5,Assumptions!$B$64:$C$93,2)*Availability,1),0)</f>
        <v>0</v>
      </c>
      <c r="EK13">
        <f>IF(EK6=8,ROUND(EK11*VLOOKUP(EK5,Assumptions!$B$64:$C$93,2)*Availability,1),0)</f>
        <v>0</v>
      </c>
      <c r="EL13">
        <f>IF(EL6=8,ROUND(EL11*VLOOKUP(EL5,Assumptions!$B$64:$C$93,2)*Availability,1),0)</f>
        <v>9.8000000000000007</v>
      </c>
      <c r="EM13">
        <f>IF(EM6=8,ROUND(EM11*VLOOKUP(EM5,Assumptions!$B$64:$C$93,2)*Availability,1),0)</f>
        <v>0</v>
      </c>
      <c r="EN13">
        <f>IF(EN6=8,ROUND(EN11*VLOOKUP(EN5,Assumptions!$B$64:$C$93,2)*Availability,1),0)</f>
        <v>0</v>
      </c>
      <c r="EO13">
        <f>IF(EO6=8,ROUND(EO11*VLOOKUP(EO5,Assumptions!$B$64:$C$93,2)*Availability,1),0)</f>
        <v>0</v>
      </c>
      <c r="EP13">
        <f>IF(EP6=8,ROUND(EP11*VLOOKUP(EP5,Assumptions!$B$64:$C$93,2)*Availability,1),0)</f>
        <v>0</v>
      </c>
      <c r="EQ13">
        <f>IF(EQ6=8,ROUND(EQ11*VLOOKUP(EQ5,Assumptions!$B$64:$C$93,2)*Availability,1),0)</f>
        <v>0</v>
      </c>
      <c r="ER13">
        <f>IF(ER6=8,ROUND(ER11*VLOOKUP(ER5,Assumptions!$B$64:$C$93,2)*Availability,1),0)</f>
        <v>0</v>
      </c>
      <c r="ES13">
        <f>IF(ES6=8,ROUND(ES11*VLOOKUP(ES5,Assumptions!$B$64:$C$93,2)*Availability,1),0)</f>
        <v>0</v>
      </c>
      <c r="ET13">
        <f>IF(ET6=8,ROUND(ET11*VLOOKUP(ET5,Assumptions!$B$64:$C$93,2)*Availability,1),0)</f>
        <v>0</v>
      </c>
      <c r="EU13">
        <f>IF(EU6=8,ROUND(EU11*VLOOKUP(EU5,Assumptions!$B$64:$C$93,2)*Availability,1),0)</f>
        <v>0</v>
      </c>
      <c r="EV13">
        <f>IF(EV6=8,ROUND(EV11*VLOOKUP(EV5,Assumptions!$B$64:$C$93,2)*Availability,1),0)</f>
        <v>0</v>
      </c>
      <c r="EW13">
        <f>IF(EW6=8,ROUND(EW11*VLOOKUP(EW5,Assumptions!$B$64:$C$93,2)*Availability,1),0)</f>
        <v>0</v>
      </c>
      <c r="EX13">
        <f>IF(EX6=8,ROUND(EX11*VLOOKUP(EX5,Assumptions!$B$64:$C$93,2)*Availability,1),0)</f>
        <v>9.6999999999999993</v>
      </c>
      <c r="EY13">
        <f>IF(EY6=8,ROUND(EY11*VLOOKUP(EY5,Assumptions!$B$64:$C$93,2)*Availability,1),0)</f>
        <v>0</v>
      </c>
      <c r="EZ13">
        <f>IF(EZ6=8,ROUND(EZ11*VLOOKUP(EZ5,Assumptions!$B$64:$C$93,2)*Availability,1),0)</f>
        <v>0</v>
      </c>
      <c r="FA13">
        <f>IF(FA6=8,ROUND(FA11*VLOOKUP(FA5,Assumptions!$B$64:$C$93,2)*Availability,1),0)</f>
        <v>0</v>
      </c>
      <c r="FB13">
        <f>IF(FB6=8,ROUND(FB11*VLOOKUP(FB5,Assumptions!$B$64:$C$93,2)*Availability,1),0)</f>
        <v>0</v>
      </c>
      <c r="FC13">
        <f>IF(FC6=8,ROUND(FC11*VLOOKUP(FC5,Assumptions!$B$64:$C$93,2)*Availability,1),0)</f>
        <v>0</v>
      </c>
      <c r="FD13">
        <f>IF(FD6=8,ROUND(FD11*VLOOKUP(FD5,Assumptions!$B$64:$C$93,2)*Availability,1),0)</f>
        <v>0</v>
      </c>
      <c r="FE13">
        <f>IF(FE6=8,ROUND(FE11*VLOOKUP(FE5,Assumptions!$B$64:$C$93,2)*Availability,1),0)</f>
        <v>0</v>
      </c>
      <c r="FF13">
        <f>IF(FF6=8,ROUND(FF11*VLOOKUP(FF5,Assumptions!$B$64:$C$93,2)*Availability,1),0)</f>
        <v>0</v>
      </c>
      <c r="FG13">
        <f>IF(FG6=8,ROUND(FG11*VLOOKUP(FG5,Assumptions!$B$64:$C$93,2)*Availability,1),0)</f>
        <v>0</v>
      </c>
      <c r="FH13">
        <f>IF(FH6=8,ROUND(FH11*VLOOKUP(FH5,Assumptions!$B$64:$C$93,2)*Availability,1),0)</f>
        <v>0</v>
      </c>
      <c r="FI13">
        <f>IF(FI6=8,ROUND(FI11*VLOOKUP(FI5,Assumptions!$B$64:$C$93,2)*Availability,1),0)</f>
        <v>0</v>
      </c>
      <c r="FJ13">
        <f>IF(FJ6=8,ROUND(FJ11*VLOOKUP(FJ5,Assumptions!$B$64:$C$93,2)*Availability,1),0)</f>
        <v>9.3000000000000007</v>
      </c>
      <c r="FK13">
        <f>IF(FK6=8,ROUND(FK11*VLOOKUP(FK5,Assumptions!$B$64:$C$93,2)*Availability,1),0)</f>
        <v>0</v>
      </c>
      <c r="FL13">
        <f>IF(FL6=8,ROUND(FL11*VLOOKUP(FL5,Assumptions!$B$64:$C$93,2)*Availability,1),0)</f>
        <v>0</v>
      </c>
      <c r="FM13">
        <f>IF(FM6=8,ROUND(FM11*VLOOKUP(FM5,Assumptions!$B$64:$C$93,2)*Availability,1),0)</f>
        <v>0</v>
      </c>
      <c r="FN13">
        <f>IF(FN6=8,ROUND(FN11*VLOOKUP(FN5,Assumptions!$B$64:$C$93,2)*Availability,1),0)</f>
        <v>0</v>
      </c>
      <c r="FO13">
        <f>IF(FO6=8,ROUND(FO11*VLOOKUP(FO5,Assumptions!$B$64:$C$93,2)*Availability,1),0)</f>
        <v>0</v>
      </c>
      <c r="FP13">
        <f>IF(FP6=8,ROUND(FP11*VLOOKUP(FP5,Assumptions!$B$64:$C$93,2)*Availability,1),0)</f>
        <v>0</v>
      </c>
      <c r="FQ13">
        <f>IF(FQ6=8,ROUND(FQ11*VLOOKUP(FQ5,Assumptions!$B$64:$C$93,2)*Availability,1),0)</f>
        <v>0</v>
      </c>
      <c r="FR13">
        <f>IF(FR6=8,ROUND(FR11*VLOOKUP(FR5,Assumptions!$B$64:$C$93,2)*Availability,1),0)</f>
        <v>0</v>
      </c>
      <c r="FS13">
        <f>IF(FS6=8,ROUND(FS11*VLOOKUP(FS5,Assumptions!$B$64:$C$93,2)*Availability,1),0)</f>
        <v>0</v>
      </c>
      <c r="FT13">
        <f>IF(FT6=8,ROUND(FT11*VLOOKUP(FT5,Assumptions!$B$64:$C$93,2)*Availability,1),0)</f>
        <v>0</v>
      </c>
      <c r="FU13">
        <f>IF(FU6=8,ROUND(FU11*VLOOKUP(FU5,Assumptions!$B$64:$C$93,2)*Availability,1),0)</f>
        <v>0</v>
      </c>
      <c r="FV13">
        <f>IF(FV6=8,ROUND(FV11*VLOOKUP(FV5,Assumptions!$B$64:$C$93,2)*Availability,1),0)</f>
        <v>9</v>
      </c>
      <c r="FW13">
        <f>IF(FW6=8,ROUND(FW11*VLOOKUP(FW5,Assumptions!$B$64:$C$93,2)*Availability,1),0)</f>
        <v>0</v>
      </c>
      <c r="FX13">
        <f>IF(FX6=8,ROUND(FX11*VLOOKUP(FX5,Assumptions!$B$64:$C$93,2)*Availability,1),0)</f>
        <v>0</v>
      </c>
      <c r="FY13">
        <f>IF(FY6=8,ROUND(FY11*VLOOKUP(FY5,Assumptions!$B$64:$C$93,2)*Availability,1),0)</f>
        <v>0</v>
      </c>
      <c r="FZ13">
        <f>IF(FZ6=8,ROUND(FZ11*VLOOKUP(FZ5,Assumptions!$B$64:$C$93,2)*Availability,1),0)</f>
        <v>0</v>
      </c>
      <c r="GA13">
        <f>IF(GA6=8,ROUND(GA11*VLOOKUP(GA5,Assumptions!$B$64:$C$93,2)*Availability,1),0)</f>
        <v>0</v>
      </c>
      <c r="GB13">
        <f>IF(GB6=8,ROUND(GB11*VLOOKUP(GB5,Assumptions!$B$64:$C$93,2)*Availability,1),0)</f>
        <v>0</v>
      </c>
      <c r="GC13">
        <f>IF(GC6=8,ROUND(GC11*VLOOKUP(GC5,Assumptions!$B$64:$C$93,2)*Availability,1),0)</f>
        <v>0</v>
      </c>
      <c r="GD13">
        <f>IF(GD6=8,ROUND(GD11*VLOOKUP(GD5,Assumptions!$B$64:$C$93,2)*Availability,1),0)</f>
        <v>0</v>
      </c>
      <c r="GE13">
        <f>IF(GE6=8,ROUND(GE11*VLOOKUP(GE5,Assumptions!$B$64:$C$93,2)*Availability,1),0)</f>
        <v>0</v>
      </c>
      <c r="GF13">
        <f>IF(GF6=8,ROUND(GF11*VLOOKUP(GF5,Assumptions!$B$64:$C$93,2)*Availability,1),0)</f>
        <v>0</v>
      </c>
      <c r="GG13">
        <f>IF(GG6=8,ROUND(GG11*VLOOKUP(GG5,Assumptions!$B$64:$C$93,2)*Availability,1),0)</f>
        <v>0</v>
      </c>
      <c r="GH13">
        <f>IF(GH6=8,ROUND(GH11*VLOOKUP(GH5,Assumptions!$B$64:$C$93,2)*Availability,1),0)</f>
        <v>8.5</v>
      </c>
      <c r="GI13">
        <f>IF(GI6=8,ROUND(GI11*VLOOKUP(GI5,Assumptions!$B$64:$C$93,2)*Availability,1),0)</f>
        <v>0</v>
      </c>
      <c r="GJ13">
        <f>IF(GJ6=8,ROUND(GJ11*VLOOKUP(GJ5,Assumptions!$B$64:$C$93,2)*Availability,1),0)</f>
        <v>0</v>
      </c>
      <c r="GK13">
        <f>IF(GK6=8,ROUND(GK11*VLOOKUP(GK5,Assumptions!$B$64:$C$93,2)*Availability,1),0)</f>
        <v>0</v>
      </c>
      <c r="GL13">
        <f>IF(GL6=8,ROUND(GL11*VLOOKUP(GL5,Assumptions!$B$64:$C$93,2)*Availability,1),0)</f>
        <v>0</v>
      </c>
      <c r="GM13">
        <f>IF(GM6=8,ROUND(GM11*VLOOKUP(GM5,Assumptions!$B$64:$C$93,2)*Availability,1),0)</f>
        <v>0</v>
      </c>
      <c r="GN13">
        <f>IF(GN6=8,ROUND(GN11*VLOOKUP(GN5,Assumptions!$B$64:$C$93,2)*Availability,1),0)</f>
        <v>0</v>
      </c>
      <c r="GO13">
        <f>IF(GO6=8,ROUND(GO11*VLOOKUP(GO5,Assumptions!$B$64:$C$93,2)*Availability,1),0)</f>
        <v>0</v>
      </c>
      <c r="GP13">
        <f>IF(GP6=8,ROUND(GP11*VLOOKUP(GP5,Assumptions!$B$64:$C$93,2)*Availability,1),0)</f>
        <v>0</v>
      </c>
      <c r="GQ13">
        <f>IF(GQ6=8,ROUND(GQ11*VLOOKUP(GQ5,Assumptions!$B$64:$C$93,2)*Availability,1),0)</f>
        <v>0</v>
      </c>
      <c r="GR13">
        <f>IF(GR6=8,ROUND(GR11*VLOOKUP(GR5,Assumptions!$B$64:$C$93,2)*Availability,1),0)</f>
        <v>0</v>
      </c>
      <c r="GS13">
        <f>IF(GS6=8,ROUND(GS11*VLOOKUP(GS5,Assumptions!$B$64:$C$93,2)*Availability,1),0)</f>
        <v>0</v>
      </c>
      <c r="GT13">
        <f>IF(GT6=8,ROUND(GT11*VLOOKUP(GT5,Assumptions!$B$64:$C$93,2)*Availability,1),0)</f>
        <v>7.3</v>
      </c>
      <c r="GU13">
        <f>IF(GU6=8,ROUND(GU11*VLOOKUP(GU5,Assumptions!$B$64:$C$93,2)*Availability,1),0)</f>
        <v>0</v>
      </c>
      <c r="GV13">
        <f>IF(GV6=8,ROUND(GV11*VLOOKUP(GV5,Assumptions!$B$64:$C$93,2)*Availability,1),0)</f>
        <v>0</v>
      </c>
      <c r="GW13">
        <f>IF(GW6=8,ROUND(GW11*VLOOKUP(GW5,Assumptions!$B$64:$C$93,2)*Availability,1),0)</f>
        <v>0</v>
      </c>
      <c r="GX13">
        <f>IF(GX6=8,ROUND(GX11*VLOOKUP(GX5,Assumptions!$B$64:$C$93,2)*Availability,1),0)</f>
        <v>0</v>
      </c>
      <c r="GY13">
        <f>IF(GY6=8,ROUND(GY11*VLOOKUP(GY5,Assumptions!$B$64:$C$93,2)*Availability,1),0)</f>
        <v>0</v>
      </c>
      <c r="GZ13">
        <f>IF(GZ6=8,ROUND(GZ11*VLOOKUP(GZ5,Assumptions!$B$64:$C$93,2)*Availability,1),0)</f>
        <v>0</v>
      </c>
      <c r="HA13">
        <f>IF(HA6=8,ROUND(HA11*VLOOKUP(HA5,Assumptions!$B$64:$C$93,2)*Availability,1),0)</f>
        <v>0</v>
      </c>
      <c r="HB13">
        <f>IF(HB6=8,ROUND(HB11*VLOOKUP(HB5,Assumptions!$B$64:$C$93,2)*Availability,1),0)</f>
        <v>0</v>
      </c>
      <c r="HC13">
        <f>IF(HC6=8,ROUND(HC11*VLOOKUP(HC5,Assumptions!$B$64:$C$93,2)*Availability,1),0)</f>
        <v>0</v>
      </c>
      <c r="HD13">
        <f>IF(HD6=8,ROUND(HD11*VLOOKUP(HD5,Assumptions!$B$64:$C$93,2)*Availability,1),0)</f>
        <v>0</v>
      </c>
      <c r="HE13">
        <f>IF(HE6=8,ROUND(HE11*VLOOKUP(HE5,Assumptions!$B$64:$C$93,2)*Availability,1),0)</f>
        <v>0</v>
      </c>
      <c r="HF13">
        <f>IF(HF6=8,ROUND(HF11*VLOOKUP(HF5,Assumptions!$B$64:$C$93,2)*Availability,1),0)</f>
        <v>5.4</v>
      </c>
      <c r="HG13">
        <f>IF(HG6=8,ROUND(HG11*VLOOKUP(HG5,Assumptions!$B$64:$C$93,2)*Availability,1),0)</f>
        <v>0</v>
      </c>
      <c r="HH13">
        <f>IF(HH6=8,ROUND(HH11*VLOOKUP(HH5,Assumptions!$B$64:$C$93,2)*Availability,1),0)</f>
        <v>0</v>
      </c>
      <c r="HI13">
        <f>IF(HI6=8,ROUND(HI11*VLOOKUP(HI5,Assumptions!$B$64:$C$93,2)*Availability,1),0)</f>
        <v>0</v>
      </c>
      <c r="HJ13">
        <f>IF(HJ6=8,ROUND(HJ11*VLOOKUP(HJ5,Assumptions!$B$64:$C$93,2)*Availability,1),0)</f>
        <v>0</v>
      </c>
      <c r="HK13">
        <f>IF(HK6=8,ROUND(HK11*VLOOKUP(HK5,Assumptions!$B$64:$C$93,2)*Availability,1),0)</f>
        <v>0</v>
      </c>
      <c r="HL13">
        <f>IF(HL6=8,ROUND(HL11*VLOOKUP(HL5,Assumptions!$B$64:$C$93,2)*Availability,1),0)</f>
        <v>0</v>
      </c>
      <c r="HM13">
        <f>IF(HM6=8,ROUND(HM11*VLOOKUP(HM5,Assumptions!$B$64:$C$93,2)*Availability,1),0)</f>
        <v>0</v>
      </c>
      <c r="HN13">
        <f>IF(HN6=8,ROUND(HN11*VLOOKUP(HN5,Assumptions!$B$64:$C$93,2)*Availability,1),0)</f>
        <v>0</v>
      </c>
      <c r="HO13">
        <f>IF(HO6=8,ROUND(HO11*VLOOKUP(HO5,Assumptions!$B$64:$C$93,2)*Availability,1),0)</f>
        <v>0</v>
      </c>
      <c r="HP13">
        <f>IF(HP6=8,ROUND(HP11*VLOOKUP(HP5,Assumptions!$B$64:$C$93,2)*Availability,1),0)</f>
        <v>0</v>
      </c>
      <c r="HQ13">
        <f>IF(HQ6=8,ROUND(HQ11*VLOOKUP(HQ5,Assumptions!$B$64:$C$93,2)*Availability,1),0)</f>
        <v>0</v>
      </c>
      <c r="HR13">
        <f>IF(HR6=8,ROUND(HR11*VLOOKUP(HR5,Assumptions!$B$64:$C$93,2)*Availability,1),0)</f>
        <v>2.9</v>
      </c>
      <c r="HS13">
        <f>IF(HS6=8,ROUND(HS11*VLOOKUP(HS5,Assumptions!$B$64:$C$93,2)*Availability,1),0)</f>
        <v>0</v>
      </c>
      <c r="HT13">
        <f>IF(HT6=8,ROUND(HT11*VLOOKUP(HT5,Assumptions!$B$64:$C$93,2)*Availability,1),0)</f>
        <v>0</v>
      </c>
      <c r="HU13">
        <f>IF(HU6=8,ROUND(HU11*VLOOKUP(HU5,Assumptions!$B$64:$C$93,2)*Availability,1),0)</f>
        <v>0</v>
      </c>
      <c r="HV13">
        <f>IF(HV6=8,ROUND(HV11*VLOOKUP(HV5,Assumptions!$B$64:$C$93,2)*Availability,1),0)</f>
        <v>0</v>
      </c>
      <c r="HW13">
        <f>IF(HW6=8,ROUND(HW11*VLOOKUP(HW5,Assumptions!$B$64:$C$93,2)*Availability,1),0)</f>
        <v>0</v>
      </c>
      <c r="HX13">
        <f>IF(HX6=8,ROUND(HX11*VLOOKUP(HX5,Assumptions!$B$64:$C$93,2)*Availability,1),0)</f>
        <v>0</v>
      </c>
      <c r="HY13">
        <f>IF(HY6=8,ROUND(HY11*VLOOKUP(HY5,Assumptions!$B$64:$C$93,2)*Availability,1),0)</f>
        <v>0</v>
      </c>
      <c r="HZ13">
        <f>IF(HZ6=8,ROUND(HZ11*VLOOKUP(HZ5,Assumptions!$B$64:$C$93,2)*Availability,1),0)</f>
        <v>0</v>
      </c>
      <c r="IA13">
        <f>IF(IA6=8,ROUND(IA11*VLOOKUP(IA5,Assumptions!$B$64:$C$93,2)*Availability,1),0)</f>
        <v>0</v>
      </c>
      <c r="IB13">
        <f>IF(IB6=8,ROUND(IB11*VLOOKUP(IB5,Assumptions!$B$64:$C$93,2)*Availability,1),0)</f>
        <v>0</v>
      </c>
      <c r="IC13">
        <f>IF(IC6=8,ROUND(IC11*VLOOKUP(IC5,Assumptions!$B$64:$C$93,2)*Availability,1),0)</f>
        <v>0</v>
      </c>
      <c r="ID13">
        <f>IF(ID6=8,ROUND(ID11*VLOOKUP(ID5,Assumptions!$B$64:$C$93,2)*Availability,1),0)</f>
        <v>0</v>
      </c>
      <c r="IE13">
        <f>IF(IE6=8,ROUND(IE11*VLOOKUP(IE5,Assumptions!$B$64:$C$93,2)*Availability,1),0)</f>
        <v>0</v>
      </c>
      <c r="IF13">
        <f>IF(IF6=8,ROUND(IF11*VLOOKUP(IF5,Assumptions!$B$64:$C$93,2)*Availability,1),0)</f>
        <v>0</v>
      </c>
      <c r="IG13">
        <f>IF(IG6=8,ROUND(IG11*VLOOKUP(IG5,Assumptions!$B$64:$C$93,2)*Availability,1),0)</f>
        <v>0</v>
      </c>
      <c r="IH13">
        <f>IF(IH6=8,ROUND(IH11*VLOOKUP(IH5,Assumptions!$B$64:$C$93,2)*Availability,1),0)</f>
        <v>0</v>
      </c>
      <c r="II13">
        <f>IF(II6=8,ROUND(II11*VLOOKUP(II5,Assumptions!$B$64:$C$93,2)*Availability,1),0)</f>
        <v>0</v>
      </c>
      <c r="IJ13">
        <f>IF(IJ6=8,ROUND(IJ11*VLOOKUP(IJ5,Assumptions!$B$64:$C$93,2)*Availability,1),0)</f>
        <v>0</v>
      </c>
      <c r="IK13">
        <f>IF(IK6=8,ROUND(IK11*VLOOKUP(IK5,Assumptions!$B$64:$C$93,2)*Availability,1),0)</f>
        <v>0</v>
      </c>
      <c r="IL13">
        <f>IF(IL6=8,ROUND(IL11*VLOOKUP(IL5,Assumptions!$B$64:$C$93,2)*Availability,1),0)</f>
        <v>0</v>
      </c>
      <c r="IM13">
        <f>IF(IM6=8,ROUND(IM11*VLOOKUP(IM5,Assumptions!$B$64:$C$93,2)*Availability,1),0)</f>
        <v>0</v>
      </c>
      <c r="IN13">
        <f>IF(IN6=8,ROUND(IN11*VLOOKUP(IN5,Assumptions!$B$64:$C$93,2)*Availability,1),0)</f>
        <v>0</v>
      </c>
      <c r="IO13">
        <f>IF(IO6=8,ROUND(IO11*VLOOKUP(IO5,Assumptions!$B$64:$C$93,2)*Availability,1),0)</f>
        <v>0</v>
      </c>
      <c r="IP13">
        <f>IF(IP6=8,ROUND(IP11*VLOOKUP(IP5,Assumptions!$B$64:$C$93,2)*Availability,1),0)</f>
        <v>0</v>
      </c>
      <c r="IQ13">
        <f>IF(IQ6=8,ROUND(IQ11*VLOOKUP(IQ5,Assumptions!$B$64:$C$93,2)*Availability,1),0)</f>
        <v>0</v>
      </c>
      <c r="IR13">
        <f>IF(IR6=8,ROUND(IR11*VLOOKUP(IR5,Assumptions!$B$64:$C$93,2)*Availability,1),0)</f>
        <v>0</v>
      </c>
      <c r="IS13">
        <f>IF(IS6=8,ROUND(IS11*VLOOKUP(IS5,Assumptions!$B$64:$C$93,2)*Availability,1),0)</f>
        <v>0</v>
      </c>
      <c r="IT13">
        <f>IF(IT6=8,ROUND(IT11*VLOOKUP(IT5,Assumptions!$B$64:$C$93,2)*Availability,1),0)</f>
        <v>0</v>
      </c>
      <c r="IU13">
        <f>IF(IU6=8,ROUND(IU11*VLOOKUP(IU5,Assumptions!$B$64:$C$93,2)*Availability,1),0)</f>
        <v>0</v>
      </c>
      <c r="IV13">
        <f>IF(IV6=8,ROUND(IV11*VLOOKUP(IV5,Assumptions!$B$64:$C$93,2)*Availability,1),0)</f>
        <v>0</v>
      </c>
      <c r="IW13">
        <f>IF(IW6=8,ROUND(IW11*VLOOKUP(IW5,Assumptions!$B$64:$C$93,2)*Availability,1),0)</f>
        <v>0</v>
      </c>
      <c r="IX13">
        <f>IF(IX6=8,ROUND(IX11*VLOOKUP(IX5,Assumptions!$B$64:$C$93,2)*Availability,1),0)</f>
        <v>0</v>
      </c>
      <c r="IY13">
        <f>IF(IY6=8,ROUND(IY11*VLOOKUP(IY5,Assumptions!$B$64:$C$93,2)*Availability,1),0)</f>
        <v>0</v>
      </c>
      <c r="IZ13">
        <f>IF(IZ6=8,ROUND(IZ11*VLOOKUP(IZ5,Assumptions!$B$64:$C$93,2)*Availability,1),0)</f>
        <v>0</v>
      </c>
      <c r="JA13">
        <f>IF(JA6=8,ROUND(JA11*VLOOKUP(JA5,Assumptions!$B$64:$C$93,2)*Availability,1),0)</f>
        <v>0</v>
      </c>
      <c r="JB13">
        <f>IF(JB6=8,ROUND(JB11*VLOOKUP(JB5,Assumptions!$B$64:$C$93,2)*Availability,1),0)</f>
        <v>0</v>
      </c>
      <c r="JC13">
        <f>IF(JC6=8,ROUND(JC11*VLOOKUP(JC5,Assumptions!$B$64:$C$93,2)*Availability,1),0)</f>
        <v>0</v>
      </c>
      <c r="JD13">
        <f>IF(JD6=8,ROUND(JD11*VLOOKUP(JD5,Assumptions!$B$64:$C$93,2)*Availability,1),0)</f>
        <v>0</v>
      </c>
      <c r="JE13">
        <f>IF(JE6=8,ROUND(JE11*VLOOKUP(JE5,Assumptions!$B$64:$C$93,2)*Availability,1),0)</f>
        <v>0</v>
      </c>
      <c r="JF13">
        <f>IF(JF6=8,ROUND(JF11*VLOOKUP(JF5,Assumptions!$B$64:$C$93,2)*Availability,1),0)</f>
        <v>0</v>
      </c>
      <c r="JG13">
        <f>IF(JG6=8,ROUND(JG11*VLOOKUP(JG5,Assumptions!$B$64:$C$93,2)*Availability,1),0)</f>
        <v>0</v>
      </c>
      <c r="JH13">
        <f>IF(JH6=8,ROUND(JH11*VLOOKUP(JH5,Assumptions!$B$64:$C$93,2)*Availability,1),0)</f>
        <v>0</v>
      </c>
      <c r="JI13">
        <f>IF(JI6=8,ROUND(JI11*VLOOKUP(JI5,Assumptions!$B$64:$C$93,2)*Availability,1),0)</f>
        <v>0</v>
      </c>
      <c r="JJ13">
        <f>IF(JJ6=8,ROUND(JJ11*VLOOKUP(JJ5,Assumptions!$B$64:$C$93,2)*Availability,1),0)</f>
        <v>0</v>
      </c>
      <c r="JK13">
        <f>IF(JK6=8,ROUND(JK11*VLOOKUP(JK5,Assumptions!$B$64:$C$93,2)*Availability,1),0)</f>
        <v>0</v>
      </c>
      <c r="JL13">
        <f>IF(JL6=8,ROUND(JL11*VLOOKUP(JL5,Assumptions!$B$64:$C$93,2)*Availability,1),0)</f>
        <v>0</v>
      </c>
      <c r="JM13">
        <f>IF(JM6=8,ROUND(JM11*VLOOKUP(JM5,Assumptions!$B$64:$C$93,2)*Availability,1),0)</f>
        <v>0</v>
      </c>
      <c r="JN13">
        <f>IF(JN6=8,ROUND(JN11*VLOOKUP(JN5,Assumptions!$B$64:$C$93,2)*Availability,1),0)</f>
        <v>0</v>
      </c>
      <c r="JO13">
        <f>IF(JO6=8,ROUND(JO11*VLOOKUP(JO5,Assumptions!$B$64:$C$93,2)*Availability,1),0)</f>
        <v>0</v>
      </c>
      <c r="JP13">
        <f>IF(JP6=8,ROUND(JP11*VLOOKUP(JP5,Assumptions!$B$64:$C$93,2)*Availability,1),0)</f>
        <v>0</v>
      </c>
      <c r="JQ13">
        <f>IF(JQ6=8,ROUND(JQ11*VLOOKUP(JQ5,Assumptions!$B$64:$C$93,2)*Availability,1),0)</f>
        <v>0</v>
      </c>
      <c r="JR13">
        <f>IF(JR6=8,ROUND(JR11*VLOOKUP(JR5,Assumptions!$B$64:$C$93,2)*Availability,1),0)</f>
        <v>0</v>
      </c>
      <c r="JS13">
        <f>IF(JS6=8,ROUND(JS11*VLOOKUP(JS5,Assumptions!$B$64:$C$93,2)*Availability,1),0)</f>
        <v>0</v>
      </c>
      <c r="JT13">
        <f>IF(JT6=8,ROUND(JT11*VLOOKUP(JT5,Assumptions!$B$64:$C$93,2)*Availability,1),0)</f>
        <v>0</v>
      </c>
      <c r="JU13">
        <f>IF(JU6=8,ROUND(JU11*VLOOKUP(JU5,Assumptions!$B$64:$C$93,2)*Availability,1),0)</f>
        <v>0</v>
      </c>
      <c r="JV13">
        <f>IF(JV6=8,ROUND(JV11*VLOOKUP(JV5,Assumptions!$B$64:$C$93,2)*Availability,1),0)</f>
        <v>0</v>
      </c>
      <c r="JW13">
        <f>IF(JW6=8,ROUND(JW11*VLOOKUP(JW5,Assumptions!$B$64:$C$93,2)*Availability,1),0)</f>
        <v>0</v>
      </c>
      <c r="JX13">
        <f>IF(JX6=8,ROUND(JX11*VLOOKUP(JX5,Assumptions!$B$64:$C$93,2)*Availability,1),0)</f>
        <v>0</v>
      </c>
      <c r="JY13">
        <f>IF(JY6=8,ROUND(JY11*VLOOKUP(JY5,Assumptions!$B$64:$C$93,2)*Availability,1),0)</f>
        <v>0</v>
      </c>
      <c r="JZ13">
        <f>IF(JZ6=8,ROUND(JZ11*VLOOKUP(JZ5,Assumptions!$B$64:$C$93,2)*Availability,1),0)</f>
        <v>0</v>
      </c>
      <c r="KA13">
        <f>IF(KA6=8,ROUND(KA11*VLOOKUP(KA5,Assumptions!$B$64:$C$93,2)*Availability,1),0)</f>
        <v>0</v>
      </c>
      <c r="KB13">
        <f>IF(KB6=8,ROUND(KB11*VLOOKUP(KB5,Assumptions!$B$64:$C$93,2)*Availability,1),0)</f>
        <v>0</v>
      </c>
      <c r="KC13">
        <f>IF(KC6=8,ROUND(KC11*VLOOKUP(KC5,Assumptions!$B$64:$C$93,2)*Availability,1),0)</f>
        <v>0</v>
      </c>
      <c r="KD13">
        <f>IF(KD6=8,ROUND(KD11*VLOOKUP(KD5,Assumptions!$B$64:$C$93,2)*Availability,1),0)</f>
        <v>0</v>
      </c>
      <c r="KE13">
        <f>IF(KE6=8,ROUND(KE11*VLOOKUP(KE5,Assumptions!$B$64:$C$93,2)*Availability,1),0)</f>
        <v>0</v>
      </c>
      <c r="KF13">
        <f>IF(KF6=8,ROUND(KF11*VLOOKUP(KF5,Assumptions!$B$64:$C$93,2)*Availability,1),0)</f>
        <v>0</v>
      </c>
      <c r="KG13">
        <f>IF(KG6=8,ROUND(KG11*VLOOKUP(KG5,Assumptions!$B$64:$C$93,2)*Availability,1),0)</f>
        <v>0</v>
      </c>
      <c r="KH13">
        <f>IF(KH6=8,ROUND(KH11*VLOOKUP(KH5,Assumptions!$B$64:$C$93,2)*Availability,1),0)</f>
        <v>0</v>
      </c>
      <c r="KI13">
        <f>IF(KI6=8,ROUND(KI11*VLOOKUP(KI5,Assumptions!$B$64:$C$93,2)*Availability,1),0)</f>
        <v>0</v>
      </c>
      <c r="KJ13">
        <f>IF(KJ6=8,ROUND(KJ11*VLOOKUP(KJ5,Assumptions!$B$64:$C$93,2)*Availability,1),0)</f>
        <v>0</v>
      </c>
      <c r="KK13">
        <f>IF(KK6=8,ROUND(KK11*VLOOKUP(KK5,Assumptions!$B$64:$C$93,2)*Availability,1),0)</f>
        <v>0</v>
      </c>
      <c r="KL13">
        <f>IF(KL6=8,ROUND(KL11*VLOOKUP(KL5,Assumptions!$B$64:$C$93,2)*Availability,1),0)</f>
        <v>0</v>
      </c>
      <c r="KM13">
        <f>IF(KM6=8,ROUND(KM11*VLOOKUP(KM5,Assumptions!$B$64:$C$93,2)*Availability,1),0)</f>
        <v>0</v>
      </c>
      <c r="KN13">
        <f>IF(KN6=8,ROUND(KN11*VLOOKUP(KN5,Assumptions!$B$64:$C$93,2)*Availability,1),0)</f>
        <v>0</v>
      </c>
      <c r="KO13">
        <f>IF(KO6=8,ROUND(KO11*VLOOKUP(KO5,Assumptions!$B$64:$C$93,2)*Availability,1),0)</f>
        <v>0</v>
      </c>
      <c r="KP13">
        <f>IF(KP6=8,ROUND(KP11*VLOOKUP(KP5,Assumptions!$B$64:$C$93,2)*Availability,1),0)</f>
        <v>0</v>
      </c>
      <c r="KQ13">
        <f>IF(KQ6=8,ROUND(KQ11*VLOOKUP(KQ5,Assumptions!$B$64:$C$93,2)*Availability,1),0)</f>
        <v>0</v>
      </c>
      <c r="KR13">
        <f>IF(KR6=8,ROUND(KR11*VLOOKUP(KR5,Assumptions!$B$64:$C$93,2)*Availability,1),0)</f>
        <v>0</v>
      </c>
      <c r="KS13">
        <f>IF(KS6=8,ROUND(KS11*VLOOKUP(KS5,Assumptions!$B$64:$C$93,2)*Availability,1),0)</f>
        <v>0</v>
      </c>
      <c r="KT13">
        <f>IF(KT6=8,ROUND(KT11*VLOOKUP(KT5,Assumptions!$B$64:$C$93,2)*Availability,1),0)</f>
        <v>0</v>
      </c>
      <c r="KU13">
        <f>IF(KU6=8,ROUND(KU11*VLOOKUP(KU5,Assumptions!$B$64:$C$93,2)*Availability,1),0)</f>
        <v>0</v>
      </c>
      <c r="KV13">
        <f>IF(KV6=8,ROUND(KV11*VLOOKUP(KV5,Assumptions!$B$64:$C$93,2)*Availability,1),0)</f>
        <v>0</v>
      </c>
      <c r="KW13">
        <f>IF(KW6=8,ROUND(KW11*VLOOKUP(KW5,Assumptions!$B$64:$C$93,2)*Availability,1),0)</f>
        <v>0</v>
      </c>
      <c r="KX13">
        <f>IF(KX6=8,ROUND(KX11*VLOOKUP(KX5,Assumptions!$B$64:$C$93,2)*Availability,1),0)</f>
        <v>0</v>
      </c>
      <c r="KY13">
        <f>IF(KY6=8,ROUND(KY11*VLOOKUP(KY5,Assumptions!$B$64:$C$93,2)*Availability,1),0)</f>
        <v>0</v>
      </c>
      <c r="KZ13">
        <f>IF(KZ6=8,ROUND(KZ11*VLOOKUP(KZ5,Assumptions!$B$64:$C$93,2)*Availability,1),0)</f>
        <v>0</v>
      </c>
      <c r="LA13">
        <f>IF(LA6=8,ROUND(LA11*VLOOKUP(LA5,Assumptions!$B$64:$C$93,2)*Availability,1),0)</f>
        <v>0</v>
      </c>
      <c r="LB13">
        <f>IF(LB6=8,ROUND(LB11*VLOOKUP(LB5,Assumptions!$B$64:$C$93,2)*Availability,1),0)</f>
        <v>0</v>
      </c>
      <c r="LC13">
        <f>IF(LC6=8,ROUND(LC11*VLOOKUP(LC5,Assumptions!$B$64:$C$93,2)*Availability,1),0)</f>
        <v>0</v>
      </c>
      <c r="LD13">
        <f>IF(LD6=8,ROUND(LD11*VLOOKUP(LD5,Assumptions!$B$64:$C$93,2)*Availability,1),0)</f>
        <v>0</v>
      </c>
      <c r="LE13">
        <f>IF(LE6=8,ROUND(LE11*VLOOKUP(LE5,Assumptions!$B$64:$C$93,2)*Availability,1),0)</f>
        <v>0</v>
      </c>
      <c r="LF13">
        <f>IF(LF6=8,ROUND(LF11*VLOOKUP(LF5,Assumptions!$B$64:$C$93,2)*Availability,1),0)</f>
        <v>0</v>
      </c>
      <c r="LG13">
        <f>IF(LG6=8,ROUND(LG11*VLOOKUP(LG5,Assumptions!$B$64:$C$93,2)*Availability,1),0)</f>
        <v>0</v>
      </c>
      <c r="LH13">
        <f>IF(LH6=8,ROUND(LH11*VLOOKUP(LH5,Assumptions!$B$64:$C$93,2)*Availability,1),0)</f>
        <v>0</v>
      </c>
      <c r="LI13">
        <f>IF(LI6=8,ROUND(LI11*VLOOKUP(LI5,Assumptions!$B$64:$C$93,2)*Availability,1),0)</f>
        <v>0</v>
      </c>
      <c r="LJ13">
        <f>IF(LJ6=8,ROUND(LJ11*VLOOKUP(LJ5,Assumptions!$B$64:$C$93,2)*Availability,1),0)</f>
        <v>0</v>
      </c>
      <c r="LK13">
        <f>IF(LK6=8,ROUND(LK11*VLOOKUP(LK5,Assumptions!$B$64:$C$93,2)*Availability,1),0)</f>
        <v>0</v>
      </c>
      <c r="LL13">
        <f>IF(LL6=8,ROUND(LL11*VLOOKUP(LL5,Assumptions!$B$64:$C$93,2)*Availability,1),0)</f>
        <v>0</v>
      </c>
      <c r="LM13">
        <f>IF(LM6=8,ROUND(LM11*VLOOKUP(LM5,Assumptions!$B$64:$C$93,2)*Availability,1),0)</f>
        <v>0</v>
      </c>
      <c r="LN13">
        <f>IF(LN6=8,ROUND(LN11*VLOOKUP(LN5,Assumptions!$B$64:$C$93,2)*Availability,1),0)</f>
        <v>0</v>
      </c>
      <c r="LO13">
        <f>IF(LO6=8,ROUND(LO11*VLOOKUP(LO5,Assumptions!$B$64:$C$93,2)*Availability,1),0)</f>
        <v>0</v>
      </c>
      <c r="LP13">
        <f>IF(LP6=8,ROUND(LP11*VLOOKUP(LP5,Assumptions!$B$64:$C$93,2)*Availability,1),0)</f>
        <v>0</v>
      </c>
      <c r="LQ13">
        <f>IF(LQ6=8,ROUND(LQ11*VLOOKUP(LQ5,Assumptions!$B$64:$C$93,2)*Availability,1),0)</f>
        <v>0</v>
      </c>
      <c r="LR13">
        <f>IF(LR6=8,ROUND(LR11*VLOOKUP(LR5,Assumptions!$B$64:$C$93,2)*Availability,1),0)</f>
        <v>0</v>
      </c>
      <c r="LS13">
        <f>IF(LS6=8,ROUND(LS11*VLOOKUP(LS5,Assumptions!$B$64:$C$93,2)*Availability,1),0)</f>
        <v>0</v>
      </c>
      <c r="LT13">
        <f>IF(LT6=8,ROUND(LT11*VLOOKUP(LT5,Assumptions!$B$64:$C$93,2)*Availability,1),0)</f>
        <v>0</v>
      </c>
      <c r="LU13">
        <f>IF(LU6=8,ROUND(LU11*VLOOKUP(LU5,Assumptions!$B$64:$C$93,2)*Availability,1),0)</f>
        <v>0</v>
      </c>
      <c r="LV13">
        <f>IF(LV6=8,ROUND(LV11*VLOOKUP(LV5,Assumptions!$B$64:$C$93,2)*Availability,1),0)</f>
        <v>0</v>
      </c>
      <c r="LW13">
        <f>IF(LW6=8,ROUND(LW11*VLOOKUP(LW5,Assumptions!$B$64:$C$93,2)*Availability,1),0)</f>
        <v>0</v>
      </c>
      <c r="LX13">
        <f>IF(LX6=8,ROUND(LX11*VLOOKUP(LX5,Assumptions!$B$64:$C$93,2)*Availability,1),0)</f>
        <v>0</v>
      </c>
      <c r="LY13">
        <f>IF(LY6=8,ROUND(LY11*VLOOKUP(LY5,Assumptions!$B$64:$C$93,2)*Availability,1),0)</f>
        <v>0</v>
      </c>
      <c r="LZ13">
        <f>IF(LZ6=8,ROUND(LZ11*VLOOKUP(LZ5,Assumptions!$B$64:$C$93,2)*Availability,1),0)</f>
        <v>0</v>
      </c>
      <c r="MA13">
        <f>IF(MA6=8,ROUND(MA11*VLOOKUP(MA5,Assumptions!$B$64:$C$93,2)*Availability,1),0)</f>
        <v>0</v>
      </c>
      <c r="MB13">
        <f>IF(MB6=8,ROUND(MB11*VLOOKUP(MB5,Assumptions!$B$64:$C$93,2)*Availability,1),0)</f>
        <v>0</v>
      </c>
      <c r="MC13">
        <f>IF(MC6=8,ROUND(MC11*VLOOKUP(MC5,Assumptions!$B$64:$C$93,2)*Availability,1),0)</f>
        <v>0</v>
      </c>
      <c r="MD13">
        <f>IF(MD6=8,ROUND(MD11*VLOOKUP(MD5,Assumptions!$B$64:$C$93,2)*Availability,1),0)</f>
        <v>0</v>
      </c>
      <c r="ME13">
        <f>IF(ME6=8,ROUND(ME11*VLOOKUP(ME5,Assumptions!$B$64:$C$93,2)*Availability,1),0)</f>
        <v>0</v>
      </c>
      <c r="MF13">
        <f>IF(MF6=8,ROUND(MF11*VLOOKUP(MF5,Assumptions!$B$64:$C$93,2)*Availability,1),0)</f>
        <v>0</v>
      </c>
      <c r="MG13">
        <f>IF(MG6=8,ROUND(MG11*VLOOKUP(MG5,Assumptions!$B$64:$C$93,2)*Availability,1),0)</f>
        <v>0</v>
      </c>
      <c r="MH13">
        <f>IF(MH6=8,ROUND(MH11*VLOOKUP(MH5,Assumptions!$B$64:$C$93,2)*Availability,1),0)</f>
        <v>0</v>
      </c>
      <c r="MI13">
        <f>IF(MI6=8,ROUND(MI11*VLOOKUP(MI5,Assumptions!$B$64:$C$93,2)*Availability,1),0)</f>
        <v>0</v>
      </c>
      <c r="MJ13">
        <f>IF(MJ6=8,ROUND(MJ11*VLOOKUP(MJ5,Assumptions!$B$64:$C$93,2)*Availability,1),0)</f>
        <v>0</v>
      </c>
      <c r="MK13">
        <f>IF(MK6=8,ROUND(MK11*VLOOKUP(MK5,Assumptions!$B$64:$C$93,2)*Availability,1),0)</f>
        <v>0</v>
      </c>
      <c r="ML13">
        <f>IF(ML6=8,ROUND(ML11*VLOOKUP(ML5,Assumptions!$B$64:$C$93,2)*Availability,1),0)</f>
        <v>0</v>
      </c>
      <c r="MM13">
        <f>IF(MM6=8,ROUND(MM11*VLOOKUP(MM5,Assumptions!$B$64:$C$93,2)*Availability,1),0)</f>
        <v>0</v>
      </c>
      <c r="MN13">
        <f>IF(MN6=8,ROUND(MN11*VLOOKUP(MN5,Assumptions!$B$64:$C$93,2)*Availability,1),0)</f>
        <v>0</v>
      </c>
      <c r="MO13">
        <f>IF(MO6=8,ROUND(MO11*VLOOKUP(MO5,Assumptions!$B$64:$C$93,2)*Availability,1),0)</f>
        <v>0</v>
      </c>
      <c r="MP13">
        <f>IF(MP6=8,ROUND(MP11*VLOOKUP(MP5,Assumptions!$B$64:$C$93,2)*Availability,1),0)</f>
        <v>0</v>
      </c>
      <c r="MQ13">
        <f>IF(MQ6=8,ROUND(MQ11*VLOOKUP(MQ5,Assumptions!$B$64:$C$93,2)*Availability,1),0)</f>
        <v>0</v>
      </c>
      <c r="MR13">
        <f>IF(MR6=8,ROUND(MR11*VLOOKUP(MR5,Assumptions!$B$64:$C$93,2)*Availability,1),0)</f>
        <v>0</v>
      </c>
      <c r="MS13">
        <f>IF(MS6=8,ROUND(MS11*VLOOKUP(MS5,Assumptions!$B$64:$C$93,2)*Availability,1),0)</f>
        <v>0</v>
      </c>
      <c r="MT13">
        <f>IF(MT6=8,ROUND(MT11*VLOOKUP(MT5,Assumptions!$B$64:$C$93,2)*Availability,1),0)</f>
        <v>0</v>
      </c>
      <c r="MU13">
        <f>IF(MU6=8,ROUND(MU11*VLOOKUP(MU5,Assumptions!$B$64:$C$93,2)*Availability,1),0)</f>
        <v>0</v>
      </c>
      <c r="MV13">
        <f>IF(MV6=8,ROUND(MV11*VLOOKUP(MV5,Assumptions!$B$64:$C$93,2)*Availability,1),0)</f>
        <v>0</v>
      </c>
      <c r="MW13">
        <f>IF(MW6=8,ROUND(MW11*VLOOKUP(MW5,Assumptions!$B$64:$C$93,2)*Availability,1),0)</f>
        <v>0</v>
      </c>
      <c r="MX13">
        <f>IF(MX6=8,ROUND(MX11*VLOOKUP(MX5,Assumptions!$B$64:$C$93,2)*Availability,1),0)</f>
        <v>0</v>
      </c>
      <c r="MY13">
        <f>IF(MY6=8,ROUND(MY11*VLOOKUP(MY5,Assumptions!$B$64:$C$93,2)*Availability,1),0)</f>
        <v>0</v>
      </c>
      <c r="MZ13">
        <f>IF(MZ6=8,ROUND(MZ11*VLOOKUP(MZ5,Assumptions!$B$64:$C$93,2)*Availability,1),0)</f>
        <v>0</v>
      </c>
      <c r="NA13">
        <f>IF(NA6=8,ROUND(NA11*VLOOKUP(NA5,Assumptions!$B$64:$C$93,2)*Availability,1),0)</f>
        <v>0</v>
      </c>
      <c r="NB13">
        <f>IF(NB6=8,ROUND(NB11*VLOOKUP(NB5,Assumptions!$B$64:$C$93,2)*Availability,1),0)</f>
        <v>0</v>
      </c>
      <c r="NC13">
        <f>IF(NC6=8,ROUND(NC11*VLOOKUP(NC5,Assumptions!$B$64:$C$93,2)*Availability,1),0)</f>
        <v>0</v>
      </c>
      <c r="ND13">
        <f>IF(ND6=8,ROUND(ND11*VLOOKUP(ND5,Assumptions!$B$64:$C$93,2)*Availability,1),0)</f>
        <v>0</v>
      </c>
      <c r="NE13">
        <f>IF(NE6=8,ROUND(NE11*VLOOKUP(NE5,Assumptions!$B$64:$C$93,2)*Availability,1),0)</f>
        <v>0</v>
      </c>
      <c r="NF13">
        <f>IF(NF6=8,ROUND(NF11*VLOOKUP(NF5,Assumptions!$B$64:$C$93,2)*Availability,1),0)</f>
        <v>0</v>
      </c>
      <c r="NG13">
        <f>IF(NG6=8,ROUND(NG11*VLOOKUP(NG5,Assumptions!$B$64:$C$93,2)*Availability,1),0)</f>
        <v>0</v>
      </c>
      <c r="NH13">
        <f>IF(NH6=8,ROUND(NH11*VLOOKUP(NH5,Assumptions!$B$64:$C$93,2)*Availability,1),0)</f>
        <v>0</v>
      </c>
      <c r="NI13">
        <f>IF(NI6=8,ROUND(NI11*VLOOKUP(NI5,Assumptions!$B$64:$C$93,2)*Availability,1),0)</f>
        <v>0</v>
      </c>
      <c r="NJ13">
        <f>IF(NJ6=8,ROUND(NJ11*VLOOKUP(NJ5,Assumptions!$B$64:$C$93,2)*Availability,1),0)</f>
        <v>0</v>
      </c>
      <c r="NK13">
        <f>IF(NK6=8,ROUND(NK11*VLOOKUP(NK5,Assumptions!$B$64:$C$93,2)*Availability,1),0)</f>
        <v>0</v>
      </c>
      <c r="NL13">
        <f>IF(NL6=8,ROUND(NL11*VLOOKUP(NL5,Assumptions!$B$64:$C$93,2)*Availability,1),0)</f>
        <v>0</v>
      </c>
      <c r="NM13">
        <f>IF(NM6=8,ROUND(NM11*VLOOKUP(NM5,Assumptions!$B$64:$C$93,2)*Availability,1),0)</f>
        <v>0</v>
      </c>
      <c r="NN13">
        <f>IF(NN6=8,ROUND(NN11*VLOOKUP(NN5,Assumptions!$B$64:$C$93,2)*Availability,1),0)</f>
        <v>0</v>
      </c>
      <c r="NO13">
        <f>IF(NO6=8,ROUND(NO11*VLOOKUP(NO5,Assumptions!$B$64:$C$93,2)*Availability,1),0)</f>
        <v>0</v>
      </c>
      <c r="NP13">
        <f>IF(NP6=8,ROUND(NP11*VLOOKUP(NP5,Assumptions!$B$64:$C$93,2)*Availability,1),0)</f>
        <v>0</v>
      </c>
      <c r="NQ13">
        <f>IF(NQ6=8,ROUND(NQ11*VLOOKUP(NQ5,Assumptions!$B$64:$C$93,2)*Availability,1),0)</f>
        <v>0</v>
      </c>
      <c r="NR13">
        <f>IF(NR6=8,ROUND(NR11*VLOOKUP(NR5,Assumptions!$B$64:$C$93,2)*Availability,1),0)</f>
        <v>0</v>
      </c>
      <c r="NW13" s="1"/>
      <c r="NX13" s="1"/>
    </row>
    <row r="14" spans="1:388">
      <c r="A14" t="s">
        <v>347</v>
      </c>
      <c r="B14" s="16"/>
      <c r="C14" s="71">
        <f>ROUND(C11*VLOOKUP(C5,Assumptions!$B$64:$C$93,2)*Availability,1)</f>
        <v>10.5</v>
      </c>
      <c r="D14" s="71">
        <f>ROUND(D11*VLOOKUP(D5,Assumptions!$B$64:$C$93,2)*Availability,1)</f>
        <v>10.5</v>
      </c>
      <c r="E14" s="71">
        <f>ROUND(E11*VLOOKUP(E5,Assumptions!$B$64:$C$93,2)*Availability,1)</f>
        <v>10.5</v>
      </c>
      <c r="F14" s="71">
        <f>ROUND(F11*VLOOKUP(F5,Assumptions!$B$64:$C$93,2)*Availability,1)</f>
        <v>10.5</v>
      </c>
      <c r="G14" s="71">
        <f>ROUND(G11*VLOOKUP(G5,Assumptions!$B$64:$C$93,2)*Availability,1)</f>
        <v>10.5</v>
      </c>
      <c r="H14" s="71">
        <f>ROUND(H11*VLOOKUP(H5,Assumptions!$B$64:$C$93,2)*Availability,1)</f>
        <v>10.5</v>
      </c>
      <c r="I14" s="71">
        <f>ROUND(I11*VLOOKUP(I5,Assumptions!$B$64:$C$93,2)*Availability,1)</f>
        <v>10.5</v>
      </c>
      <c r="J14" s="71">
        <f>ROUND(J11*VLOOKUP(J5,Assumptions!$B$64:$C$93,2)*Availability,1)</f>
        <v>10.5</v>
      </c>
      <c r="K14" s="71">
        <f>ROUND(K11*VLOOKUP(K5,Assumptions!$B$64:$C$93,2)*Availability,1)</f>
        <v>10.5</v>
      </c>
      <c r="L14" s="71">
        <f>ROUND(L11*VLOOKUP(L5,Assumptions!$B$64:$C$93,2)*Availability,1)</f>
        <v>10.5</v>
      </c>
      <c r="M14" s="71">
        <f>ROUND(M11*VLOOKUP(M5,Assumptions!$B$64:$C$93,2)*Availability,1)</f>
        <v>10.5</v>
      </c>
      <c r="N14" s="71">
        <f>ROUND(N11*VLOOKUP(N5,Assumptions!$B$64:$C$93,2)*Availability,1)</f>
        <v>10.5</v>
      </c>
      <c r="O14" s="71">
        <f>ROUND(O11*VLOOKUP(O5,Assumptions!$B$64:$C$93,2)*Availability,1)</f>
        <v>10.5</v>
      </c>
      <c r="P14" s="71">
        <f>ROUND(P11*VLOOKUP(P5,Assumptions!$B$64:$C$93,2)*Availability,1)</f>
        <v>10.5</v>
      </c>
      <c r="Q14" s="71">
        <f>ROUND(Q11*VLOOKUP(Q5,Assumptions!$B$64:$C$93,2)*Availability,1)</f>
        <v>10.5</v>
      </c>
      <c r="R14" s="71">
        <f>ROUND(R11*VLOOKUP(R5,Assumptions!$B$64:$C$93,2)*Availability,1)</f>
        <v>10.5</v>
      </c>
      <c r="S14" s="71">
        <f>ROUND(S11*VLOOKUP(S5,Assumptions!$B$64:$C$93,2)*Availability,1)</f>
        <v>10.5</v>
      </c>
      <c r="T14" s="71">
        <f>ROUND(T11*VLOOKUP(T5,Assumptions!$B$64:$C$93,2)*Availability,1)</f>
        <v>10.5</v>
      </c>
      <c r="U14" s="71">
        <f>ROUND(U11*VLOOKUP(U5,Assumptions!$B$64:$C$93,2)*Availability,1)</f>
        <v>10.5</v>
      </c>
      <c r="V14" s="71">
        <f>ROUND(V11*VLOOKUP(V5,Assumptions!$B$64:$C$93,2)*Availability,1)</f>
        <v>10.5</v>
      </c>
      <c r="W14" s="71">
        <f>ROUND(W11*VLOOKUP(W5,Assumptions!$B$64:$C$93,2)*Availability,1)</f>
        <v>10.5</v>
      </c>
      <c r="X14" s="71">
        <f>ROUND(X11*VLOOKUP(X5,Assumptions!$B$64:$C$93,2)*Availability,1)</f>
        <v>10.5</v>
      </c>
      <c r="Y14" s="71">
        <f>ROUND(Y11*VLOOKUP(Y5,Assumptions!$B$64:$C$93,2)*Availability,1)</f>
        <v>10.5</v>
      </c>
      <c r="Z14" s="71">
        <f>ROUND(Z11*VLOOKUP(Z5,Assumptions!$B$64:$C$93,2)*Availability,1)</f>
        <v>10.5</v>
      </c>
      <c r="AA14" s="71">
        <f>ROUND(AA11*VLOOKUP(AA5,Assumptions!$B$64:$C$93,2)*Availability,1)</f>
        <v>10.4</v>
      </c>
      <c r="AB14" s="71">
        <f>ROUND(AB11*VLOOKUP(AB5,Assumptions!$B$64:$C$93,2)*Availability,1)</f>
        <v>10.4</v>
      </c>
      <c r="AC14" s="71">
        <f>ROUND(AC11*VLOOKUP(AC5,Assumptions!$B$64:$C$93,2)*Availability,1)</f>
        <v>10.4</v>
      </c>
      <c r="AD14" s="71">
        <f>ROUND(AD11*VLOOKUP(AD5,Assumptions!$B$64:$C$93,2)*Availability,1)</f>
        <v>10.4</v>
      </c>
      <c r="AE14" s="71">
        <f>ROUND(AE11*VLOOKUP(AE5,Assumptions!$B$64:$C$93,2)*Availability,1)</f>
        <v>10.4</v>
      </c>
      <c r="AF14" s="71">
        <f>ROUND(AF11*VLOOKUP(AF5,Assumptions!$B$64:$C$93,2)*Availability,1)</f>
        <v>10.4</v>
      </c>
      <c r="AG14" s="71">
        <f>ROUND(AG11*VLOOKUP(AG5,Assumptions!$B$64:$C$93,2)*Availability,1)</f>
        <v>10.4</v>
      </c>
      <c r="AH14" s="71">
        <f>ROUND(AH11*VLOOKUP(AH5,Assumptions!$B$64:$C$93,2)*Availability,1)</f>
        <v>10.4</v>
      </c>
      <c r="AI14" s="71">
        <f>ROUND(AI11*VLOOKUP(AI5,Assumptions!$B$64:$C$93,2)*Availability,1)</f>
        <v>10.4</v>
      </c>
      <c r="AJ14" s="71">
        <f>ROUND(AJ11*VLOOKUP(AJ5,Assumptions!$B$64:$C$93,2)*Availability,1)</f>
        <v>10.4</v>
      </c>
      <c r="AK14" s="71">
        <f>ROUND(AK11*VLOOKUP(AK5,Assumptions!$B$64:$C$93,2)*Availability,1)</f>
        <v>10.4</v>
      </c>
      <c r="AL14" s="71">
        <f>ROUND(AL11*VLOOKUP(AL5,Assumptions!$B$64:$C$93,2)*Availability,1)</f>
        <v>10.4</v>
      </c>
      <c r="AM14" s="71">
        <f>ROUND(AM11*VLOOKUP(AM5,Assumptions!$B$64:$C$93,2)*Availability,1)</f>
        <v>10.4</v>
      </c>
      <c r="AN14" s="71">
        <f>ROUND(AN11*VLOOKUP(AN5,Assumptions!$B$64:$C$93,2)*Availability,1)</f>
        <v>10.4</v>
      </c>
      <c r="AO14" s="71">
        <f>ROUND(AO11*VLOOKUP(AO5,Assumptions!$B$64:$C$93,2)*Availability,1)</f>
        <v>10.4</v>
      </c>
      <c r="AP14" s="71">
        <f>ROUND(AP11*VLOOKUP(AP5,Assumptions!$B$64:$C$93,2)*Availability,1)</f>
        <v>10.4</v>
      </c>
      <c r="AQ14" s="71">
        <f>ROUND(AQ11*VLOOKUP(AQ5,Assumptions!$B$64:$C$93,2)*Availability,1)</f>
        <v>10.4</v>
      </c>
      <c r="AR14" s="71">
        <f>ROUND(AR11*VLOOKUP(AR5,Assumptions!$B$64:$C$93,2)*Availability,1)</f>
        <v>10.4</v>
      </c>
      <c r="AS14" s="71">
        <f>ROUND(AS11*VLOOKUP(AS5,Assumptions!$B$64:$C$93,2)*Availability,1)</f>
        <v>10.4</v>
      </c>
      <c r="AT14" s="71">
        <f>ROUND(AT11*VLOOKUP(AT5,Assumptions!$B$64:$C$93,2)*Availability,1)</f>
        <v>10.4</v>
      </c>
      <c r="AU14" s="71">
        <f>ROUND(AU11*VLOOKUP(AU5,Assumptions!$B$64:$C$93,2)*Availability,1)</f>
        <v>10.4</v>
      </c>
      <c r="AV14" s="71">
        <f>ROUND(AV11*VLOOKUP(AV5,Assumptions!$B$64:$C$93,2)*Availability,1)</f>
        <v>10.4</v>
      </c>
      <c r="AW14" s="71">
        <f>ROUND(AW11*VLOOKUP(AW5,Assumptions!$B$64:$C$93,2)*Availability,1)</f>
        <v>10.4</v>
      </c>
      <c r="AX14" s="71">
        <f>ROUND(AX11*VLOOKUP(AX5,Assumptions!$B$64:$C$93,2)*Availability,1)</f>
        <v>10.4</v>
      </c>
      <c r="AY14" s="71">
        <f>ROUND(AY11*VLOOKUP(AY5,Assumptions!$B$64:$C$93,2)*Availability,1)</f>
        <v>10.4</v>
      </c>
      <c r="AZ14" s="71">
        <f>ROUND(AZ11*VLOOKUP(AZ5,Assumptions!$B$64:$C$93,2)*Availability,1)</f>
        <v>10.4</v>
      </c>
      <c r="BA14" s="71">
        <f>ROUND(BA11*VLOOKUP(BA5,Assumptions!$B$64:$C$93,2)*Availability,1)</f>
        <v>10.4</v>
      </c>
      <c r="BB14" s="71">
        <f>ROUND(BB11*VLOOKUP(BB5,Assumptions!$B$64:$C$93,2)*Availability,1)</f>
        <v>10.4</v>
      </c>
      <c r="BC14" s="71">
        <f>ROUND(BC11*VLOOKUP(BC5,Assumptions!$B$64:$C$93,2)*Availability,1)</f>
        <v>10.4</v>
      </c>
      <c r="BD14" s="71">
        <f>ROUND(BD11*VLOOKUP(BD5,Assumptions!$B$64:$C$93,2)*Availability,1)</f>
        <v>10.4</v>
      </c>
      <c r="BE14" s="71">
        <f>ROUND(BE11*VLOOKUP(BE5,Assumptions!$B$64:$C$93,2)*Availability,1)</f>
        <v>10.4</v>
      </c>
      <c r="BF14" s="71">
        <f>ROUND(BF11*VLOOKUP(BF5,Assumptions!$B$64:$C$93,2)*Availability,1)</f>
        <v>10.4</v>
      </c>
      <c r="BG14" s="71">
        <f>ROUND(BG11*VLOOKUP(BG5,Assumptions!$B$64:$C$93,2)*Availability,1)</f>
        <v>10.4</v>
      </c>
      <c r="BH14" s="71">
        <f>ROUND(BH11*VLOOKUP(BH5,Assumptions!$B$64:$C$93,2)*Availability,1)</f>
        <v>10.4</v>
      </c>
      <c r="BI14" s="71">
        <f>ROUND(BI11*VLOOKUP(BI5,Assumptions!$B$64:$C$93,2)*Availability,1)</f>
        <v>10.4</v>
      </c>
      <c r="BJ14" s="71">
        <f>ROUND(BJ11*VLOOKUP(BJ5,Assumptions!$B$64:$C$93,2)*Availability,1)</f>
        <v>10.4</v>
      </c>
      <c r="BK14" s="71">
        <f>ROUND(BK11*VLOOKUP(BK5,Assumptions!$B$64:$C$93,2)*Availability,1)</f>
        <v>10.4</v>
      </c>
      <c r="BL14" s="71">
        <f>ROUND(BL11*VLOOKUP(BL5,Assumptions!$B$64:$C$93,2)*Availability,1)</f>
        <v>10.4</v>
      </c>
      <c r="BM14" s="71">
        <f>ROUND(BM11*VLOOKUP(BM5,Assumptions!$B$64:$C$93,2)*Availability,1)</f>
        <v>10.4</v>
      </c>
      <c r="BN14" s="71">
        <f>ROUND(BN11*VLOOKUP(BN5,Assumptions!$B$64:$C$93,2)*Availability,1)</f>
        <v>10.4</v>
      </c>
      <c r="BO14" s="71">
        <f>ROUND(BO11*VLOOKUP(BO5,Assumptions!$B$64:$C$93,2)*Availability,1)</f>
        <v>10.4</v>
      </c>
      <c r="BP14" s="71">
        <f>ROUND(BP11*VLOOKUP(BP5,Assumptions!$B$64:$C$93,2)*Availability,1)</f>
        <v>10.4</v>
      </c>
      <c r="BQ14" s="71">
        <f>ROUND(BQ11*VLOOKUP(BQ5,Assumptions!$B$64:$C$93,2)*Availability,1)</f>
        <v>10.4</v>
      </c>
      <c r="BR14" s="71">
        <f>ROUND(BR11*VLOOKUP(BR5,Assumptions!$B$64:$C$93,2)*Availability,1)</f>
        <v>10.4</v>
      </c>
      <c r="BS14" s="71">
        <f>ROUND(BS11*VLOOKUP(BS5,Assumptions!$B$64:$C$93,2)*Availability,1)</f>
        <v>10.4</v>
      </c>
      <c r="BT14" s="71">
        <f>ROUND(BT11*VLOOKUP(BT5,Assumptions!$B$64:$C$93,2)*Availability,1)</f>
        <v>10.4</v>
      </c>
      <c r="BU14" s="71">
        <f>ROUND(BU11*VLOOKUP(BU5,Assumptions!$B$64:$C$93,2)*Availability,1)</f>
        <v>10.4</v>
      </c>
      <c r="BV14" s="71">
        <f>ROUND(BV11*VLOOKUP(BV5,Assumptions!$B$64:$C$93,2)*Availability,1)</f>
        <v>10.4</v>
      </c>
      <c r="BW14" s="71">
        <f>ROUND(BW11*VLOOKUP(BW5,Assumptions!$B$64:$C$93,2)*Availability,1)</f>
        <v>10.3</v>
      </c>
      <c r="BX14" s="71">
        <f>ROUND(BX11*VLOOKUP(BX5,Assumptions!$B$64:$C$93,2)*Availability,1)</f>
        <v>10.3</v>
      </c>
      <c r="BY14" s="71">
        <f>ROUND(BY11*VLOOKUP(BY5,Assumptions!$B$64:$C$93,2)*Availability,1)</f>
        <v>10.3</v>
      </c>
      <c r="BZ14" s="71">
        <f>ROUND(BZ11*VLOOKUP(BZ5,Assumptions!$B$64:$C$93,2)*Availability,1)</f>
        <v>10.3</v>
      </c>
      <c r="CA14" s="71">
        <f>ROUND(CA11*VLOOKUP(CA5,Assumptions!$B$64:$C$93,2)*Availability,1)</f>
        <v>10.3</v>
      </c>
      <c r="CB14" s="71">
        <f>ROUND(CB11*VLOOKUP(CB5,Assumptions!$B$64:$C$93,2)*Availability,1)</f>
        <v>10.3</v>
      </c>
      <c r="CC14" s="71">
        <f>ROUND(CC11*VLOOKUP(CC5,Assumptions!$B$64:$C$93,2)*Availability,1)</f>
        <v>10.3</v>
      </c>
      <c r="CD14" s="71">
        <f>ROUND(CD11*VLOOKUP(CD5,Assumptions!$B$64:$C$93,2)*Availability,1)</f>
        <v>10.3</v>
      </c>
      <c r="CE14" s="71">
        <f>ROUND(CE11*VLOOKUP(CE5,Assumptions!$B$64:$C$93,2)*Availability,1)</f>
        <v>10.3</v>
      </c>
      <c r="CF14" s="71">
        <f>ROUND(CF11*VLOOKUP(CF5,Assumptions!$B$64:$C$93,2)*Availability,1)</f>
        <v>10.3</v>
      </c>
      <c r="CG14" s="71">
        <f>ROUND(CG11*VLOOKUP(CG5,Assumptions!$B$64:$C$93,2)*Availability,1)</f>
        <v>10.3</v>
      </c>
      <c r="CH14" s="71">
        <f>ROUND(CH11*VLOOKUP(CH5,Assumptions!$B$64:$C$93,2)*Availability,1)</f>
        <v>10.3</v>
      </c>
      <c r="CI14" s="71">
        <f>ROUND(CI11*VLOOKUP(CI5,Assumptions!$B$64:$C$93,2)*Availability,1)</f>
        <v>10.3</v>
      </c>
      <c r="CJ14" s="71">
        <f>ROUND(CJ11*VLOOKUP(CJ5,Assumptions!$B$64:$C$93,2)*Availability,1)</f>
        <v>10.3</v>
      </c>
      <c r="CK14" s="71">
        <f>ROUND(CK11*VLOOKUP(CK5,Assumptions!$B$64:$C$93,2)*Availability,1)</f>
        <v>10.3</v>
      </c>
      <c r="CL14" s="71">
        <f>ROUND(CL11*VLOOKUP(CL5,Assumptions!$B$64:$C$93,2)*Availability,1)</f>
        <v>10.3</v>
      </c>
      <c r="CM14" s="71">
        <f>ROUND(CM11*VLOOKUP(CM5,Assumptions!$B$64:$C$93,2)*Availability,1)</f>
        <v>10.3</v>
      </c>
      <c r="CN14" s="71">
        <f>ROUND(CN11*VLOOKUP(CN5,Assumptions!$B$64:$C$93,2)*Availability,1)</f>
        <v>10.3</v>
      </c>
      <c r="CO14" s="71">
        <f>ROUND(CO11*VLOOKUP(CO5,Assumptions!$B$64:$C$93,2)*Availability,1)</f>
        <v>10.3</v>
      </c>
      <c r="CP14" s="71">
        <f>ROUND(CP11*VLOOKUP(CP5,Assumptions!$B$64:$C$93,2)*Availability,1)</f>
        <v>10.3</v>
      </c>
      <c r="CQ14" s="71">
        <f>ROUND(CQ11*VLOOKUP(CQ5,Assumptions!$B$64:$C$93,2)*Availability,1)</f>
        <v>10.3</v>
      </c>
      <c r="CR14" s="71">
        <f>ROUND(CR11*VLOOKUP(CR5,Assumptions!$B$64:$C$93,2)*Availability,1)</f>
        <v>10.3</v>
      </c>
      <c r="CS14" s="71">
        <f>ROUND(CS11*VLOOKUP(CS5,Assumptions!$B$64:$C$93,2)*Availability,1)</f>
        <v>10.3</v>
      </c>
      <c r="CT14" s="71">
        <f>ROUND(CT11*VLOOKUP(CT5,Assumptions!$B$64:$C$93,2)*Availability,1)</f>
        <v>10.3</v>
      </c>
      <c r="CU14" s="71">
        <f>ROUND(CU11*VLOOKUP(CU5,Assumptions!$B$64:$C$93,2)*Availability,1)</f>
        <v>10.199999999999999</v>
      </c>
      <c r="CV14" s="71">
        <f>ROUND(CV11*VLOOKUP(CV5,Assumptions!$B$64:$C$93,2)*Availability,1)</f>
        <v>10.199999999999999</v>
      </c>
      <c r="CW14" s="71">
        <f>ROUND(CW11*VLOOKUP(CW5,Assumptions!$B$64:$C$93,2)*Availability,1)</f>
        <v>10.199999999999999</v>
      </c>
      <c r="CX14" s="71">
        <f>ROUND(CX11*VLOOKUP(CX5,Assumptions!$B$64:$C$93,2)*Availability,1)</f>
        <v>10.199999999999999</v>
      </c>
      <c r="CY14" s="71">
        <f>ROUND(CY11*VLOOKUP(CY5,Assumptions!$B$64:$C$93,2)*Availability,1)</f>
        <v>10.199999999999999</v>
      </c>
      <c r="CZ14" s="71">
        <f>ROUND(CZ11*VLOOKUP(CZ5,Assumptions!$B$64:$C$93,2)*Availability,1)</f>
        <v>10.199999999999999</v>
      </c>
      <c r="DA14" s="71">
        <f>ROUND(DA11*VLOOKUP(DA5,Assumptions!$B$64:$C$93,2)*Availability,1)</f>
        <v>10.199999999999999</v>
      </c>
      <c r="DB14" s="71">
        <f>ROUND(DB11*VLOOKUP(DB5,Assumptions!$B$64:$C$93,2)*Availability,1)</f>
        <v>10.199999999999999</v>
      </c>
      <c r="DC14" s="71">
        <f>ROUND(DC11*VLOOKUP(DC5,Assumptions!$B$64:$C$93,2)*Availability,1)</f>
        <v>10.199999999999999</v>
      </c>
      <c r="DD14" s="71">
        <f>ROUND(DD11*VLOOKUP(DD5,Assumptions!$B$64:$C$93,2)*Availability,1)</f>
        <v>10.199999999999999</v>
      </c>
      <c r="DE14" s="71">
        <f>ROUND(DE11*VLOOKUP(DE5,Assumptions!$B$64:$C$93,2)*Availability,1)</f>
        <v>10.199999999999999</v>
      </c>
      <c r="DF14" s="71">
        <f>ROUND(DF11*VLOOKUP(DF5,Assumptions!$B$64:$C$93,2)*Availability,1)</f>
        <v>10.199999999999999</v>
      </c>
      <c r="DG14" s="71">
        <f>ROUND(DG11*VLOOKUP(DG5,Assumptions!$B$64:$C$93,2)*Availability,1)</f>
        <v>10.199999999999999</v>
      </c>
      <c r="DH14" s="71">
        <f>ROUND(DH11*VLOOKUP(DH5,Assumptions!$B$64:$C$93,2)*Availability,1)</f>
        <v>10.199999999999999</v>
      </c>
      <c r="DI14" s="71">
        <f>ROUND(DI11*VLOOKUP(DI5,Assumptions!$B$64:$C$93,2)*Availability,1)</f>
        <v>10.199999999999999</v>
      </c>
      <c r="DJ14" s="71">
        <f>ROUND(DJ11*VLOOKUP(DJ5,Assumptions!$B$64:$C$93,2)*Availability,1)</f>
        <v>10.199999999999999</v>
      </c>
      <c r="DK14" s="71">
        <f>ROUND(DK11*VLOOKUP(DK5,Assumptions!$B$64:$C$93,2)*Availability,1)</f>
        <v>10.199999999999999</v>
      </c>
      <c r="DL14" s="71">
        <f>ROUND(DL11*VLOOKUP(DL5,Assumptions!$B$64:$C$93,2)*Availability,1)</f>
        <v>10.199999999999999</v>
      </c>
      <c r="DM14" s="71">
        <f>ROUND(DM11*VLOOKUP(DM5,Assumptions!$B$64:$C$93,2)*Availability,1)</f>
        <v>10.199999999999999</v>
      </c>
      <c r="DN14" s="71">
        <f>ROUND(DN11*VLOOKUP(DN5,Assumptions!$B$64:$C$93,2)*Availability,1)</f>
        <v>10.199999999999999</v>
      </c>
      <c r="DO14" s="71">
        <f>ROUND(DO11*VLOOKUP(DO5,Assumptions!$B$64:$C$93,2)*Availability,1)</f>
        <v>10.199999999999999</v>
      </c>
      <c r="DP14" s="71">
        <f>ROUND(DP11*VLOOKUP(DP5,Assumptions!$B$64:$C$93,2)*Availability,1)</f>
        <v>10.199999999999999</v>
      </c>
      <c r="DQ14" s="71">
        <f>ROUND(DQ11*VLOOKUP(DQ5,Assumptions!$B$64:$C$93,2)*Availability,1)</f>
        <v>10.199999999999999</v>
      </c>
      <c r="DR14" s="71">
        <f>ROUND(DR11*VLOOKUP(DR5,Assumptions!$B$64:$C$93,2)*Availability,1)</f>
        <v>10.199999999999999</v>
      </c>
      <c r="DS14" s="71">
        <f>ROUND(DS11*VLOOKUP(DS5,Assumptions!$B$64:$C$93,2)*Availability,1)</f>
        <v>10</v>
      </c>
      <c r="DT14" s="71">
        <f>ROUND(DT11*VLOOKUP(DT5,Assumptions!$B$64:$C$93,2)*Availability,1)</f>
        <v>10</v>
      </c>
      <c r="DU14" s="71">
        <f>ROUND(DU11*VLOOKUP(DU5,Assumptions!$B$64:$C$93,2)*Availability,1)</f>
        <v>10</v>
      </c>
      <c r="DV14" s="71">
        <f>ROUND(DV11*VLOOKUP(DV5,Assumptions!$B$64:$C$93,2)*Availability,1)</f>
        <v>10</v>
      </c>
      <c r="DW14" s="71">
        <f>ROUND(DW11*VLOOKUP(DW5,Assumptions!$B$64:$C$93,2)*Availability,1)</f>
        <v>10</v>
      </c>
      <c r="DX14" s="71">
        <f>ROUND(DX11*VLOOKUP(DX5,Assumptions!$B$64:$C$93,2)*Availability,1)</f>
        <v>10</v>
      </c>
      <c r="DY14" s="71">
        <f>ROUND(DY11*VLOOKUP(DY5,Assumptions!$B$64:$C$93,2)*Availability,1)</f>
        <v>10</v>
      </c>
      <c r="DZ14" s="71">
        <f>ROUND(DZ11*VLOOKUP(DZ5,Assumptions!$B$64:$C$93,2)*Availability,1)</f>
        <v>10</v>
      </c>
      <c r="EA14" s="71">
        <f>ROUND(EA11*VLOOKUP(EA5,Assumptions!$B$64:$C$93,2)*Availability,1)</f>
        <v>10</v>
      </c>
      <c r="EB14" s="71">
        <f>ROUND(EB11*VLOOKUP(EB5,Assumptions!$B$64:$C$93,2)*Availability,1)</f>
        <v>10</v>
      </c>
      <c r="EC14" s="71">
        <f>ROUND(EC11*VLOOKUP(EC5,Assumptions!$B$64:$C$93,2)*Availability,1)</f>
        <v>10</v>
      </c>
      <c r="ED14" s="71">
        <f>ROUND(ED11*VLOOKUP(ED5,Assumptions!$B$64:$C$93,2)*Availability,1)</f>
        <v>10</v>
      </c>
      <c r="EE14" s="71">
        <f>ROUND(EE11*VLOOKUP(EE5,Assumptions!$B$64:$C$93,2)*Availability,1)</f>
        <v>9.8000000000000007</v>
      </c>
      <c r="EF14" s="71">
        <f>ROUND(EF11*VLOOKUP(EF5,Assumptions!$B$64:$C$93,2)*Availability,1)</f>
        <v>9.8000000000000007</v>
      </c>
      <c r="EG14" s="71">
        <f>ROUND(EG11*VLOOKUP(EG5,Assumptions!$B$64:$C$93,2)*Availability,1)</f>
        <v>9.8000000000000007</v>
      </c>
      <c r="EH14" s="71">
        <f>ROUND(EH11*VLOOKUP(EH5,Assumptions!$B$64:$C$93,2)*Availability,1)</f>
        <v>9.8000000000000007</v>
      </c>
      <c r="EI14" s="71">
        <f>ROUND(EI11*VLOOKUP(EI5,Assumptions!$B$64:$C$93,2)*Availability,1)</f>
        <v>9.8000000000000007</v>
      </c>
      <c r="EJ14" s="71">
        <f>ROUND(EJ11*VLOOKUP(EJ5,Assumptions!$B$64:$C$93,2)*Availability,1)</f>
        <v>9.8000000000000007</v>
      </c>
      <c r="EK14" s="71">
        <f>ROUND(EK11*VLOOKUP(EK5,Assumptions!$B$64:$C$93,2)*Availability,1)</f>
        <v>9.8000000000000007</v>
      </c>
      <c r="EL14" s="71">
        <f>ROUND(EL11*VLOOKUP(EL5,Assumptions!$B$64:$C$93,2)*Availability,1)</f>
        <v>9.8000000000000007</v>
      </c>
      <c r="EM14" s="71">
        <f>ROUND(EM11*VLOOKUP(EM5,Assumptions!$B$64:$C$93,2)*Availability,1)</f>
        <v>9.8000000000000007</v>
      </c>
      <c r="EN14" s="71">
        <f>ROUND(EN11*VLOOKUP(EN5,Assumptions!$B$64:$C$93,2)*Availability,1)</f>
        <v>9.8000000000000007</v>
      </c>
      <c r="EO14" s="71">
        <f>ROUND(EO11*VLOOKUP(EO5,Assumptions!$B$64:$C$93,2)*Availability,1)</f>
        <v>9.8000000000000007</v>
      </c>
      <c r="EP14" s="71">
        <f>ROUND(EP11*VLOOKUP(EP5,Assumptions!$B$64:$C$93,2)*Availability,1)</f>
        <v>9.8000000000000007</v>
      </c>
      <c r="EQ14" s="71">
        <f>ROUND(EQ11*VLOOKUP(EQ5,Assumptions!$B$64:$C$93,2)*Availability,1)</f>
        <v>9.6999999999999993</v>
      </c>
      <c r="ER14" s="71">
        <f>ROUND(ER11*VLOOKUP(ER5,Assumptions!$B$64:$C$93,2)*Availability,1)</f>
        <v>9.6999999999999993</v>
      </c>
      <c r="ES14" s="71">
        <f>ROUND(ES11*VLOOKUP(ES5,Assumptions!$B$64:$C$93,2)*Availability,1)</f>
        <v>9.6999999999999993</v>
      </c>
      <c r="ET14" s="71">
        <f>ROUND(ET11*VLOOKUP(ET5,Assumptions!$B$64:$C$93,2)*Availability,1)</f>
        <v>9.6999999999999993</v>
      </c>
      <c r="EU14" s="71">
        <f>ROUND(EU11*VLOOKUP(EU5,Assumptions!$B$64:$C$93,2)*Availability,1)</f>
        <v>9.6999999999999993</v>
      </c>
      <c r="EV14" s="71">
        <f>ROUND(EV11*VLOOKUP(EV5,Assumptions!$B$64:$C$93,2)*Availability,1)</f>
        <v>9.6999999999999993</v>
      </c>
      <c r="EW14" s="71">
        <f>ROUND(EW11*VLOOKUP(EW5,Assumptions!$B$64:$C$93,2)*Availability,1)</f>
        <v>9.6999999999999993</v>
      </c>
      <c r="EX14" s="71">
        <f>ROUND(EX11*VLOOKUP(EX5,Assumptions!$B$64:$C$93,2)*Availability,1)</f>
        <v>9.6999999999999993</v>
      </c>
      <c r="EY14" s="71">
        <f>ROUND(EY11*VLOOKUP(EY5,Assumptions!$B$64:$C$93,2)*Availability,1)</f>
        <v>9.6999999999999993</v>
      </c>
      <c r="EZ14" s="71">
        <f>ROUND(EZ11*VLOOKUP(EZ5,Assumptions!$B$64:$C$93,2)*Availability,1)</f>
        <v>9.6999999999999993</v>
      </c>
      <c r="FA14" s="71">
        <f>ROUND(FA11*VLOOKUP(FA5,Assumptions!$B$64:$C$93,2)*Availability,1)</f>
        <v>9.6999999999999993</v>
      </c>
      <c r="FB14" s="71">
        <f>ROUND(FB11*VLOOKUP(FB5,Assumptions!$B$64:$C$93,2)*Availability,1)</f>
        <v>9.6999999999999993</v>
      </c>
      <c r="FC14" s="71">
        <f>ROUND(FC11*VLOOKUP(FC5,Assumptions!$B$64:$C$93,2)*Availability,1)</f>
        <v>9.3000000000000007</v>
      </c>
      <c r="FD14" s="71">
        <f>ROUND(FD11*VLOOKUP(FD5,Assumptions!$B$64:$C$93,2)*Availability,1)</f>
        <v>9.3000000000000007</v>
      </c>
      <c r="FE14" s="71">
        <f>ROUND(FE11*VLOOKUP(FE5,Assumptions!$B$64:$C$93,2)*Availability,1)</f>
        <v>9.3000000000000007</v>
      </c>
      <c r="FF14" s="71">
        <f>ROUND(FF11*VLOOKUP(FF5,Assumptions!$B$64:$C$93,2)*Availability,1)</f>
        <v>9.3000000000000007</v>
      </c>
      <c r="FG14" s="71">
        <f>ROUND(FG11*VLOOKUP(FG5,Assumptions!$B$64:$C$93,2)*Availability,1)</f>
        <v>9.3000000000000007</v>
      </c>
      <c r="FH14" s="71">
        <f>ROUND(FH11*VLOOKUP(FH5,Assumptions!$B$64:$C$93,2)*Availability,1)</f>
        <v>9.3000000000000007</v>
      </c>
      <c r="FI14" s="71">
        <f>ROUND(FI11*VLOOKUP(FI5,Assumptions!$B$64:$C$93,2)*Availability,1)</f>
        <v>9.3000000000000007</v>
      </c>
      <c r="FJ14" s="71">
        <f>ROUND(FJ11*VLOOKUP(FJ5,Assumptions!$B$64:$C$93,2)*Availability,1)</f>
        <v>9.3000000000000007</v>
      </c>
      <c r="FK14" s="71">
        <f>ROUND(FK11*VLOOKUP(FK5,Assumptions!$B$64:$C$93,2)*Availability,1)</f>
        <v>9.3000000000000007</v>
      </c>
      <c r="FL14" s="71">
        <f>ROUND(FL11*VLOOKUP(FL5,Assumptions!$B$64:$C$93,2)*Availability,1)</f>
        <v>9.3000000000000007</v>
      </c>
      <c r="FM14" s="71">
        <f>ROUND(FM11*VLOOKUP(FM5,Assumptions!$B$64:$C$93,2)*Availability,1)</f>
        <v>9.3000000000000007</v>
      </c>
      <c r="FN14" s="71">
        <f>ROUND(FN11*VLOOKUP(FN5,Assumptions!$B$64:$C$93,2)*Availability,1)</f>
        <v>9.3000000000000007</v>
      </c>
      <c r="FO14" s="71">
        <f>ROUND(FO11*VLOOKUP(FO5,Assumptions!$B$64:$C$93,2)*Availability,1)</f>
        <v>9</v>
      </c>
      <c r="FP14" s="71">
        <f>ROUND(FP11*VLOOKUP(FP5,Assumptions!$B$64:$C$93,2)*Availability,1)</f>
        <v>9</v>
      </c>
      <c r="FQ14" s="71">
        <f>ROUND(FQ11*VLOOKUP(FQ5,Assumptions!$B$64:$C$93,2)*Availability,1)</f>
        <v>9</v>
      </c>
      <c r="FR14" s="71">
        <f>ROUND(FR11*VLOOKUP(FR5,Assumptions!$B$64:$C$93,2)*Availability,1)</f>
        <v>9</v>
      </c>
      <c r="FS14" s="71">
        <f>ROUND(FS11*VLOOKUP(FS5,Assumptions!$B$64:$C$93,2)*Availability,1)</f>
        <v>9</v>
      </c>
      <c r="FT14" s="71">
        <f>ROUND(FT11*VLOOKUP(FT5,Assumptions!$B$64:$C$93,2)*Availability,1)</f>
        <v>9</v>
      </c>
      <c r="FU14" s="71">
        <f>ROUND(FU11*VLOOKUP(FU5,Assumptions!$B$64:$C$93,2)*Availability,1)</f>
        <v>9</v>
      </c>
      <c r="FV14" s="71">
        <f>ROUND(FV11*VLOOKUP(FV5,Assumptions!$B$64:$C$93,2)*Availability,1)</f>
        <v>9</v>
      </c>
      <c r="FW14" s="71">
        <f>ROUND(FW11*VLOOKUP(FW5,Assumptions!$B$64:$C$93,2)*Availability,1)</f>
        <v>9</v>
      </c>
      <c r="FX14" s="71">
        <f>ROUND(FX11*VLOOKUP(FX5,Assumptions!$B$64:$C$93,2)*Availability,1)</f>
        <v>9</v>
      </c>
      <c r="FY14" s="71">
        <f>ROUND(FY11*VLOOKUP(FY5,Assumptions!$B$64:$C$93,2)*Availability,1)</f>
        <v>9</v>
      </c>
      <c r="FZ14" s="71">
        <f>ROUND(FZ11*VLOOKUP(FZ5,Assumptions!$B$64:$C$93,2)*Availability,1)</f>
        <v>9</v>
      </c>
      <c r="GA14" s="71">
        <f>ROUND(GA11*VLOOKUP(GA5,Assumptions!$B$64:$C$93,2)*Availability,1)</f>
        <v>8.5</v>
      </c>
      <c r="GB14" s="71">
        <f>ROUND(GB11*VLOOKUP(GB5,Assumptions!$B$64:$C$93,2)*Availability,1)</f>
        <v>8.5</v>
      </c>
      <c r="GC14" s="71">
        <f>ROUND(GC11*VLOOKUP(GC5,Assumptions!$B$64:$C$93,2)*Availability,1)</f>
        <v>8.5</v>
      </c>
      <c r="GD14" s="71">
        <f>ROUND(GD11*VLOOKUP(GD5,Assumptions!$B$64:$C$93,2)*Availability,1)</f>
        <v>8.5</v>
      </c>
      <c r="GE14" s="71">
        <f>ROUND(GE11*VLOOKUP(GE5,Assumptions!$B$64:$C$93,2)*Availability,1)</f>
        <v>8.5</v>
      </c>
      <c r="GF14" s="71">
        <f>ROUND(GF11*VLOOKUP(GF5,Assumptions!$B$64:$C$93,2)*Availability,1)</f>
        <v>8.5</v>
      </c>
      <c r="GG14" s="71">
        <f>ROUND(GG11*VLOOKUP(GG5,Assumptions!$B$64:$C$93,2)*Availability,1)</f>
        <v>8.5</v>
      </c>
      <c r="GH14" s="71">
        <f>ROUND(GH11*VLOOKUP(GH5,Assumptions!$B$64:$C$93,2)*Availability,1)</f>
        <v>8.5</v>
      </c>
      <c r="GI14" s="71">
        <f>ROUND(GI11*VLOOKUP(GI5,Assumptions!$B$64:$C$93,2)*Availability,1)</f>
        <v>8.5</v>
      </c>
      <c r="GJ14" s="71">
        <f>ROUND(GJ11*VLOOKUP(GJ5,Assumptions!$B$64:$C$93,2)*Availability,1)</f>
        <v>8.5</v>
      </c>
      <c r="GK14" s="71">
        <f>ROUND(GK11*VLOOKUP(GK5,Assumptions!$B$64:$C$93,2)*Availability,1)</f>
        <v>8.5</v>
      </c>
      <c r="GL14" s="71">
        <f>ROUND(GL11*VLOOKUP(GL5,Assumptions!$B$64:$C$93,2)*Availability,1)</f>
        <v>8.5</v>
      </c>
      <c r="GM14" s="71">
        <f>ROUND(GM11*VLOOKUP(GM5,Assumptions!$B$64:$C$93,2)*Availability,1)</f>
        <v>7.3</v>
      </c>
      <c r="GN14" s="71">
        <f>ROUND(GN11*VLOOKUP(GN5,Assumptions!$B$64:$C$93,2)*Availability,1)</f>
        <v>7.3</v>
      </c>
      <c r="GO14" s="71">
        <f>ROUND(GO11*VLOOKUP(GO5,Assumptions!$B$64:$C$93,2)*Availability,1)</f>
        <v>7.3</v>
      </c>
      <c r="GP14" s="71">
        <f>ROUND(GP11*VLOOKUP(GP5,Assumptions!$B$64:$C$93,2)*Availability,1)</f>
        <v>7.3</v>
      </c>
      <c r="GQ14" s="71">
        <f>ROUND(GQ11*VLOOKUP(GQ5,Assumptions!$B$64:$C$93,2)*Availability,1)</f>
        <v>7.3</v>
      </c>
      <c r="GR14" s="71">
        <f>ROUND(GR11*VLOOKUP(GR5,Assumptions!$B$64:$C$93,2)*Availability,1)</f>
        <v>7.3</v>
      </c>
      <c r="GS14" s="71">
        <f>ROUND(GS11*VLOOKUP(GS5,Assumptions!$B$64:$C$93,2)*Availability,1)</f>
        <v>7.3</v>
      </c>
      <c r="GT14" s="71">
        <f>ROUND(GT11*VLOOKUP(GT5,Assumptions!$B$64:$C$93,2)*Availability,1)</f>
        <v>7.3</v>
      </c>
      <c r="GU14" s="71">
        <f>ROUND(GU11*VLOOKUP(GU5,Assumptions!$B$64:$C$93,2)*Availability,1)</f>
        <v>7.3</v>
      </c>
      <c r="GV14" s="71">
        <f>ROUND(GV11*VLOOKUP(GV5,Assumptions!$B$64:$C$93,2)*Availability,1)</f>
        <v>7.3</v>
      </c>
      <c r="GW14" s="71">
        <f>ROUND(GW11*VLOOKUP(GW5,Assumptions!$B$64:$C$93,2)*Availability,1)</f>
        <v>7.3</v>
      </c>
      <c r="GX14" s="71">
        <f>ROUND(GX11*VLOOKUP(GX5,Assumptions!$B$64:$C$93,2)*Availability,1)</f>
        <v>7.3</v>
      </c>
      <c r="GY14" s="71">
        <f>ROUND(GY11*VLOOKUP(GY5,Assumptions!$B$64:$C$93,2)*Availability,1)</f>
        <v>5.4</v>
      </c>
      <c r="GZ14" s="71">
        <f>ROUND(GZ11*VLOOKUP(GZ5,Assumptions!$B$64:$C$93,2)*Availability,1)</f>
        <v>5.4</v>
      </c>
      <c r="HA14" s="71">
        <f>ROUND(HA11*VLOOKUP(HA5,Assumptions!$B$64:$C$93,2)*Availability,1)</f>
        <v>5.4</v>
      </c>
      <c r="HB14" s="71">
        <f>ROUND(HB11*VLOOKUP(HB5,Assumptions!$B$64:$C$93,2)*Availability,1)</f>
        <v>5.4</v>
      </c>
      <c r="HC14" s="71">
        <f>ROUND(HC11*VLOOKUP(HC5,Assumptions!$B$64:$C$93,2)*Availability,1)</f>
        <v>5.4</v>
      </c>
      <c r="HD14" s="71">
        <f>ROUND(HD11*VLOOKUP(HD5,Assumptions!$B$64:$C$93,2)*Availability,1)</f>
        <v>5.4</v>
      </c>
      <c r="HE14" s="71">
        <f>ROUND(HE11*VLOOKUP(HE5,Assumptions!$B$64:$C$93,2)*Availability,1)</f>
        <v>5.4</v>
      </c>
      <c r="HF14" s="71">
        <f>ROUND(HF11*VLOOKUP(HF5,Assumptions!$B$64:$C$93,2)*Availability,1)</f>
        <v>5.4</v>
      </c>
      <c r="HG14" s="71">
        <f>ROUND(HG11*VLOOKUP(HG5,Assumptions!$B$64:$C$93,2)*Availability,1)</f>
        <v>5.4</v>
      </c>
      <c r="HH14" s="71">
        <f>ROUND(HH11*VLOOKUP(HH5,Assumptions!$B$64:$C$93,2)*Availability,1)</f>
        <v>5.4</v>
      </c>
      <c r="HI14" s="71">
        <f>ROUND(HI11*VLOOKUP(HI5,Assumptions!$B$64:$C$93,2)*Availability,1)</f>
        <v>5.4</v>
      </c>
      <c r="HJ14" s="71">
        <f>ROUND(HJ11*VLOOKUP(HJ5,Assumptions!$B$64:$C$93,2)*Availability,1)</f>
        <v>5.4</v>
      </c>
      <c r="HK14" s="71">
        <f>ROUND(HK11*VLOOKUP(HK5,Assumptions!$B$64:$C$93,2)*Availability,1)</f>
        <v>2.9</v>
      </c>
      <c r="HL14" s="71">
        <f>ROUND(HL11*VLOOKUP(HL5,Assumptions!$B$64:$C$93,2)*Availability,1)</f>
        <v>2.9</v>
      </c>
      <c r="HM14" s="71">
        <f>ROUND(HM11*VLOOKUP(HM5,Assumptions!$B$64:$C$93,2)*Availability,1)</f>
        <v>2.9</v>
      </c>
      <c r="HN14" s="71">
        <f>ROUND(HN11*VLOOKUP(HN5,Assumptions!$B$64:$C$93,2)*Availability,1)</f>
        <v>2.9</v>
      </c>
      <c r="HO14" s="71">
        <f>ROUND(HO11*VLOOKUP(HO5,Assumptions!$B$64:$C$93,2)*Availability,1)</f>
        <v>2.9</v>
      </c>
      <c r="HP14" s="71">
        <f>ROUND(HP11*VLOOKUP(HP5,Assumptions!$B$64:$C$93,2)*Availability,1)</f>
        <v>2.9</v>
      </c>
      <c r="HQ14" s="71">
        <f>ROUND(HQ11*VLOOKUP(HQ5,Assumptions!$B$64:$C$93,2)*Availability,1)</f>
        <v>2.9</v>
      </c>
      <c r="HR14" s="71">
        <f>ROUND(HR11*VLOOKUP(HR5,Assumptions!$B$64:$C$93,2)*Availability,1)</f>
        <v>2.9</v>
      </c>
      <c r="HS14" s="71">
        <f>ROUND(HS11*VLOOKUP(HS5,Assumptions!$B$64:$C$93,2)*Availability,1)</f>
        <v>2.9</v>
      </c>
      <c r="HT14" s="71">
        <f>ROUND(HT11*VLOOKUP(HT5,Assumptions!$B$64:$C$93,2)*Availability,1)</f>
        <v>2.9</v>
      </c>
      <c r="HU14" s="71">
        <f>ROUND(HU11*VLOOKUP(HU5,Assumptions!$B$64:$C$93,2)*Availability,1)</f>
        <v>2.9</v>
      </c>
      <c r="HV14" s="71">
        <f>ROUND(HV11*VLOOKUP(HV5,Assumptions!$B$64:$C$93,2)*Availability,1)</f>
        <v>2.9</v>
      </c>
      <c r="HW14" s="71">
        <f>ROUND(HW11*VLOOKUP(HW5,Assumptions!$B$64:$C$93,2)*Availability,1)</f>
        <v>0</v>
      </c>
      <c r="HX14" s="71">
        <f>ROUND(HX11*VLOOKUP(HX5,Assumptions!$B$64:$C$93,2)*Availability,1)</f>
        <v>0</v>
      </c>
      <c r="HY14" s="71">
        <f>ROUND(HY11*VLOOKUP(HY5,Assumptions!$B$64:$C$93,2)*Availability,1)</f>
        <v>0</v>
      </c>
      <c r="HZ14" s="71">
        <f>ROUND(HZ11*VLOOKUP(HZ5,Assumptions!$B$64:$C$93,2)*Availability,1)</f>
        <v>0</v>
      </c>
      <c r="IA14" s="71">
        <f>ROUND(IA11*VLOOKUP(IA5,Assumptions!$B$64:$C$93,2)*Availability,1)</f>
        <v>0</v>
      </c>
      <c r="IB14" s="71">
        <f>ROUND(IB11*VLOOKUP(IB5,Assumptions!$B$64:$C$93,2)*Availability,1)</f>
        <v>0</v>
      </c>
      <c r="IC14" s="71">
        <f>ROUND(IC11*VLOOKUP(IC5,Assumptions!$B$64:$C$93,2)*Availability,1)</f>
        <v>0</v>
      </c>
      <c r="ID14" s="71">
        <f>ROUND(ID11*VLOOKUP(ID5,Assumptions!$B$64:$C$93,2)*Availability,1)</f>
        <v>0</v>
      </c>
      <c r="IE14" s="71">
        <f>ROUND(IE11*VLOOKUP(IE5,Assumptions!$B$64:$C$93,2)*Availability,1)</f>
        <v>0</v>
      </c>
      <c r="IF14" s="71">
        <f>ROUND(IF11*VLOOKUP(IF5,Assumptions!$B$64:$C$93,2)*Availability,1)</f>
        <v>0</v>
      </c>
      <c r="IG14" s="71">
        <f>ROUND(IG11*VLOOKUP(IG5,Assumptions!$B$64:$C$93,2)*Availability,1)</f>
        <v>0</v>
      </c>
      <c r="IH14" s="71">
        <f>ROUND(IH11*VLOOKUP(IH5,Assumptions!$B$64:$C$93,2)*Availability,1)</f>
        <v>0</v>
      </c>
      <c r="II14" s="71">
        <f>ROUND(II11*VLOOKUP(II5,Assumptions!$B$64:$C$93,2)*Availability,1)</f>
        <v>0</v>
      </c>
      <c r="IJ14" s="71">
        <f>ROUND(IJ11*VLOOKUP(IJ5,Assumptions!$B$64:$C$93,2)*Availability,1)</f>
        <v>0</v>
      </c>
      <c r="IK14" s="71">
        <f>ROUND(IK11*VLOOKUP(IK5,Assumptions!$B$64:$C$93,2)*Availability,1)</f>
        <v>0</v>
      </c>
      <c r="IL14" s="71">
        <f>ROUND(IL11*VLOOKUP(IL5,Assumptions!$B$64:$C$93,2)*Availability,1)</f>
        <v>0</v>
      </c>
      <c r="IM14" s="71">
        <f>ROUND(IM11*VLOOKUP(IM5,Assumptions!$B$64:$C$93,2)*Availability,1)</f>
        <v>0</v>
      </c>
      <c r="IN14" s="71">
        <f>ROUND(IN11*VLOOKUP(IN5,Assumptions!$B$64:$C$93,2)*Availability,1)</f>
        <v>0</v>
      </c>
      <c r="IO14" s="71">
        <f>ROUND(IO11*VLOOKUP(IO5,Assumptions!$B$64:$C$93,2)*Availability,1)</f>
        <v>0</v>
      </c>
      <c r="IP14" s="71">
        <f>ROUND(IP11*VLOOKUP(IP5,Assumptions!$B$64:$C$93,2)*Availability,1)</f>
        <v>0</v>
      </c>
      <c r="IQ14" s="71">
        <f>ROUND(IQ11*VLOOKUP(IQ5,Assumptions!$B$64:$C$93,2)*Availability,1)</f>
        <v>0</v>
      </c>
      <c r="IR14" s="71">
        <f>ROUND(IR11*VLOOKUP(IR5,Assumptions!$B$64:$C$93,2)*Availability,1)</f>
        <v>0</v>
      </c>
      <c r="IS14" s="71">
        <f>ROUND(IS11*VLOOKUP(IS5,Assumptions!$B$64:$C$93,2)*Availability,1)</f>
        <v>0</v>
      </c>
      <c r="IT14" s="71">
        <f>ROUND(IT11*VLOOKUP(IT5,Assumptions!$B$64:$C$93,2)*Availability,1)</f>
        <v>0</v>
      </c>
      <c r="IU14" s="71">
        <f>ROUND(IU11*VLOOKUP(IU5,Assumptions!$B$64:$C$93,2)*Availability,1)</f>
        <v>0</v>
      </c>
      <c r="IV14" s="71">
        <f>ROUND(IV11*VLOOKUP(IV5,Assumptions!$B$64:$C$93,2)*Availability,1)</f>
        <v>0</v>
      </c>
      <c r="IW14" s="71">
        <f>ROUND(IW11*VLOOKUP(IW5,Assumptions!$B$64:$C$93,2)*Availability,1)</f>
        <v>0</v>
      </c>
      <c r="IX14" s="71">
        <f>ROUND(IX11*VLOOKUP(IX5,Assumptions!$B$64:$C$93,2)*Availability,1)</f>
        <v>0</v>
      </c>
      <c r="IY14" s="71">
        <f>ROUND(IY11*VLOOKUP(IY5,Assumptions!$B$64:$C$93,2)*Availability,1)</f>
        <v>0</v>
      </c>
      <c r="IZ14" s="71">
        <f>ROUND(IZ11*VLOOKUP(IZ5,Assumptions!$B$64:$C$93,2)*Availability,1)</f>
        <v>0</v>
      </c>
      <c r="JA14" s="71">
        <f>ROUND(JA11*VLOOKUP(JA5,Assumptions!$B$64:$C$93,2)*Availability,1)</f>
        <v>0</v>
      </c>
      <c r="JB14" s="71">
        <f>ROUND(JB11*VLOOKUP(JB5,Assumptions!$B$64:$C$93,2)*Availability,1)</f>
        <v>0</v>
      </c>
      <c r="JC14" s="71">
        <f>ROUND(JC11*VLOOKUP(JC5,Assumptions!$B$64:$C$93,2)*Availability,1)</f>
        <v>0</v>
      </c>
      <c r="JD14" s="71">
        <f>ROUND(JD11*VLOOKUP(JD5,Assumptions!$B$64:$C$93,2)*Availability,1)</f>
        <v>0</v>
      </c>
      <c r="JE14" s="71">
        <f>ROUND(JE11*VLOOKUP(JE5,Assumptions!$B$64:$C$93,2)*Availability,1)</f>
        <v>0</v>
      </c>
      <c r="JF14" s="71">
        <f>ROUND(JF11*VLOOKUP(JF5,Assumptions!$B$64:$C$93,2)*Availability,1)</f>
        <v>0</v>
      </c>
      <c r="JG14" s="71">
        <f>ROUND(JG11*VLOOKUP(JG5,Assumptions!$B$64:$C$93,2)*Availability,1)</f>
        <v>0</v>
      </c>
      <c r="JH14" s="71">
        <f>ROUND(JH11*VLOOKUP(JH5,Assumptions!$B$64:$C$93,2)*Availability,1)</f>
        <v>0</v>
      </c>
      <c r="JI14" s="71">
        <f>ROUND(JI11*VLOOKUP(JI5,Assumptions!$B$64:$C$93,2)*Availability,1)</f>
        <v>0</v>
      </c>
      <c r="JJ14" s="71">
        <f>ROUND(JJ11*VLOOKUP(JJ5,Assumptions!$B$64:$C$93,2)*Availability,1)</f>
        <v>0</v>
      </c>
      <c r="JK14" s="71">
        <f>ROUND(JK11*VLOOKUP(JK5,Assumptions!$B$64:$C$93,2)*Availability,1)</f>
        <v>0</v>
      </c>
      <c r="JL14" s="71">
        <f>ROUND(JL11*VLOOKUP(JL5,Assumptions!$B$64:$C$93,2)*Availability,1)</f>
        <v>0</v>
      </c>
      <c r="JM14" s="71">
        <f>ROUND(JM11*VLOOKUP(JM5,Assumptions!$B$64:$C$93,2)*Availability,1)</f>
        <v>0</v>
      </c>
      <c r="JN14" s="71">
        <f>ROUND(JN11*VLOOKUP(JN5,Assumptions!$B$64:$C$93,2)*Availability,1)</f>
        <v>0</v>
      </c>
      <c r="JO14" s="71">
        <f>ROUND(JO11*VLOOKUP(JO5,Assumptions!$B$64:$C$93,2)*Availability,1)</f>
        <v>0</v>
      </c>
      <c r="JP14" s="71">
        <f>ROUND(JP11*VLOOKUP(JP5,Assumptions!$B$64:$C$93,2)*Availability,1)</f>
        <v>0</v>
      </c>
      <c r="JQ14" s="71">
        <f>ROUND(JQ11*VLOOKUP(JQ5,Assumptions!$B$64:$C$93,2)*Availability,1)</f>
        <v>0</v>
      </c>
      <c r="JR14" s="71">
        <f>ROUND(JR11*VLOOKUP(JR5,Assumptions!$B$64:$C$93,2)*Availability,1)</f>
        <v>0</v>
      </c>
      <c r="JS14" s="71">
        <f>ROUND(JS11*VLOOKUP(JS5,Assumptions!$B$64:$C$93,2)*Availability,1)</f>
        <v>0</v>
      </c>
      <c r="JT14" s="71">
        <f>ROUND(JT11*VLOOKUP(JT5,Assumptions!$B$64:$C$93,2)*Availability,1)</f>
        <v>0</v>
      </c>
      <c r="JU14" s="71">
        <f>ROUND(JU11*VLOOKUP(JU5,Assumptions!$B$64:$C$93,2)*Availability,1)</f>
        <v>0</v>
      </c>
      <c r="JV14" s="71">
        <f>ROUND(JV11*VLOOKUP(JV5,Assumptions!$B$64:$C$93,2)*Availability,1)</f>
        <v>0</v>
      </c>
      <c r="JW14" s="71">
        <f>ROUND(JW11*VLOOKUP(JW5,Assumptions!$B$64:$C$93,2)*Availability,1)</f>
        <v>0</v>
      </c>
      <c r="JX14" s="71">
        <f>ROUND(JX11*VLOOKUP(JX5,Assumptions!$B$64:$C$93,2)*Availability,1)</f>
        <v>0</v>
      </c>
      <c r="JY14" s="71">
        <f>ROUND(JY11*VLOOKUP(JY5,Assumptions!$B$64:$C$93,2)*Availability,1)</f>
        <v>0</v>
      </c>
      <c r="JZ14" s="71">
        <f>ROUND(JZ11*VLOOKUP(JZ5,Assumptions!$B$64:$C$93,2)*Availability,1)</f>
        <v>0</v>
      </c>
      <c r="KA14" s="71">
        <f>ROUND(KA11*VLOOKUP(KA5,Assumptions!$B$64:$C$93,2)*Availability,1)</f>
        <v>0</v>
      </c>
      <c r="KB14" s="71">
        <f>ROUND(KB11*VLOOKUP(KB5,Assumptions!$B$64:$C$93,2)*Availability,1)</f>
        <v>0</v>
      </c>
      <c r="KC14" s="71">
        <f>ROUND(KC11*VLOOKUP(KC5,Assumptions!$B$64:$C$93,2)*Availability,1)</f>
        <v>0</v>
      </c>
      <c r="KD14" s="71">
        <f>ROUND(KD11*VLOOKUP(KD5,Assumptions!$B$64:$C$93,2)*Availability,1)</f>
        <v>0</v>
      </c>
      <c r="KE14" s="71">
        <f>ROUND(KE11*VLOOKUP(KE5,Assumptions!$B$64:$C$93,2)*Availability,1)</f>
        <v>0</v>
      </c>
      <c r="KF14" s="71">
        <f>ROUND(KF11*VLOOKUP(KF5,Assumptions!$B$64:$C$93,2)*Availability,1)</f>
        <v>0</v>
      </c>
      <c r="KG14" s="71">
        <f>ROUND(KG11*VLOOKUP(KG5,Assumptions!$B$64:$C$93,2)*Availability,1)</f>
        <v>0</v>
      </c>
      <c r="KH14" s="71">
        <f>ROUND(KH11*VLOOKUP(KH5,Assumptions!$B$64:$C$93,2)*Availability,1)</f>
        <v>0</v>
      </c>
      <c r="KI14" s="71">
        <f>ROUND(KI11*VLOOKUP(KI5,Assumptions!$B$64:$C$93,2)*Availability,1)</f>
        <v>0</v>
      </c>
      <c r="KJ14" s="71">
        <f>ROUND(KJ11*VLOOKUP(KJ5,Assumptions!$B$64:$C$93,2)*Availability,1)</f>
        <v>0</v>
      </c>
      <c r="KK14" s="71">
        <f>ROUND(KK11*VLOOKUP(KK5,Assumptions!$B$64:$C$93,2)*Availability,1)</f>
        <v>0</v>
      </c>
      <c r="KL14" s="71">
        <f>ROUND(KL11*VLOOKUP(KL5,Assumptions!$B$64:$C$93,2)*Availability,1)</f>
        <v>0</v>
      </c>
      <c r="KM14" s="71">
        <f>ROUND(KM11*VLOOKUP(KM5,Assumptions!$B$64:$C$93,2)*Availability,1)</f>
        <v>0</v>
      </c>
      <c r="KN14" s="71">
        <f>ROUND(KN11*VLOOKUP(KN5,Assumptions!$B$64:$C$93,2)*Availability,1)</f>
        <v>0</v>
      </c>
      <c r="KO14" s="71">
        <f>ROUND(KO11*VLOOKUP(KO5,Assumptions!$B$64:$C$93,2)*Availability,1)</f>
        <v>0</v>
      </c>
      <c r="KP14" s="71">
        <f>ROUND(KP11*VLOOKUP(KP5,Assumptions!$B$64:$C$93,2)*Availability,1)</f>
        <v>0</v>
      </c>
      <c r="KQ14" s="71">
        <f>ROUND(KQ11*VLOOKUP(KQ5,Assumptions!$B$64:$C$93,2)*Availability,1)</f>
        <v>0</v>
      </c>
      <c r="KR14" s="71">
        <f>ROUND(KR11*VLOOKUP(KR5,Assumptions!$B$64:$C$93,2)*Availability,1)</f>
        <v>0</v>
      </c>
      <c r="KS14" s="71">
        <f>ROUND(KS11*VLOOKUP(KS5,Assumptions!$B$64:$C$93,2)*Availability,1)</f>
        <v>0</v>
      </c>
      <c r="KT14" s="71">
        <f>ROUND(KT11*VLOOKUP(KT5,Assumptions!$B$64:$C$93,2)*Availability,1)</f>
        <v>0</v>
      </c>
      <c r="KU14" s="71">
        <f>ROUND(KU11*VLOOKUP(KU5,Assumptions!$B$64:$C$93,2)*Availability,1)</f>
        <v>0</v>
      </c>
      <c r="KV14" s="71">
        <f>ROUND(KV11*VLOOKUP(KV5,Assumptions!$B$64:$C$93,2)*Availability,1)</f>
        <v>0</v>
      </c>
      <c r="KW14" s="71">
        <f>ROUND(KW11*VLOOKUP(KW5,Assumptions!$B$64:$C$93,2)*Availability,1)</f>
        <v>0</v>
      </c>
      <c r="KX14" s="71">
        <f>ROUND(KX11*VLOOKUP(KX5,Assumptions!$B$64:$C$93,2)*Availability,1)</f>
        <v>0</v>
      </c>
      <c r="KY14" s="71">
        <f>ROUND(KY11*VLOOKUP(KY5,Assumptions!$B$64:$C$93,2)*Availability,1)</f>
        <v>0</v>
      </c>
      <c r="KZ14" s="71">
        <f>ROUND(KZ11*VLOOKUP(KZ5,Assumptions!$B$64:$C$93,2)*Availability,1)</f>
        <v>0</v>
      </c>
      <c r="LA14" s="71">
        <f>ROUND(LA11*VLOOKUP(LA5,Assumptions!$B$64:$C$93,2)*Availability,1)</f>
        <v>0</v>
      </c>
      <c r="LB14" s="71">
        <f>ROUND(LB11*VLOOKUP(LB5,Assumptions!$B$64:$C$93,2)*Availability,1)</f>
        <v>0</v>
      </c>
      <c r="LC14" s="71">
        <f>ROUND(LC11*VLOOKUP(LC5,Assumptions!$B$64:$C$93,2)*Availability,1)</f>
        <v>0</v>
      </c>
      <c r="LD14" s="71">
        <f>ROUND(LD11*VLOOKUP(LD5,Assumptions!$B$64:$C$93,2)*Availability,1)</f>
        <v>0</v>
      </c>
      <c r="LE14" s="71">
        <f>ROUND(LE11*VLOOKUP(LE5,Assumptions!$B$64:$C$93,2)*Availability,1)</f>
        <v>0</v>
      </c>
      <c r="LF14" s="71">
        <f>ROUND(LF11*VLOOKUP(LF5,Assumptions!$B$64:$C$93,2)*Availability,1)</f>
        <v>0</v>
      </c>
      <c r="LG14" s="71">
        <f>ROUND(LG11*VLOOKUP(LG5,Assumptions!$B$64:$C$93,2)*Availability,1)</f>
        <v>0</v>
      </c>
      <c r="LH14" s="71">
        <f>ROUND(LH11*VLOOKUP(LH5,Assumptions!$B$64:$C$93,2)*Availability,1)</f>
        <v>0</v>
      </c>
      <c r="LI14" s="71">
        <f>ROUND(LI11*VLOOKUP(LI5,Assumptions!$B$64:$C$93,2)*Availability,1)</f>
        <v>0</v>
      </c>
      <c r="LJ14" s="71">
        <f>ROUND(LJ11*VLOOKUP(LJ5,Assumptions!$B$64:$C$93,2)*Availability,1)</f>
        <v>0</v>
      </c>
      <c r="LK14" s="71">
        <f>ROUND(LK11*VLOOKUP(LK5,Assumptions!$B$64:$C$93,2)*Availability,1)</f>
        <v>0</v>
      </c>
      <c r="LL14" s="71">
        <f>ROUND(LL11*VLOOKUP(LL5,Assumptions!$B$64:$C$93,2)*Availability,1)</f>
        <v>0</v>
      </c>
      <c r="LM14" s="71">
        <f>ROUND(LM11*VLOOKUP(LM5,Assumptions!$B$64:$C$93,2)*Availability,1)</f>
        <v>0</v>
      </c>
      <c r="LN14" s="71">
        <f>ROUND(LN11*VLOOKUP(LN5,Assumptions!$B$64:$C$93,2)*Availability,1)</f>
        <v>0</v>
      </c>
      <c r="LO14" s="71">
        <f>ROUND(LO11*VLOOKUP(LO5,Assumptions!$B$64:$C$93,2)*Availability,1)</f>
        <v>0</v>
      </c>
      <c r="LP14" s="71">
        <f>ROUND(LP11*VLOOKUP(LP5,Assumptions!$B$64:$C$93,2)*Availability,1)</f>
        <v>0</v>
      </c>
      <c r="LQ14" s="71">
        <f>ROUND(LQ11*VLOOKUP(LQ5,Assumptions!$B$64:$C$93,2)*Availability,1)</f>
        <v>0</v>
      </c>
      <c r="LR14" s="71">
        <f>ROUND(LR11*VLOOKUP(LR5,Assumptions!$B$64:$C$93,2)*Availability,1)</f>
        <v>0</v>
      </c>
      <c r="LS14" s="71">
        <f>ROUND(LS11*VLOOKUP(LS5,Assumptions!$B$64:$C$93,2)*Availability,1)</f>
        <v>0</v>
      </c>
      <c r="LT14" s="71">
        <f>ROUND(LT11*VLOOKUP(LT5,Assumptions!$B$64:$C$93,2)*Availability,1)</f>
        <v>0</v>
      </c>
      <c r="LU14" s="71">
        <f>ROUND(LU11*VLOOKUP(LU5,Assumptions!$B$64:$C$93,2)*Availability,1)</f>
        <v>0</v>
      </c>
      <c r="LV14" s="71">
        <f>ROUND(LV11*VLOOKUP(LV5,Assumptions!$B$64:$C$93,2)*Availability,1)</f>
        <v>0</v>
      </c>
      <c r="LW14" s="71">
        <f>ROUND(LW11*VLOOKUP(LW5,Assumptions!$B$64:$C$93,2)*Availability,1)</f>
        <v>0</v>
      </c>
      <c r="LX14" s="71">
        <f>ROUND(LX11*VLOOKUP(LX5,Assumptions!$B$64:$C$93,2)*Availability,1)</f>
        <v>0</v>
      </c>
      <c r="LY14" s="71">
        <f>ROUND(LY11*VLOOKUP(LY5,Assumptions!$B$64:$C$93,2)*Availability,1)</f>
        <v>0</v>
      </c>
      <c r="LZ14" s="71">
        <f>ROUND(LZ11*VLOOKUP(LZ5,Assumptions!$B$64:$C$93,2)*Availability,1)</f>
        <v>0</v>
      </c>
      <c r="MA14" s="71">
        <f>ROUND(MA11*VLOOKUP(MA5,Assumptions!$B$64:$C$93,2)*Availability,1)</f>
        <v>0</v>
      </c>
      <c r="MB14" s="71">
        <f>ROUND(MB11*VLOOKUP(MB5,Assumptions!$B$64:$C$93,2)*Availability,1)</f>
        <v>0</v>
      </c>
      <c r="MC14" s="71">
        <f>ROUND(MC11*VLOOKUP(MC5,Assumptions!$B$64:$C$93,2)*Availability,1)</f>
        <v>0</v>
      </c>
      <c r="MD14" s="71">
        <f>ROUND(MD11*VLOOKUP(MD5,Assumptions!$B$64:$C$93,2)*Availability,1)</f>
        <v>0</v>
      </c>
      <c r="ME14" s="71">
        <f>ROUND(ME11*VLOOKUP(ME5,Assumptions!$B$64:$C$93,2)*Availability,1)</f>
        <v>0</v>
      </c>
      <c r="MF14" s="71">
        <f>ROUND(MF11*VLOOKUP(MF5,Assumptions!$B$64:$C$93,2)*Availability,1)</f>
        <v>0</v>
      </c>
      <c r="MG14" s="71">
        <f>ROUND(MG11*VLOOKUP(MG5,Assumptions!$B$64:$C$93,2)*Availability,1)</f>
        <v>0</v>
      </c>
      <c r="MH14" s="71">
        <f>ROUND(MH11*VLOOKUP(MH5,Assumptions!$B$64:$C$93,2)*Availability,1)</f>
        <v>0</v>
      </c>
      <c r="MI14" s="71">
        <f>ROUND(MI11*VLOOKUP(MI5,Assumptions!$B$64:$C$93,2)*Availability,1)</f>
        <v>0</v>
      </c>
      <c r="MJ14" s="71">
        <f>ROUND(MJ11*VLOOKUP(MJ5,Assumptions!$B$64:$C$93,2)*Availability,1)</f>
        <v>0</v>
      </c>
      <c r="MK14" s="71">
        <f>ROUND(MK11*VLOOKUP(MK5,Assumptions!$B$64:$C$93,2)*Availability,1)</f>
        <v>0</v>
      </c>
      <c r="ML14" s="71">
        <f>ROUND(ML11*VLOOKUP(ML5,Assumptions!$B$64:$C$93,2)*Availability,1)</f>
        <v>0</v>
      </c>
      <c r="MM14" s="71">
        <f>ROUND(MM11*VLOOKUP(MM5,Assumptions!$B$64:$C$93,2)*Availability,1)</f>
        <v>0</v>
      </c>
      <c r="MN14" s="71">
        <f>ROUND(MN11*VLOOKUP(MN5,Assumptions!$B$64:$C$93,2)*Availability,1)</f>
        <v>0</v>
      </c>
      <c r="MO14" s="71">
        <f>ROUND(MO11*VLOOKUP(MO5,Assumptions!$B$64:$C$93,2)*Availability,1)</f>
        <v>0</v>
      </c>
      <c r="MP14" s="71">
        <f>ROUND(MP11*VLOOKUP(MP5,Assumptions!$B$64:$C$93,2)*Availability,1)</f>
        <v>0</v>
      </c>
      <c r="MQ14" s="71">
        <f>ROUND(MQ11*VLOOKUP(MQ5,Assumptions!$B$64:$C$93,2)*Availability,1)</f>
        <v>0</v>
      </c>
      <c r="MR14" s="71">
        <f>ROUND(MR11*VLOOKUP(MR5,Assumptions!$B$64:$C$93,2)*Availability,1)</f>
        <v>0</v>
      </c>
      <c r="MS14" s="71">
        <f>ROUND(MS11*VLOOKUP(MS5,Assumptions!$B$64:$C$93,2)*Availability,1)</f>
        <v>0</v>
      </c>
      <c r="MT14" s="71">
        <f>ROUND(MT11*VLOOKUP(MT5,Assumptions!$B$64:$C$93,2)*Availability,1)</f>
        <v>0</v>
      </c>
      <c r="MU14" s="71">
        <f>ROUND(MU11*VLOOKUP(MU5,Assumptions!$B$64:$C$93,2)*Availability,1)</f>
        <v>0</v>
      </c>
      <c r="MV14" s="71">
        <f>ROUND(MV11*VLOOKUP(MV5,Assumptions!$B$64:$C$93,2)*Availability,1)</f>
        <v>0</v>
      </c>
      <c r="MW14" s="71">
        <f>ROUND(MW11*VLOOKUP(MW5,Assumptions!$B$64:$C$93,2)*Availability,1)</f>
        <v>0</v>
      </c>
      <c r="MX14" s="71">
        <f>ROUND(MX11*VLOOKUP(MX5,Assumptions!$B$64:$C$93,2)*Availability,1)</f>
        <v>0</v>
      </c>
      <c r="MY14" s="71">
        <f>ROUND(MY11*VLOOKUP(MY5,Assumptions!$B$64:$C$93,2)*Availability,1)</f>
        <v>0</v>
      </c>
      <c r="MZ14" s="71">
        <f>ROUND(MZ11*VLOOKUP(MZ5,Assumptions!$B$64:$C$93,2)*Availability,1)</f>
        <v>0</v>
      </c>
      <c r="NA14" s="71">
        <f>ROUND(NA11*VLOOKUP(NA5,Assumptions!$B$64:$C$93,2)*Availability,1)</f>
        <v>0</v>
      </c>
      <c r="NB14" s="71">
        <f>ROUND(NB11*VLOOKUP(NB5,Assumptions!$B$64:$C$93,2)*Availability,1)</f>
        <v>0</v>
      </c>
      <c r="NC14" s="71">
        <f>ROUND(NC11*VLOOKUP(NC5,Assumptions!$B$64:$C$93,2)*Availability,1)</f>
        <v>0</v>
      </c>
      <c r="ND14" s="71">
        <f>ROUND(ND11*VLOOKUP(ND5,Assumptions!$B$64:$C$93,2)*Availability,1)</f>
        <v>0</v>
      </c>
      <c r="NE14" s="71">
        <f>ROUND(NE11*VLOOKUP(NE5,Assumptions!$B$64:$C$93,2)*Availability,1)</f>
        <v>0</v>
      </c>
      <c r="NF14" s="71">
        <f>ROUND(NF11*VLOOKUP(NF5,Assumptions!$B$64:$C$93,2)*Availability,1)</f>
        <v>0</v>
      </c>
      <c r="NG14" s="71">
        <f>ROUND(NG11*VLOOKUP(NG5,Assumptions!$B$64:$C$93,2)*Availability,1)</f>
        <v>0</v>
      </c>
      <c r="NH14" s="71">
        <f>ROUND(NH11*VLOOKUP(NH5,Assumptions!$B$64:$C$93,2)*Availability,1)</f>
        <v>0</v>
      </c>
      <c r="NI14" s="71">
        <f>ROUND(NI11*VLOOKUP(NI5,Assumptions!$B$64:$C$93,2)*Availability,1)</f>
        <v>0</v>
      </c>
      <c r="NJ14" s="71">
        <f>ROUND(NJ11*VLOOKUP(NJ5,Assumptions!$B$64:$C$93,2)*Availability,1)</f>
        <v>0</v>
      </c>
      <c r="NK14" s="71">
        <f>ROUND(NK11*VLOOKUP(NK5,Assumptions!$B$64:$C$93,2)*Availability,1)</f>
        <v>0</v>
      </c>
      <c r="NL14" s="71">
        <f>ROUND(NL11*VLOOKUP(NL5,Assumptions!$B$64:$C$93,2)*Availability,1)</f>
        <v>0</v>
      </c>
      <c r="NM14" s="71">
        <f>ROUND(NM11*VLOOKUP(NM5,Assumptions!$B$64:$C$93,2)*Availability,1)</f>
        <v>0</v>
      </c>
      <c r="NN14" s="71">
        <f>ROUND(NN11*VLOOKUP(NN5,Assumptions!$B$64:$C$93,2)*Availability,1)</f>
        <v>0</v>
      </c>
      <c r="NO14" s="71">
        <f>ROUND(NO11*VLOOKUP(NO5,Assumptions!$B$64:$C$93,2)*Availability,1)</f>
        <v>0</v>
      </c>
      <c r="NP14" s="71">
        <f>ROUND(NP11*VLOOKUP(NP5,Assumptions!$B$64:$C$93,2)*Availability,1)</f>
        <v>0</v>
      </c>
      <c r="NQ14" s="71">
        <f>ROUND(NQ11*VLOOKUP(NQ5,Assumptions!$B$64:$C$93,2)*Availability,1)</f>
        <v>0</v>
      </c>
      <c r="NR14" s="71">
        <f>ROUND(NR11*VLOOKUP(NR5,Assumptions!$B$64:$C$93,2)*Availability,1)</f>
        <v>0</v>
      </c>
      <c r="NW14" s="1"/>
      <c r="NX14" s="1"/>
    </row>
    <row r="15" spans="1:388">
      <c r="NW15" s="1"/>
      <c r="NX15" s="1"/>
    </row>
    <row r="16" spans="1:388">
      <c r="A16" t="s">
        <v>56</v>
      </c>
      <c r="C16" s="11">
        <f t="shared" ref="C16:AH16" si="463">Reserve_Margin</f>
        <v>0.35</v>
      </c>
      <c r="D16" s="11">
        <f t="shared" si="463"/>
        <v>0.35</v>
      </c>
      <c r="E16" s="11">
        <f t="shared" si="463"/>
        <v>0.35</v>
      </c>
      <c r="F16" s="11">
        <f t="shared" si="463"/>
        <v>0.35</v>
      </c>
      <c r="G16" s="11">
        <f t="shared" si="463"/>
        <v>0.35</v>
      </c>
      <c r="H16" s="11">
        <f t="shared" si="463"/>
        <v>0.35</v>
      </c>
      <c r="I16" s="11">
        <f t="shared" si="463"/>
        <v>0.35</v>
      </c>
      <c r="J16" s="11">
        <f t="shared" si="463"/>
        <v>0.35</v>
      </c>
      <c r="K16" s="11">
        <f t="shared" si="463"/>
        <v>0.35</v>
      </c>
      <c r="L16" s="11">
        <f t="shared" si="463"/>
        <v>0.35</v>
      </c>
      <c r="M16" s="11">
        <f t="shared" si="463"/>
        <v>0.35</v>
      </c>
      <c r="N16" s="11">
        <f t="shared" si="463"/>
        <v>0.35</v>
      </c>
      <c r="O16" s="11">
        <f t="shared" si="463"/>
        <v>0.35</v>
      </c>
      <c r="P16" s="11">
        <f t="shared" si="463"/>
        <v>0.35</v>
      </c>
      <c r="Q16" s="11">
        <f t="shared" si="463"/>
        <v>0.35</v>
      </c>
      <c r="R16" s="11">
        <f t="shared" si="463"/>
        <v>0.35</v>
      </c>
      <c r="S16" s="11">
        <f t="shared" si="463"/>
        <v>0.35</v>
      </c>
      <c r="T16" s="11">
        <f t="shared" si="463"/>
        <v>0.35</v>
      </c>
      <c r="U16" s="11">
        <f t="shared" si="463"/>
        <v>0.35</v>
      </c>
      <c r="V16" s="11">
        <f t="shared" si="463"/>
        <v>0.35</v>
      </c>
      <c r="W16" s="11">
        <f t="shared" si="463"/>
        <v>0.35</v>
      </c>
      <c r="X16" s="11">
        <f t="shared" si="463"/>
        <v>0.35</v>
      </c>
      <c r="Y16" s="11">
        <f t="shared" si="463"/>
        <v>0.35</v>
      </c>
      <c r="Z16" s="11">
        <f t="shared" si="463"/>
        <v>0.35</v>
      </c>
      <c r="AA16" s="11">
        <f t="shared" si="463"/>
        <v>0.35</v>
      </c>
      <c r="AB16" s="11">
        <f t="shared" si="463"/>
        <v>0.35</v>
      </c>
      <c r="AC16" s="11">
        <f t="shared" si="463"/>
        <v>0.35</v>
      </c>
      <c r="AD16" s="11">
        <f t="shared" si="463"/>
        <v>0.35</v>
      </c>
      <c r="AE16" s="11">
        <f t="shared" si="463"/>
        <v>0.35</v>
      </c>
      <c r="AF16" s="11">
        <f t="shared" si="463"/>
        <v>0.35</v>
      </c>
      <c r="AG16" s="11">
        <f t="shared" si="463"/>
        <v>0.35</v>
      </c>
      <c r="AH16" s="11">
        <f t="shared" si="463"/>
        <v>0.35</v>
      </c>
      <c r="AI16" s="11">
        <f t="shared" ref="AI16:BN16" si="464">Reserve_Margin</f>
        <v>0.35</v>
      </c>
      <c r="AJ16" s="11">
        <f t="shared" si="464"/>
        <v>0.35</v>
      </c>
      <c r="AK16" s="11">
        <f t="shared" si="464"/>
        <v>0.35</v>
      </c>
      <c r="AL16" s="11">
        <f t="shared" si="464"/>
        <v>0.35</v>
      </c>
      <c r="AM16" s="11">
        <f t="shared" si="464"/>
        <v>0.35</v>
      </c>
      <c r="AN16" s="11">
        <f t="shared" si="464"/>
        <v>0.35</v>
      </c>
      <c r="AO16" s="11">
        <f t="shared" si="464"/>
        <v>0.35</v>
      </c>
      <c r="AP16" s="11">
        <f t="shared" si="464"/>
        <v>0.35</v>
      </c>
      <c r="AQ16" s="11">
        <f t="shared" si="464"/>
        <v>0.35</v>
      </c>
      <c r="AR16" s="11">
        <f t="shared" si="464"/>
        <v>0.35</v>
      </c>
      <c r="AS16" s="11">
        <f t="shared" si="464"/>
        <v>0.35</v>
      </c>
      <c r="AT16" s="11">
        <f t="shared" si="464"/>
        <v>0.35</v>
      </c>
      <c r="AU16" s="11">
        <f t="shared" si="464"/>
        <v>0.35</v>
      </c>
      <c r="AV16" s="11">
        <f t="shared" si="464"/>
        <v>0.35</v>
      </c>
      <c r="AW16" s="11">
        <f t="shared" si="464"/>
        <v>0.35</v>
      </c>
      <c r="AX16" s="11">
        <f t="shared" si="464"/>
        <v>0.35</v>
      </c>
      <c r="AY16" s="11">
        <f t="shared" si="464"/>
        <v>0.35</v>
      </c>
      <c r="AZ16" s="11">
        <f t="shared" si="464"/>
        <v>0.35</v>
      </c>
      <c r="BA16" s="11">
        <f t="shared" si="464"/>
        <v>0.35</v>
      </c>
      <c r="BB16" s="11">
        <f t="shared" si="464"/>
        <v>0.35</v>
      </c>
      <c r="BC16" s="11">
        <f t="shared" si="464"/>
        <v>0.35</v>
      </c>
      <c r="BD16" s="11">
        <f t="shared" si="464"/>
        <v>0.35</v>
      </c>
      <c r="BE16" s="11">
        <f t="shared" si="464"/>
        <v>0.35</v>
      </c>
      <c r="BF16" s="11">
        <f t="shared" si="464"/>
        <v>0.35</v>
      </c>
      <c r="BG16" s="11">
        <f t="shared" si="464"/>
        <v>0.35</v>
      </c>
      <c r="BH16" s="11">
        <f t="shared" si="464"/>
        <v>0.35</v>
      </c>
      <c r="BI16" s="11">
        <f t="shared" si="464"/>
        <v>0.35</v>
      </c>
      <c r="BJ16" s="11">
        <f t="shared" si="464"/>
        <v>0.35</v>
      </c>
      <c r="BK16" s="11">
        <f t="shared" si="464"/>
        <v>0.35</v>
      </c>
      <c r="BL16" s="11">
        <f t="shared" si="464"/>
        <v>0.35</v>
      </c>
      <c r="BM16" s="11">
        <f t="shared" si="464"/>
        <v>0.35</v>
      </c>
      <c r="BN16" s="11">
        <f t="shared" si="464"/>
        <v>0.35</v>
      </c>
      <c r="BO16" s="11">
        <f t="shared" ref="BO16:CT16" si="465">Reserve_Margin</f>
        <v>0.35</v>
      </c>
      <c r="BP16" s="11">
        <f t="shared" si="465"/>
        <v>0.35</v>
      </c>
      <c r="BQ16" s="11">
        <f t="shared" si="465"/>
        <v>0.35</v>
      </c>
      <c r="BR16" s="11">
        <f t="shared" si="465"/>
        <v>0.35</v>
      </c>
      <c r="BS16" s="11">
        <f t="shared" si="465"/>
        <v>0.35</v>
      </c>
      <c r="BT16" s="11">
        <f t="shared" si="465"/>
        <v>0.35</v>
      </c>
      <c r="BU16" s="11">
        <f t="shared" si="465"/>
        <v>0.35</v>
      </c>
      <c r="BV16" s="11">
        <f t="shared" si="465"/>
        <v>0.35</v>
      </c>
      <c r="BW16" s="11">
        <f t="shared" si="465"/>
        <v>0.35</v>
      </c>
      <c r="BX16" s="11">
        <f t="shared" si="465"/>
        <v>0.35</v>
      </c>
      <c r="BY16" s="11">
        <f t="shared" si="465"/>
        <v>0.35</v>
      </c>
      <c r="BZ16" s="11">
        <f t="shared" si="465"/>
        <v>0.35</v>
      </c>
      <c r="CA16" s="11">
        <f t="shared" si="465"/>
        <v>0.35</v>
      </c>
      <c r="CB16" s="11">
        <f t="shared" si="465"/>
        <v>0.35</v>
      </c>
      <c r="CC16" s="11">
        <f t="shared" si="465"/>
        <v>0.35</v>
      </c>
      <c r="CD16" s="11">
        <f t="shared" si="465"/>
        <v>0.35</v>
      </c>
      <c r="CE16" s="11">
        <f t="shared" si="465"/>
        <v>0.35</v>
      </c>
      <c r="CF16" s="11">
        <f t="shared" si="465"/>
        <v>0.35</v>
      </c>
      <c r="CG16" s="11">
        <f t="shared" si="465"/>
        <v>0.35</v>
      </c>
      <c r="CH16" s="11">
        <f t="shared" si="465"/>
        <v>0.35</v>
      </c>
      <c r="CI16" s="11">
        <f t="shared" si="465"/>
        <v>0.35</v>
      </c>
      <c r="CJ16" s="11">
        <f t="shared" si="465"/>
        <v>0.35</v>
      </c>
      <c r="CK16" s="11">
        <f t="shared" si="465"/>
        <v>0.35</v>
      </c>
      <c r="CL16" s="11">
        <f t="shared" si="465"/>
        <v>0.35</v>
      </c>
      <c r="CM16" s="11">
        <f t="shared" si="465"/>
        <v>0.35</v>
      </c>
      <c r="CN16" s="11">
        <f t="shared" si="465"/>
        <v>0.35</v>
      </c>
      <c r="CO16" s="11">
        <f t="shared" si="465"/>
        <v>0.35</v>
      </c>
      <c r="CP16" s="11">
        <f t="shared" si="465"/>
        <v>0.35</v>
      </c>
      <c r="CQ16" s="11">
        <f t="shared" si="465"/>
        <v>0.35</v>
      </c>
      <c r="CR16" s="11">
        <f t="shared" si="465"/>
        <v>0.35</v>
      </c>
      <c r="CS16" s="11">
        <f t="shared" si="465"/>
        <v>0.35</v>
      </c>
      <c r="CT16" s="11">
        <f t="shared" si="465"/>
        <v>0.35</v>
      </c>
      <c r="CU16" s="11">
        <f t="shared" ref="CU16:DZ16" si="466">Reserve_Margin</f>
        <v>0.35</v>
      </c>
      <c r="CV16" s="11">
        <f t="shared" si="466"/>
        <v>0.35</v>
      </c>
      <c r="CW16" s="11">
        <f t="shared" si="466"/>
        <v>0.35</v>
      </c>
      <c r="CX16" s="11">
        <f t="shared" si="466"/>
        <v>0.35</v>
      </c>
      <c r="CY16" s="11">
        <f t="shared" si="466"/>
        <v>0.35</v>
      </c>
      <c r="CZ16" s="11">
        <f t="shared" si="466"/>
        <v>0.35</v>
      </c>
      <c r="DA16" s="11">
        <f t="shared" si="466"/>
        <v>0.35</v>
      </c>
      <c r="DB16" s="11">
        <f t="shared" si="466"/>
        <v>0.35</v>
      </c>
      <c r="DC16" s="11">
        <f t="shared" si="466"/>
        <v>0.35</v>
      </c>
      <c r="DD16" s="11">
        <f t="shared" si="466"/>
        <v>0.35</v>
      </c>
      <c r="DE16" s="11">
        <f t="shared" si="466"/>
        <v>0.35</v>
      </c>
      <c r="DF16" s="11">
        <f t="shared" si="466"/>
        <v>0.35</v>
      </c>
      <c r="DG16" s="11">
        <f t="shared" si="466"/>
        <v>0.35</v>
      </c>
      <c r="DH16" s="11">
        <f t="shared" si="466"/>
        <v>0.35</v>
      </c>
      <c r="DI16" s="11">
        <f t="shared" si="466"/>
        <v>0.35</v>
      </c>
      <c r="DJ16" s="11">
        <f t="shared" si="466"/>
        <v>0.35</v>
      </c>
      <c r="DK16" s="11">
        <f t="shared" si="466"/>
        <v>0.35</v>
      </c>
      <c r="DL16" s="11">
        <f t="shared" si="466"/>
        <v>0.35</v>
      </c>
      <c r="DM16" s="11">
        <f t="shared" si="466"/>
        <v>0.35</v>
      </c>
      <c r="DN16" s="11">
        <f t="shared" si="466"/>
        <v>0.35</v>
      </c>
      <c r="DO16" s="11">
        <f t="shared" si="466"/>
        <v>0.35</v>
      </c>
      <c r="DP16" s="11">
        <f t="shared" si="466"/>
        <v>0.35</v>
      </c>
      <c r="DQ16" s="11">
        <f t="shared" si="466"/>
        <v>0.35</v>
      </c>
      <c r="DR16" s="11">
        <f t="shared" si="466"/>
        <v>0.35</v>
      </c>
      <c r="DS16" s="11">
        <f t="shared" si="466"/>
        <v>0.35</v>
      </c>
      <c r="DT16" s="11">
        <f t="shared" si="466"/>
        <v>0.35</v>
      </c>
      <c r="DU16" s="11">
        <f t="shared" si="466"/>
        <v>0.35</v>
      </c>
      <c r="DV16" s="11">
        <f t="shared" si="466"/>
        <v>0.35</v>
      </c>
      <c r="DW16" s="11">
        <f t="shared" si="466"/>
        <v>0.35</v>
      </c>
      <c r="DX16" s="11">
        <f t="shared" si="466"/>
        <v>0.35</v>
      </c>
      <c r="DY16" s="11">
        <f t="shared" si="466"/>
        <v>0.35</v>
      </c>
      <c r="DZ16" s="11">
        <f t="shared" si="466"/>
        <v>0.35</v>
      </c>
      <c r="EA16" s="11">
        <f t="shared" ref="EA16:GL16" si="467">Reserve_Margin</f>
        <v>0.35</v>
      </c>
      <c r="EB16" s="11">
        <f t="shared" si="467"/>
        <v>0.35</v>
      </c>
      <c r="EC16" s="11">
        <f t="shared" si="467"/>
        <v>0.35</v>
      </c>
      <c r="ED16" s="11">
        <f t="shared" si="467"/>
        <v>0.35</v>
      </c>
      <c r="EE16" s="11">
        <f t="shared" si="467"/>
        <v>0.35</v>
      </c>
      <c r="EF16" s="11">
        <f t="shared" si="467"/>
        <v>0.35</v>
      </c>
      <c r="EG16" s="11">
        <f t="shared" si="467"/>
        <v>0.35</v>
      </c>
      <c r="EH16" s="11">
        <f t="shared" si="467"/>
        <v>0.35</v>
      </c>
      <c r="EI16" s="11">
        <f t="shared" si="467"/>
        <v>0.35</v>
      </c>
      <c r="EJ16" s="11">
        <f t="shared" si="467"/>
        <v>0.35</v>
      </c>
      <c r="EK16" s="11">
        <f t="shared" si="467"/>
        <v>0.35</v>
      </c>
      <c r="EL16" s="11">
        <f t="shared" si="467"/>
        <v>0.35</v>
      </c>
      <c r="EM16" s="11">
        <f t="shared" si="467"/>
        <v>0.35</v>
      </c>
      <c r="EN16" s="11">
        <f t="shared" si="467"/>
        <v>0.35</v>
      </c>
      <c r="EO16" s="11">
        <f t="shared" si="467"/>
        <v>0.35</v>
      </c>
      <c r="EP16" s="11">
        <f t="shared" si="467"/>
        <v>0.35</v>
      </c>
      <c r="EQ16" s="11">
        <f t="shared" si="467"/>
        <v>0.35</v>
      </c>
      <c r="ER16" s="11">
        <f t="shared" si="467"/>
        <v>0.35</v>
      </c>
      <c r="ES16" s="11">
        <f t="shared" si="467"/>
        <v>0.35</v>
      </c>
      <c r="ET16" s="11">
        <f t="shared" si="467"/>
        <v>0.35</v>
      </c>
      <c r="EU16" s="11">
        <f t="shared" si="467"/>
        <v>0.35</v>
      </c>
      <c r="EV16" s="11">
        <f t="shared" si="467"/>
        <v>0.35</v>
      </c>
      <c r="EW16" s="11">
        <f t="shared" si="467"/>
        <v>0.35</v>
      </c>
      <c r="EX16" s="11">
        <f t="shared" si="467"/>
        <v>0.35</v>
      </c>
      <c r="EY16" s="11">
        <f t="shared" si="467"/>
        <v>0.35</v>
      </c>
      <c r="EZ16" s="11">
        <f t="shared" si="467"/>
        <v>0.35</v>
      </c>
      <c r="FA16" s="11">
        <f t="shared" si="467"/>
        <v>0.35</v>
      </c>
      <c r="FB16" s="11">
        <f t="shared" si="467"/>
        <v>0.35</v>
      </c>
      <c r="FC16" s="11">
        <f t="shared" si="467"/>
        <v>0.35</v>
      </c>
      <c r="FD16" s="11">
        <f t="shared" si="467"/>
        <v>0.35</v>
      </c>
      <c r="FE16" s="11">
        <f t="shared" si="467"/>
        <v>0.35</v>
      </c>
      <c r="FF16" s="11">
        <f t="shared" si="467"/>
        <v>0.35</v>
      </c>
      <c r="FG16" s="11">
        <f t="shared" si="467"/>
        <v>0.35</v>
      </c>
      <c r="FH16" s="11">
        <f t="shared" si="467"/>
        <v>0.35</v>
      </c>
      <c r="FI16" s="11">
        <f t="shared" si="467"/>
        <v>0.35</v>
      </c>
      <c r="FJ16" s="11">
        <f t="shared" si="467"/>
        <v>0.35</v>
      </c>
      <c r="FK16" s="11">
        <f t="shared" si="467"/>
        <v>0.35</v>
      </c>
      <c r="FL16" s="11">
        <f t="shared" si="467"/>
        <v>0.35</v>
      </c>
      <c r="FM16" s="11">
        <f t="shared" si="467"/>
        <v>0.35</v>
      </c>
      <c r="FN16" s="11">
        <f t="shared" si="467"/>
        <v>0.35</v>
      </c>
      <c r="FO16" s="11">
        <f t="shared" si="467"/>
        <v>0.35</v>
      </c>
      <c r="FP16" s="11">
        <f t="shared" si="467"/>
        <v>0.35</v>
      </c>
      <c r="FQ16" s="11">
        <f t="shared" si="467"/>
        <v>0.35</v>
      </c>
      <c r="FR16" s="11">
        <f t="shared" si="467"/>
        <v>0.35</v>
      </c>
      <c r="FS16" s="11">
        <f t="shared" si="467"/>
        <v>0.35</v>
      </c>
      <c r="FT16" s="11">
        <f t="shared" si="467"/>
        <v>0.35</v>
      </c>
      <c r="FU16" s="11">
        <f t="shared" si="467"/>
        <v>0.35</v>
      </c>
      <c r="FV16" s="11">
        <f t="shared" si="467"/>
        <v>0.35</v>
      </c>
      <c r="FW16" s="11">
        <f t="shared" si="467"/>
        <v>0.35</v>
      </c>
      <c r="FX16" s="11">
        <f t="shared" si="467"/>
        <v>0.35</v>
      </c>
      <c r="FY16" s="11">
        <f t="shared" si="467"/>
        <v>0.35</v>
      </c>
      <c r="FZ16" s="11">
        <f t="shared" si="467"/>
        <v>0.35</v>
      </c>
      <c r="GA16" s="11">
        <f t="shared" si="467"/>
        <v>0.35</v>
      </c>
      <c r="GB16" s="11">
        <f t="shared" si="467"/>
        <v>0.35</v>
      </c>
      <c r="GC16" s="11">
        <f t="shared" si="467"/>
        <v>0.35</v>
      </c>
      <c r="GD16" s="11">
        <f t="shared" si="467"/>
        <v>0.35</v>
      </c>
      <c r="GE16" s="11">
        <f t="shared" si="467"/>
        <v>0.35</v>
      </c>
      <c r="GF16" s="11">
        <f t="shared" si="467"/>
        <v>0.35</v>
      </c>
      <c r="GG16" s="11">
        <f t="shared" si="467"/>
        <v>0.35</v>
      </c>
      <c r="GH16" s="11">
        <f t="shared" si="467"/>
        <v>0.35</v>
      </c>
      <c r="GI16" s="11">
        <f t="shared" si="467"/>
        <v>0.35</v>
      </c>
      <c r="GJ16" s="11">
        <f t="shared" si="467"/>
        <v>0.35</v>
      </c>
      <c r="GK16" s="11">
        <f t="shared" si="467"/>
        <v>0.35</v>
      </c>
      <c r="GL16" s="11">
        <f t="shared" si="467"/>
        <v>0.35</v>
      </c>
      <c r="GM16" s="11">
        <f t="shared" ref="GM16:IX16" si="468">Reserve_Margin</f>
        <v>0.35</v>
      </c>
      <c r="GN16" s="11">
        <f t="shared" si="468"/>
        <v>0.35</v>
      </c>
      <c r="GO16" s="11">
        <f t="shared" si="468"/>
        <v>0.35</v>
      </c>
      <c r="GP16" s="11">
        <f t="shared" si="468"/>
        <v>0.35</v>
      </c>
      <c r="GQ16" s="11">
        <f t="shared" si="468"/>
        <v>0.35</v>
      </c>
      <c r="GR16" s="11">
        <f t="shared" si="468"/>
        <v>0.35</v>
      </c>
      <c r="GS16" s="11">
        <f t="shared" si="468"/>
        <v>0.35</v>
      </c>
      <c r="GT16" s="11">
        <f t="shared" si="468"/>
        <v>0.35</v>
      </c>
      <c r="GU16" s="11">
        <f t="shared" si="468"/>
        <v>0.35</v>
      </c>
      <c r="GV16" s="11">
        <f t="shared" si="468"/>
        <v>0.35</v>
      </c>
      <c r="GW16" s="11">
        <f t="shared" si="468"/>
        <v>0.35</v>
      </c>
      <c r="GX16" s="11">
        <f t="shared" si="468"/>
        <v>0.35</v>
      </c>
      <c r="GY16" s="11">
        <f t="shared" si="468"/>
        <v>0.35</v>
      </c>
      <c r="GZ16" s="11">
        <f t="shared" si="468"/>
        <v>0.35</v>
      </c>
      <c r="HA16" s="11">
        <f t="shared" si="468"/>
        <v>0.35</v>
      </c>
      <c r="HB16" s="11">
        <f t="shared" si="468"/>
        <v>0.35</v>
      </c>
      <c r="HC16" s="11">
        <f t="shared" si="468"/>
        <v>0.35</v>
      </c>
      <c r="HD16" s="11">
        <f t="shared" si="468"/>
        <v>0.35</v>
      </c>
      <c r="HE16" s="11">
        <f t="shared" si="468"/>
        <v>0.35</v>
      </c>
      <c r="HF16" s="11">
        <f t="shared" si="468"/>
        <v>0.35</v>
      </c>
      <c r="HG16" s="11">
        <f t="shared" si="468"/>
        <v>0.35</v>
      </c>
      <c r="HH16" s="11">
        <f t="shared" si="468"/>
        <v>0.35</v>
      </c>
      <c r="HI16" s="11">
        <f t="shared" si="468"/>
        <v>0.35</v>
      </c>
      <c r="HJ16" s="11">
        <f t="shared" si="468"/>
        <v>0.35</v>
      </c>
      <c r="HK16" s="11">
        <f t="shared" si="468"/>
        <v>0.35</v>
      </c>
      <c r="HL16" s="11">
        <f t="shared" si="468"/>
        <v>0.35</v>
      </c>
      <c r="HM16" s="11">
        <f t="shared" si="468"/>
        <v>0.35</v>
      </c>
      <c r="HN16" s="11">
        <f t="shared" si="468"/>
        <v>0.35</v>
      </c>
      <c r="HO16" s="11">
        <f t="shared" si="468"/>
        <v>0.35</v>
      </c>
      <c r="HP16" s="11">
        <f t="shared" si="468"/>
        <v>0.35</v>
      </c>
      <c r="HQ16" s="11">
        <f t="shared" si="468"/>
        <v>0.35</v>
      </c>
      <c r="HR16" s="11">
        <f t="shared" si="468"/>
        <v>0.35</v>
      </c>
      <c r="HS16" s="11">
        <f t="shared" si="468"/>
        <v>0.35</v>
      </c>
      <c r="HT16" s="11">
        <f t="shared" si="468"/>
        <v>0.35</v>
      </c>
      <c r="HU16" s="11">
        <f t="shared" si="468"/>
        <v>0.35</v>
      </c>
      <c r="HV16" s="11">
        <f t="shared" si="468"/>
        <v>0.35</v>
      </c>
      <c r="HW16" s="11">
        <f t="shared" si="468"/>
        <v>0.35</v>
      </c>
      <c r="HX16" s="11">
        <f t="shared" si="468"/>
        <v>0.35</v>
      </c>
      <c r="HY16" s="11">
        <f t="shared" si="468"/>
        <v>0.35</v>
      </c>
      <c r="HZ16" s="11">
        <f t="shared" si="468"/>
        <v>0.35</v>
      </c>
      <c r="IA16" s="11">
        <f t="shared" si="468"/>
        <v>0.35</v>
      </c>
      <c r="IB16" s="11">
        <f t="shared" si="468"/>
        <v>0.35</v>
      </c>
      <c r="IC16" s="11">
        <f t="shared" si="468"/>
        <v>0.35</v>
      </c>
      <c r="ID16" s="11">
        <f t="shared" si="468"/>
        <v>0.35</v>
      </c>
      <c r="IE16" s="11">
        <f t="shared" si="468"/>
        <v>0.35</v>
      </c>
      <c r="IF16" s="11">
        <f t="shared" si="468"/>
        <v>0.35</v>
      </c>
      <c r="IG16" s="11">
        <f t="shared" si="468"/>
        <v>0.35</v>
      </c>
      <c r="IH16" s="11">
        <f t="shared" si="468"/>
        <v>0.35</v>
      </c>
      <c r="II16" s="11">
        <f t="shared" si="468"/>
        <v>0.35</v>
      </c>
      <c r="IJ16" s="11">
        <f t="shared" si="468"/>
        <v>0.35</v>
      </c>
      <c r="IK16" s="11">
        <f t="shared" si="468"/>
        <v>0.35</v>
      </c>
      <c r="IL16" s="11">
        <f t="shared" si="468"/>
        <v>0.35</v>
      </c>
      <c r="IM16" s="11">
        <f t="shared" si="468"/>
        <v>0.35</v>
      </c>
      <c r="IN16" s="11">
        <f t="shared" si="468"/>
        <v>0.35</v>
      </c>
      <c r="IO16" s="11">
        <f t="shared" si="468"/>
        <v>0.35</v>
      </c>
      <c r="IP16" s="11">
        <f t="shared" si="468"/>
        <v>0.35</v>
      </c>
      <c r="IQ16" s="11">
        <f t="shared" si="468"/>
        <v>0.35</v>
      </c>
      <c r="IR16" s="11">
        <f t="shared" si="468"/>
        <v>0.35</v>
      </c>
      <c r="IS16" s="11">
        <f t="shared" si="468"/>
        <v>0.35</v>
      </c>
      <c r="IT16" s="11">
        <f t="shared" si="468"/>
        <v>0.35</v>
      </c>
      <c r="IU16" s="11">
        <f t="shared" si="468"/>
        <v>0.35</v>
      </c>
      <c r="IV16" s="11">
        <f t="shared" si="468"/>
        <v>0.35</v>
      </c>
      <c r="IW16" s="11">
        <f t="shared" si="468"/>
        <v>0.35</v>
      </c>
      <c r="IX16" s="11">
        <f t="shared" si="468"/>
        <v>0.35</v>
      </c>
      <c r="IY16" s="11">
        <f t="shared" ref="IY16:LJ16" si="469">Reserve_Margin</f>
        <v>0.35</v>
      </c>
      <c r="IZ16" s="11">
        <f t="shared" si="469"/>
        <v>0.35</v>
      </c>
      <c r="JA16" s="11">
        <f t="shared" si="469"/>
        <v>0.35</v>
      </c>
      <c r="JB16" s="11">
        <f t="shared" si="469"/>
        <v>0.35</v>
      </c>
      <c r="JC16" s="11">
        <f t="shared" si="469"/>
        <v>0.35</v>
      </c>
      <c r="JD16" s="11">
        <f t="shared" si="469"/>
        <v>0.35</v>
      </c>
      <c r="JE16" s="11">
        <f t="shared" si="469"/>
        <v>0.35</v>
      </c>
      <c r="JF16" s="11">
        <f t="shared" si="469"/>
        <v>0.35</v>
      </c>
      <c r="JG16" s="11">
        <f t="shared" si="469"/>
        <v>0.35</v>
      </c>
      <c r="JH16" s="11">
        <f t="shared" si="469"/>
        <v>0.35</v>
      </c>
      <c r="JI16" s="11">
        <f t="shared" si="469"/>
        <v>0.35</v>
      </c>
      <c r="JJ16" s="11">
        <f t="shared" si="469"/>
        <v>0.35</v>
      </c>
      <c r="JK16" s="11">
        <f t="shared" si="469"/>
        <v>0.35</v>
      </c>
      <c r="JL16" s="11">
        <f t="shared" si="469"/>
        <v>0.35</v>
      </c>
      <c r="JM16" s="11">
        <f t="shared" si="469"/>
        <v>0.35</v>
      </c>
      <c r="JN16" s="11">
        <f t="shared" si="469"/>
        <v>0.35</v>
      </c>
      <c r="JO16" s="11">
        <f t="shared" si="469"/>
        <v>0.35</v>
      </c>
      <c r="JP16" s="11">
        <f t="shared" si="469"/>
        <v>0.35</v>
      </c>
      <c r="JQ16" s="11">
        <f t="shared" si="469"/>
        <v>0.35</v>
      </c>
      <c r="JR16" s="11">
        <f t="shared" si="469"/>
        <v>0.35</v>
      </c>
      <c r="JS16" s="11">
        <f t="shared" si="469"/>
        <v>0.35</v>
      </c>
      <c r="JT16" s="11">
        <f t="shared" si="469"/>
        <v>0.35</v>
      </c>
      <c r="JU16" s="11">
        <f t="shared" si="469"/>
        <v>0.35</v>
      </c>
      <c r="JV16" s="11">
        <f t="shared" si="469"/>
        <v>0.35</v>
      </c>
      <c r="JW16" s="11">
        <f t="shared" si="469"/>
        <v>0.35</v>
      </c>
      <c r="JX16" s="11">
        <f t="shared" si="469"/>
        <v>0.35</v>
      </c>
      <c r="JY16" s="11">
        <f t="shared" si="469"/>
        <v>0.35</v>
      </c>
      <c r="JZ16" s="11">
        <f t="shared" si="469"/>
        <v>0.35</v>
      </c>
      <c r="KA16" s="11">
        <f t="shared" si="469"/>
        <v>0.35</v>
      </c>
      <c r="KB16" s="11">
        <f t="shared" si="469"/>
        <v>0.35</v>
      </c>
      <c r="KC16" s="11">
        <f t="shared" si="469"/>
        <v>0.35</v>
      </c>
      <c r="KD16" s="11">
        <f t="shared" si="469"/>
        <v>0.35</v>
      </c>
      <c r="KE16" s="11">
        <f t="shared" si="469"/>
        <v>0.35</v>
      </c>
      <c r="KF16" s="11">
        <f t="shared" si="469"/>
        <v>0.35</v>
      </c>
      <c r="KG16" s="11">
        <f t="shared" si="469"/>
        <v>0.35</v>
      </c>
      <c r="KH16" s="11">
        <f t="shared" si="469"/>
        <v>0.35</v>
      </c>
      <c r="KI16" s="11">
        <f t="shared" si="469"/>
        <v>0.35</v>
      </c>
      <c r="KJ16" s="11">
        <f t="shared" si="469"/>
        <v>0.35</v>
      </c>
      <c r="KK16" s="11">
        <f t="shared" si="469"/>
        <v>0.35</v>
      </c>
      <c r="KL16" s="11">
        <f t="shared" si="469"/>
        <v>0.35</v>
      </c>
      <c r="KM16" s="11">
        <f t="shared" si="469"/>
        <v>0.35</v>
      </c>
      <c r="KN16" s="11">
        <f t="shared" si="469"/>
        <v>0.35</v>
      </c>
      <c r="KO16" s="11">
        <f t="shared" si="469"/>
        <v>0.35</v>
      </c>
      <c r="KP16" s="11">
        <f t="shared" si="469"/>
        <v>0.35</v>
      </c>
      <c r="KQ16" s="11">
        <f t="shared" si="469"/>
        <v>0.35</v>
      </c>
      <c r="KR16" s="11">
        <f t="shared" si="469"/>
        <v>0.35</v>
      </c>
      <c r="KS16" s="11">
        <f t="shared" si="469"/>
        <v>0.35</v>
      </c>
      <c r="KT16" s="11">
        <f t="shared" si="469"/>
        <v>0.35</v>
      </c>
      <c r="KU16" s="11">
        <f t="shared" si="469"/>
        <v>0.35</v>
      </c>
      <c r="KV16" s="11">
        <f t="shared" si="469"/>
        <v>0.35</v>
      </c>
      <c r="KW16" s="11">
        <f t="shared" si="469"/>
        <v>0.35</v>
      </c>
      <c r="KX16" s="11">
        <f t="shared" si="469"/>
        <v>0.35</v>
      </c>
      <c r="KY16" s="11">
        <f t="shared" si="469"/>
        <v>0.35</v>
      </c>
      <c r="KZ16" s="11">
        <f t="shared" si="469"/>
        <v>0.35</v>
      </c>
      <c r="LA16" s="11">
        <f t="shared" si="469"/>
        <v>0.35</v>
      </c>
      <c r="LB16" s="11">
        <f t="shared" si="469"/>
        <v>0.35</v>
      </c>
      <c r="LC16" s="11">
        <f t="shared" si="469"/>
        <v>0.35</v>
      </c>
      <c r="LD16" s="11">
        <f t="shared" si="469"/>
        <v>0.35</v>
      </c>
      <c r="LE16" s="11">
        <f t="shared" si="469"/>
        <v>0.35</v>
      </c>
      <c r="LF16" s="11">
        <f t="shared" si="469"/>
        <v>0.35</v>
      </c>
      <c r="LG16" s="11">
        <f t="shared" si="469"/>
        <v>0.35</v>
      </c>
      <c r="LH16" s="11">
        <f t="shared" si="469"/>
        <v>0.35</v>
      </c>
      <c r="LI16" s="11">
        <f t="shared" si="469"/>
        <v>0.35</v>
      </c>
      <c r="LJ16" s="11">
        <f t="shared" si="469"/>
        <v>0.35</v>
      </c>
      <c r="LK16" s="11">
        <f t="shared" ref="LK16:NR16" si="470">Reserve_Margin</f>
        <v>0.35</v>
      </c>
      <c r="LL16" s="11">
        <f t="shared" si="470"/>
        <v>0.35</v>
      </c>
      <c r="LM16" s="11">
        <f t="shared" si="470"/>
        <v>0.35</v>
      </c>
      <c r="LN16" s="11">
        <f t="shared" si="470"/>
        <v>0.35</v>
      </c>
      <c r="LO16" s="11">
        <f t="shared" si="470"/>
        <v>0.35</v>
      </c>
      <c r="LP16" s="11">
        <f t="shared" si="470"/>
        <v>0.35</v>
      </c>
      <c r="LQ16" s="11">
        <f t="shared" si="470"/>
        <v>0.35</v>
      </c>
      <c r="LR16" s="11">
        <f t="shared" si="470"/>
        <v>0.35</v>
      </c>
      <c r="LS16" s="11">
        <f t="shared" si="470"/>
        <v>0.35</v>
      </c>
      <c r="LT16" s="11">
        <f t="shared" si="470"/>
        <v>0.35</v>
      </c>
      <c r="LU16" s="11">
        <f t="shared" si="470"/>
        <v>0.35</v>
      </c>
      <c r="LV16" s="11">
        <f t="shared" si="470"/>
        <v>0.35</v>
      </c>
      <c r="LW16" s="11">
        <f t="shared" si="470"/>
        <v>0.35</v>
      </c>
      <c r="LX16" s="11">
        <f t="shared" si="470"/>
        <v>0.35</v>
      </c>
      <c r="LY16" s="11">
        <f t="shared" si="470"/>
        <v>0.35</v>
      </c>
      <c r="LZ16" s="11">
        <f t="shared" si="470"/>
        <v>0.35</v>
      </c>
      <c r="MA16" s="11">
        <f t="shared" si="470"/>
        <v>0.35</v>
      </c>
      <c r="MB16" s="11">
        <f t="shared" si="470"/>
        <v>0.35</v>
      </c>
      <c r="MC16" s="11">
        <f t="shared" si="470"/>
        <v>0.35</v>
      </c>
      <c r="MD16" s="11">
        <f t="shared" si="470"/>
        <v>0.35</v>
      </c>
      <c r="ME16" s="11">
        <f t="shared" si="470"/>
        <v>0.35</v>
      </c>
      <c r="MF16" s="11">
        <f t="shared" si="470"/>
        <v>0.35</v>
      </c>
      <c r="MG16" s="11">
        <f t="shared" si="470"/>
        <v>0.35</v>
      </c>
      <c r="MH16" s="11">
        <f t="shared" si="470"/>
        <v>0.35</v>
      </c>
      <c r="MI16" s="11">
        <f t="shared" si="470"/>
        <v>0.35</v>
      </c>
      <c r="MJ16" s="11">
        <f t="shared" si="470"/>
        <v>0.35</v>
      </c>
      <c r="MK16" s="11">
        <f t="shared" si="470"/>
        <v>0.35</v>
      </c>
      <c r="ML16" s="11">
        <f t="shared" si="470"/>
        <v>0.35</v>
      </c>
      <c r="MM16" s="11">
        <f t="shared" si="470"/>
        <v>0.35</v>
      </c>
      <c r="MN16" s="11">
        <f t="shared" si="470"/>
        <v>0.35</v>
      </c>
      <c r="MO16" s="11">
        <f t="shared" si="470"/>
        <v>0.35</v>
      </c>
      <c r="MP16" s="11">
        <f t="shared" si="470"/>
        <v>0.35</v>
      </c>
      <c r="MQ16" s="11">
        <f t="shared" si="470"/>
        <v>0.35</v>
      </c>
      <c r="MR16" s="11">
        <f t="shared" si="470"/>
        <v>0.35</v>
      </c>
      <c r="MS16" s="11">
        <f t="shared" si="470"/>
        <v>0.35</v>
      </c>
      <c r="MT16" s="11">
        <f t="shared" si="470"/>
        <v>0.35</v>
      </c>
      <c r="MU16" s="11">
        <f t="shared" si="470"/>
        <v>0.35</v>
      </c>
      <c r="MV16" s="11">
        <f t="shared" si="470"/>
        <v>0.35</v>
      </c>
      <c r="MW16" s="11">
        <f t="shared" si="470"/>
        <v>0.35</v>
      </c>
      <c r="MX16" s="11">
        <f t="shared" si="470"/>
        <v>0.35</v>
      </c>
      <c r="MY16" s="11">
        <f t="shared" si="470"/>
        <v>0.35</v>
      </c>
      <c r="MZ16" s="11">
        <f t="shared" si="470"/>
        <v>0.35</v>
      </c>
      <c r="NA16" s="11">
        <f t="shared" si="470"/>
        <v>0.35</v>
      </c>
      <c r="NB16" s="11">
        <f t="shared" si="470"/>
        <v>0.35</v>
      </c>
      <c r="NC16" s="11">
        <f t="shared" si="470"/>
        <v>0.35</v>
      </c>
      <c r="ND16" s="11">
        <f t="shared" si="470"/>
        <v>0.35</v>
      </c>
      <c r="NE16" s="11">
        <f t="shared" si="470"/>
        <v>0.35</v>
      </c>
      <c r="NF16" s="11">
        <f t="shared" si="470"/>
        <v>0.35</v>
      </c>
      <c r="NG16" s="11">
        <f t="shared" si="470"/>
        <v>0.35</v>
      </c>
      <c r="NH16" s="11">
        <f t="shared" si="470"/>
        <v>0.35</v>
      </c>
      <c r="NI16" s="11">
        <f t="shared" si="470"/>
        <v>0.35</v>
      </c>
      <c r="NJ16" s="11">
        <f t="shared" si="470"/>
        <v>0.35</v>
      </c>
      <c r="NK16" s="11">
        <f t="shared" si="470"/>
        <v>0.35</v>
      </c>
      <c r="NL16" s="11">
        <f t="shared" si="470"/>
        <v>0.35</v>
      </c>
      <c r="NM16" s="11">
        <f t="shared" si="470"/>
        <v>0.35</v>
      </c>
      <c r="NN16" s="11">
        <f t="shared" si="470"/>
        <v>0.35</v>
      </c>
      <c r="NO16" s="11">
        <f t="shared" si="470"/>
        <v>0.35</v>
      </c>
      <c r="NP16" s="11">
        <f t="shared" si="470"/>
        <v>0.35</v>
      </c>
      <c r="NQ16" s="11">
        <f t="shared" si="470"/>
        <v>0.35</v>
      </c>
      <c r="NR16" s="11">
        <f t="shared" si="470"/>
        <v>0.35</v>
      </c>
      <c r="NW16" s="1"/>
      <c r="NX16" s="1"/>
    </row>
    <row r="17" spans="1:389">
      <c r="A17" t="s">
        <v>348</v>
      </c>
      <c r="C17" s="12">
        <f t="shared" ref="C17:AH17" si="471">Losses</f>
        <v>6.7500000000000004E-2</v>
      </c>
      <c r="D17" s="12">
        <f t="shared" si="471"/>
        <v>6.7500000000000004E-2</v>
      </c>
      <c r="E17" s="12">
        <f t="shared" si="471"/>
        <v>6.7500000000000004E-2</v>
      </c>
      <c r="F17" s="12">
        <f t="shared" si="471"/>
        <v>6.7500000000000004E-2</v>
      </c>
      <c r="G17" s="12">
        <f t="shared" si="471"/>
        <v>6.7500000000000004E-2</v>
      </c>
      <c r="H17" s="12">
        <f t="shared" si="471"/>
        <v>6.7500000000000004E-2</v>
      </c>
      <c r="I17" s="12">
        <f t="shared" si="471"/>
        <v>6.7500000000000004E-2</v>
      </c>
      <c r="J17" s="12">
        <f t="shared" si="471"/>
        <v>6.7500000000000004E-2</v>
      </c>
      <c r="K17" s="12">
        <f t="shared" si="471"/>
        <v>6.7500000000000004E-2</v>
      </c>
      <c r="L17" s="12">
        <f t="shared" si="471"/>
        <v>6.7500000000000004E-2</v>
      </c>
      <c r="M17" s="12">
        <f t="shared" si="471"/>
        <v>6.7500000000000004E-2</v>
      </c>
      <c r="N17" s="12">
        <f t="shared" si="471"/>
        <v>6.7500000000000004E-2</v>
      </c>
      <c r="O17" s="12">
        <f t="shared" si="471"/>
        <v>6.7500000000000004E-2</v>
      </c>
      <c r="P17" s="12">
        <f t="shared" si="471"/>
        <v>6.7500000000000004E-2</v>
      </c>
      <c r="Q17" s="12">
        <f t="shared" si="471"/>
        <v>6.7500000000000004E-2</v>
      </c>
      <c r="R17" s="12">
        <f t="shared" si="471"/>
        <v>6.7500000000000004E-2</v>
      </c>
      <c r="S17" s="12">
        <f t="shared" si="471"/>
        <v>6.7500000000000004E-2</v>
      </c>
      <c r="T17" s="12">
        <f t="shared" si="471"/>
        <v>6.7500000000000004E-2</v>
      </c>
      <c r="U17" s="12">
        <f t="shared" si="471"/>
        <v>6.7500000000000004E-2</v>
      </c>
      <c r="V17" s="12">
        <f t="shared" si="471"/>
        <v>6.7500000000000004E-2</v>
      </c>
      <c r="W17" s="12">
        <f t="shared" si="471"/>
        <v>6.7500000000000004E-2</v>
      </c>
      <c r="X17" s="12">
        <f t="shared" si="471"/>
        <v>6.7500000000000004E-2</v>
      </c>
      <c r="Y17" s="12">
        <f t="shared" si="471"/>
        <v>6.7500000000000004E-2</v>
      </c>
      <c r="Z17" s="12">
        <f t="shared" si="471"/>
        <v>6.7500000000000004E-2</v>
      </c>
      <c r="AA17" s="12">
        <f t="shared" si="471"/>
        <v>6.7500000000000004E-2</v>
      </c>
      <c r="AB17" s="12">
        <f t="shared" si="471"/>
        <v>6.7500000000000004E-2</v>
      </c>
      <c r="AC17" s="12">
        <f t="shared" si="471"/>
        <v>6.7500000000000004E-2</v>
      </c>
      <c r="AD17" s="12">
        <f t="shared" si="471"/>
        <v>6.7500000000000004E-2</v>
      </c>
      <c r="AE17" s="12">
        <f t="shared" si="471"/>
        <v>6.7500000000000004E-2</v>
      </c>
      <c r="AF17" s="12">
        <f t="shared" si="471"/>
        <v>6.7500000000000004E-2</v>
      </c>
      <c r="AG17" s="12">
        <f t="shared" si="471"/>
        <v>6.7500000000000004E-2</v>
      </c>
      <c r="AH17" s="12">
        <f t="shared" si="471"/>
        <v>6.7500000000000004E-2</v>
      </c>
      <c r="AI17" s="12">
        <f t="shared" ref="AI17:BN17" si="472">Losses</f>
        <v>6.7500000000000004E-2</v>
      </c>
      <c r="AJ17" s="12">
        <f t="shared" si="472"/>
        <v>6.7500000000000004E-2</v>
      </c>
      <c r="AK17" s="12">
        <f t="shared" si="472"/>
        <v>6.7500000000000004E-2</v>
      </c>
      <c r="AL17" s="12">
        <f t="shared" si="472"/>
        <v>6.7500000000000004E-2</v>
      </c>
      <c r="AM17" s="12">
        <f t="shared" si="472"/>
        <v>6.7500000000000004E-2</v>
      </c>
      <c r="AN17" s="12">
        <f t="shared" si="472"/>
        <v>6.7500000000000004E-2</v>
      </c>
      <c r="AO17" s="12">
        <f t="shared" si="472"/>
        <v>6.7500000000000004E-2</v>
      </c>
      <c r="AP17" s="12">
        <f t="shared" si="472"/>
        <v>6.7500000000000004E-2</v>
      </c>
      <c r="AQ17" s="12">
        <f t="shared" si="472"/>
        <v>6.7500000000000004E-2</v>
      </c>
      <c r="AR17" s="12">
        <f t="shared" si="472"/>
        <v>6.7500000000000004E-2</v>
      </c>
      <c r="AS17" s="12">
        <f t="shared" si="472"/>
        <v>6.7500000000000004E-2</v>
      </c>
      <c r="AT17" s="12">
        <f t="shared" si="472"/>
        <v>6.7500000000000004E-2</v>
      </c>
      <c r="AU17" s="12">
        <f t="shared" si="472"/>
        <v>6.7500000000000004E-2</v>
      </c>
      <c r="AV17" s="12">
        <f t="shared" si="472"/>
        <v>6.7500000000000004E-2</v>
      </c>
      <c r="AW17" s="12">
        <f t="shared" si="472"/>
        <v>6.7500000000000004E-2</v>
      </c>
      <c r="AX17" s="12">
        <f t="shared" si="472"/>
        <v>6.7500000000000004E-2</v>
      </c>
      <c r="AY17" s="12">
        <f t="shared" si="472"/>
        <v>6.7500000000000004E-2</v>
      </c>
      <c r="AZ17" s="12">
        <f t="shared" si="472"/>
        <v>6.7500000000000004E-2</v>
      </c>
      <c r="BA17" s="12">
        <f t="shared" si="472"/>
        <v>6.7500000000000004E-2</v>
      </c>
      <c r="BB17" s="12">
        <f t="shared" si="472"/>
        <v>6.7500000000000004E-2</v>
      </c>
      <c r="BC17" s="12">
        <f t="shared" si="472"/>
        <v>6.7500000000000004E-2</v>
      </c>
      <c r="BD17" s="12">
        <f t="shared" si="472"/>
        <v>6.7500000000000004E-2</v>
      </c>
      <c r="BE17" s="12">
        <f t="shared" si="472"/>
        <v>6.7500000000000004E-2</v>
      </c>
      <c r="BF17" s="12">
        <f t="shared" si="472"/>
        <v>6.7500000000000004E-2</v>
      </c>
      <c r="BG17" s="12">
        <f t="shared" si="472"/>
        <v>6.7500000000000004E-2</v>
      </c>
      <c r="BH17" s="12">
        <f t="shared" si="472"/>
        <v>6.7500000000000004E-2</v>
      </c>
      <c r="BI17" s="12">
        <f t="shared" si="472"/>
        <v>6.7500000000000004E-2</v>
      </c>
      <c r="BJ17" s="12">
        <f t="shared" si="472"/>
        <v>6.7500000000000004E-2</v>
      </c>
      <c r="BK17" s="12">
        <f t="shared" si="472"/>
        <v>6.7500000000000004E-2</v>
      </c>
      <c r="BL17" s="12">
        <f t="shared" si="472"/>
        <v>6.7500000000000004E-2</v>
      </c>
      <c r="BM17" s="12">
        <f t="shared" si="472"/>
        <v>6.7500000000000004E-2</v>
      </c>
      <c r="BN17" s="12">
        <f t="shared" si="472"/>
        <v>6.7500000000000004E-2</v>
      </c>
      <c r="BO17" s="12">
        <f t="shared" ref="BO17:CT17" si="473">Losses</f>
        <v>6.7500000000000004E-2</v>
      </c>
      <c r="BP17" s="12">
        <f t="shared" si="473"/>
        <v>6.7500000000000004E-2</v>
      </c>
      <c r="BQ17" s="12">
        <f t="shared" si="473"/>
        <v>6.7500000000000004E-2</v>
      </c>
      <c r="BR17" s="12">
        <f t="shared" si="473"/>
        <v>6.7500000000000004E-2</v>
      </c>
      <c r="BS17" s="12">
        <f t="shared" si="473"/>
        <v>6.7500000000000004E-2</v>
      </c>
      <c r="BT17" s="12">
        <f t="shared" si="473"/>
        <v>6.7500000000000004E-2</v>
      </c>
      <c r="BU17" s="12">
        <f t="shared" si="473"/>
        <v>6.7500000000000004E-2</v>
      </c>
      <c r="BV17" s="12">
        <f t="shared" si="473"/>
        <v>6.7500000000000004E-2</v>
      </c>
      <c r="BW17" s="12">
        <f t="shared" si="473"/>
        <v>6.7500000000000004E-2</v>
      </c>
      <c r="BX17" s="12">
        <f t="shared" si="473"/>
        <v>6.7500000000000004E-2</v>
      </c>
      <c r="BY17" s="12">
        <f t="shared" si="473"/>
        <v>6.7500000000000004E-2</v>
      </c>
      <c r="BZ17" s="12">
        <f t="shared" si="473"/>
        <v>6.7500000000000004E-2</v>
      </c>
      <c r="CA17" s="12">
        <f t="shared" si="473"/>
        <v>6.7500000000000004E-2</v>
      </c>
      <c r="CB17" s="12">
        <f t="shared" si="473"/>
        <v>6.7500000000000004E-2</v>
      </c>
      <c r="CC17" s="12">
        <f t="shared" si="473"/>
        <v>6.7500000000000004E-2</v>
      </c>
      <c r="CD17" s="12">
        <f t="shared" si="473"/>
        <v>6.7500000000000004E-2</v>
      </c>
      <c r="CE17" s="12">
        <f t="shared" si="473"/>
        <v>6.7500000000000004E-2</v>
      </c>
      <c r="CF17" s="12">
        <f t="shared" si="473"/>
        <v>6.7500000000000004E-2</v>
      </c>
      <c r="CG17" s="12">
        <f t="shared" si="473"/>
        <v>6.7500000000000004E-2</v>
      </c>
      <c r="CH17" s="12">
        <f t="shared" si="473"/>
        <v>6.7500000000000004E-2</v>
      </c>
      <c r="CI17" s="12">
        <f t="shared" si="473"/>
        <v>6.7500000000000004E-2</v>
      </c>
      <c r="CJ17" s="12">
        <f t="shared" si="473"/>
        <v>6.7500000000000004E-2</v>
      </c>
      <c r="CK17" s="12">
        <f t="shared" si="473"/>
        <v>6.7500000000000004E-2</v>
      </c>
      <c r="CL17" s="12">
        <f t="shared" si="473"/>
        <v>6.7500000000000004E-2</v>
      </c>
      <c r="CM17" s="12">
        <f t="shared" si="473"/>
        <v>6.7500000000000004E-2</v>
      </c>
      <c r="CN17" s="12">
        <f t="shared" si="473"/>
        <v>6.7500000000000004E-2</v>
      </c>
      <c r="CO17" s="12">
        <f t="shared" si="473"/>
        <v>6.7500000000000004E-2</v>
      </c>
      <c r="CP17" s="12">
        <f t="shared" si="473"/>
        <v>6.7500000000000004E-2</v>
      </c>
      <c r="CQ17" s="12">
        <f t="shared" si="473"/>
        <v>6.7500000000000004E-2</v>
      </c>
      <c r="CR17" s="12">
        <f t="shared" si="473"/>
        <v>6.7500000000000004E-2</v>
      </c>
      <c r="CS17" s="12">
        <f t="shared" si="473"/>
        <v>6.7500000000000004E-2</v>
      </c>
      <c r="CT17" s="12">
        <f t="shared" si="473"/>
        <v>6.7500000000000004E-2</v>
      </c>
      <c r="CU17" s="12">
        <f t="shared" ref="CU17:DZ17" si="474">Losses</f>
        <v>6.7500000000000004E-2</v>
      </c>
      <c r="CV17" s="12">
        <f t="shared" si="474"/>
        <v>6.7500000000000004E-2</v>
      </c>
      <c r="CW17" s="12">
        <f t="shared" si="474"/>
        <v>6.7500000000000004E-2</v>
      </c>
      <c r="CX17" s="12">
        <f t="shared" si="474"/>
        <v>6.7500000000000004E-2</v>
      </c>
      <c r="CY17" s="12">
        <f t="shared" si="474"/>
        <v>6.7500000000000004E-2</v>
      </c>
      <c r="CZ17" s="12">
        <f t="shared" si="474"/>
        <v>6.7500000000000004E-2</v>
      </c>
      <c r="DA17" s="12">
        <f t="shared" si="474"/>
        <v>6.7500000000000004E-2</v>
      </c>
      <c r="DB17" s="12">
        <f t="shared" si="474"/>
        <v>6.7500000000000004E-2</v>
      </c>
      <c r="DC17" s="12">
        <f t="shared" si="474"/>
        <v>6.7500000000000004E-2</v>
      </c>
      <c r="DD17" s="12">
        <f t="shared" si="474"/>
        <v>6.7500000000000004E-2</v>
      </c>
      <c r="DE17" s="12">
        <f t="shared" si="474"/>
        <v>6.7500000000000004E-2</v>
      </c>
      <c r="DF17" s="12">
        <f t="shared" si="474"/>
        <v>6.7500000000000004E-2</v>
      </c>
      <c r="DG17" s="12">
        <f t="shared" si="474"/>
        <v>6.7500000000000004E-2</v>
      </c>
      <c r="DH17" s="12">
        <f t="shared" si="474"/>
        <v>6.7500000000000004E-2</v>
      </c>
      <c r="DI17" s="12">
        <f t="shared" si="474"/>
        <v>6.7500000000000004E-2</v>
      </c>
      <c r="DJ17" s="12">
        <f t="shared" si="474"/>
        <v>6.7500000000000004E-2</v>
      </c>
      <c r="DK17" s="12">
        <f t="shared" si="474"/>
        <v>6.7500000000000004E-2</v>
      </c>
      <c r="DL17" s="12">
        <f t="shared" si="474"/>
        <v>6.7500000000000004E-2</v>
      </c>
      <c r="DM17" s="12">
        <f t="shared" si="474"/>
        <v>6.7500000000000004E-2</v>
      </c>
      <c r="DN17" s="12">
        <f t="shared" si="474"/>
        <v>6.7500000000000004E-2</v>
      </c>
      <c r="DO17" s="12">
        <f t="shared" si="474"/>
        <v>6.7500000000000004E-2</v>
      </c>
      <c r="DP17" s="12">
        <f t="shared" si="474"/>
        <v>6.7500000000000004E-2</v>
      </c>
      <c r="DQ17" s="12">
        <f t="shared" si="474"/>
        <v>6.7500000000000004E-2</v>
      </c>
      <c r="DR17" s="12">
        <f t="shared" si="474"/>
        <v>6.7500000000000004E-2</v>
      </c>
      <c r="DS17" s="12">
        <f t="shared" si="474"/>
        <v>6.7500000000000004E-2</v>
      </c>
      <c r="DT17" s="12">
        <f t="shared" si="474"/>
        <v>6.7500000000000004E-2</v>
      </c>
      <c r="DU17" s="12">
        <f t="shared" si="474"/>
        <v>6.7500000000000004E-2</v>
      </c>
      <c r="DV17" s="12">
        <f t="shared" si="474"/>
        <v>6.7500000000000004E-2</v>
      </c>
      <c r="DW17" s="12">
        <f t="shared" si="474"/>
        <v>6.7500000000000004E-2</v>
      </c>
      <c r="DX17" s="12">
        <f t="shared" si="474"/>
        <v>6.7500000000000004E-2</v>
      </c>
      <c r="DY17" s="12">
        <f t="shared" si="474"/>
        <v>6.7500000000000004E-2</v>
      </c>
      <c r="DZ17" s="12">
        <f t="shared" si="474"/>
        <v>6.7500000000000004E-2</v>
      </c>
      <c r="EA17" s="12">
        <f t="shared" ref="EA17:GL17" si="475">Losses</f>
        <v>6.7500000000000004E-2</v>
      </c>
      <c r="EB17" s="12">
        <f t="shared" si="475"/>
        <v>6.7500000000000004E-2</v>
      </c>
      <c r="EC17" s="12">
        <f t="shared" si="475"/>
        <v>6.7500000000000004E-2</v>
      </c>
      <c r="ED17" s="12">
        <f t="shared" si="475"/>
        <v>6.7500000000000004E-2</v>
      </c>
      <c r="EE17" s="12">
        <f t="shared" si="475"/>
        <v>6.7500000000000004E-2</v>
      </c>
      <c r="EF17" s="12">
        <f t="shared" si="475"/>
        <v>6.7500000000000004E-2</v>
      </c>
      <c r="EG17" s="12">
        <f t="shared" si="475"/>
        <v>6.7500000000000004E-2</v>
      </c>
      <c r="EH17" s="12">
        <f t="shared" si="475"/>
        <v>6.7500000000000004E-2</v>
      </c>
      <c r="EI17" s="12">
        <f t="shared" si="475"/>
        <v>6.7500000000000004E-2</v>
      </c>
      <c r="EJ17" s="12">
        <f t="shared" si="475"/>
        <v>6.7500000000000004E-2</v>
      </c>
      <c r="EK17" s="12">
        <f t="shared" si="475"/>
        <v>6.7500000000000004E-2</v>
      </c>
      <c r="EL17" s="12">
        <f t="shared" si="475"/>
        <v>6.7500000000000004E-2</v>
      </c>
      <c r="EM17" s="12">
        <f t="shared" si="475"/>
        <v>6.7500000000000004E-2</v>
      </c>
      <c r="EN17" s="12">
        <f t="shared" si="475"/>
        <v>6.7500000000000004E-2</v>
      </c>
      <c r="EO17" s="12">
        <f t="shared" si="475"/>
        <v>6.7500000000000004E-2</v>
      </c>
      <c r="EP17" s="12">
        <f t="shared" si="475"/>
        <v>6.7500000000000004E-2</v>
      </c>
      <c r="EQ17" s="12">
        <f t="shared" si="475"/>
        <v>6.7500000000000004E-2</v>
      </c>
      <c r="ER17" s="12">
        <f t="shared" si="475"/>
        <v>6.7500000000000004E-2</v>
      </c>
      <c r="ES17" s="12">
        <f t="shared" si="475"/>
        <v>6.7500000000000004E-2</v>
      </c>
      <c r="ET17" s="12">
        <f t="shared" si="475"/>
        <v>6.7500000000000004E-2</v>
      </c>
      <c r="EU17" s="12">
        <f t="shared" si="475"/>
        <v>6.7500000000000004E-2</v>
      </c>
      <c r="EV17" s="12">
        <f t="shared" si="475"/>
        <v>6.7500000000000004E-2</v>
      </c>
      <c r="EW17" s="12">
        <f t="shared" si="475"/>
        <v>6.7500000000000004E-2</v>
      </c>
      <c r="EX17" s="12">
        <f t="shared" si="475"/>
        <v>6.7500000000000004E-2</v>
      </c>
      <c r="EY17" s="12">
        <f t="shared" si="475"/>
        <v>6.7500000000000004E-2</v>
      </c>
      <c r="EZ17" s="12">
        <f t="shared" si="475"/>
        <v>6.7500000000000004E-2</v>
      </c>
      <c r="FA17" s="12">
        <f t="shared" si="475"/>
        <v>6.7500000000000004E-2</v>
      </c>
      <c r="FB17" s="12">
        <f t="shared" si="475"/>
        <v>6.7500000000000004E-2</v>
      </c>
      <c r="FC17" s="12">
        <f t="shared" si="475"/>
        <v>6.7500000000000004E-2</v>
      </c>
      <c r="FD17" s="12">
        <f t="shared" si="475"/>
        <v>6.7500000000000004E-2</v>
      </c>
      <c r="FE17" s="12">
        <f t="shared" si="475"/>
        <v>6.7500000000000004E-2</v>
      </c>
      <c r="FF17" s="12">
        <f t="shared" si="475"/>
        <v>6.7500000000000004E-2</v>
      </c>
      <c r="FG17" s="12">
        <f t="shared" si="475"/>
        <v>6.7500000000000004E-2</v>
      </c>
      <c r="FH17" s="12">
        <f t="shared" si="475"/>
        <v>6.7500000000000004E-2</v>
      </c>
      <c r="FI17" s="12">
        <f t="shared" si="475"/>
        <v>6.7500000000000004E-2</v>
      </c>
      <c r="FJ17" s="12">
        <f t="shared" si="475"/>
        <v>6.7500000000000004E-2</v>
      </c>
      <c r="FK17" s="12">
        <f t="shared" si="475"/>
        <v>6.7500000000000004E-2</v>
      </c>
      <c r="FL17" s="12">
        <f t="shared" si="475"/>
        <v>6.7500000000000004E-2</v>
      </c>
      <c r="FM17" s="12">
        <f t="shared" si="475"/>
        <v>6.7500000000000004E-2</v>
      </c>
      <c r="FN17" s="12">
        <f t="shared" si="475"/>
        <v>6.7500000000000004E-2</v>
      </c>
      <c r="FO17" s="12">
        <f t="shared" si="475"/>
        <v>6.7500000000000004E-2</v>
      </c>
      <c r="FP17" s="12">
        <f t="shared" si="475"/>
        <v>6.7500000000000004E-2</v>
      </c>
      <c r="FQ17" s="12">
        <f t="shared" si="475"/>
        <v>6.7500000000000004E-2</v>
      </c>
      <c r="FR17" s="12">
        <f t="shared" si="475"/>
        <v>6.7500000000000004E-2</v>
      </c>
      <c r="FS17" s="12">
        <f t="shared" si="475"/>
        <v>6.7500000000000004E-2</v>
      </c>
      <c r="FT17" s="12">
        <f t="shared" si="475"/>
        <v>6.7500000000000004E-2</v>
      </c>
      <c r="FU17" s="12">
        <f t="shared" si="475"/>
        <v>6.7500000000000004E-2</v>
      </c>
      <c r="FV17" s="12">
        <f t="shared" si="475"/>
        <v>6.7500000000000004E-2</v>
      </c>
      <c r="FW17" s="12">
        <f t="shared" si="475"/>
        <v>6.7500000000000004E-2</v>
      </c>
      <c r="FX17" s="12">
        <f t="shared" si="475"/>
        <v>6.7500000000000004E-2</v>
      </c>
      <c r="FY17" s="12">
        <f t="shared" si="475"/>
        <v>6.7500000000000004E-2</v>
      </c>
      <c r="FZ17" s="12">
        <f t="shared" si="475"/>
        <v>6.7500000000000004E-2</v>
      </c>
      <c r="GA17" s="12">
        <f t="shared" si="475"/>
        <v>6.7500000000000004E-2</v>
      </c>
      <c r="GB17" s="12">
        <f t="shared" si="475"/>
        <v>6.7500000000000004E-2</v>
      </c>
      <c r="GC17" s="12">
        <f t="shared" si="475"/>
        <v>6.7500000000000004E-2</v>
      </c>
      <c r="GD17" s="12">
        <f t="shared" si="475"/>
        <v>6.7500000000000004E-2</v>
      </c>
      <c r="GE17" s="12">
        <f t="shared" si="475"/>
        <v>6.7500000000000004E-2</v>
      </c>
      <c r="GF17" s="12">
        <f t="shared" si="475"/>
        <v>6.7500000000000004E-2</v>
      </c>
      <c r="GG17" s="12">
        <f t="shared" si="475"/>
        <v>6.7500000000000004E-2</v>
      </c>
      <c r="GH17" s="12">
        <f t="shared" si="475"/>
        <v>6.7500000000000004E-2</v>
      </c>
      <c r="GI17" s="12">
        <f t="shared" si="475"/>
        <v>6.7500000000000004E-2</v>
      </c>
      <c r="GJ17" s="12">
        <f t="shared" si="475"/>
        <v>6.7500000000000004E-2</v>
      </c>
      <c r="GK17" s="12">
        <f t="shared" si="475"/>
        <v>6.7500000000000004E-2</v>
      </c>
      <c r="GL17" s="12">
        <f t="shared" si="475"/>
        <v>6.7500000000000004E-2</v>
      </c>
      <c r="GM17" s="12">
        <f t="shared" ref="GM17:IX17" si="476">Losses</f>
        <v>6.7500000000000004E-2</v>
      </c>
      <c r="GN17" s="12">
        <f t="shared" si="476"/>
        <v>6.7500000000000004E-2</v>
      </c>
      <c r="GO17" s="12">
        <f t="shared" si="476"/>
        <v>6.7500000000000004E-2</v>
      </c>
      <c r="GP17" s="12">
        <f t="shared" si="476"/>
        <v>6.7500000000000004E-2</v>
      </c>
      <c r="GQ17" s="12">
        <f t="shared" si="476"/>
        <v>6.7500000000000004E-2</v>
      </c>
      <c r="GR17" s="12">
        <f t="shared" si="476"/>
        <v>6.7500000000000004E-2</v>
      </c>
      <c r="GS17" s="12">
        <f t="shared" si="476"/>
        <v>6.7500000000000004E-2</v>
      </c>
      <c r="GT17" s="12">
        <f t="shared" si="476"/>
        <v>6.7500000000000004E-2</v>
      </c>
      <c r="GU17" s="12">
        <f t="shared" si="476"/>
        <v>6.7500000000000004E-2</v>
      </c>
      <c r="GV17" s="12">
        <f t="shared" si="476"/>
        <v>6.7500000000000004E-2</v>
      </c>
      <c r="GW17" s="12">
        <f t="shared" si="476"/>
        <v>6.7500000000000004E-2</v>
      </c>
      <c r="GX17" s="12">
        <f t="shared" si="476"/>
        <v>6.7500000000000004E-2</v>
      </c>
      <c r="GY17" s="12">
        <f t="shared" si="476"/>
        <v>6.7500000000000004E-2</v>
      </c>
      <c r="GZ17" s="12">
        <f t="shared" si="476"/>
        <v>6.7500000000000004E-2</v>
      </c>
      <c r="HA17" s="12">
        <f t="shared" si="476"/>
        <v>6.7500000000000004E-2</v>
      </c>
      <c r="HB17" s="12">
        <f t="shared" si="476"/>
        <v>6.7500000000000004E-2</v>
      </c>
      <c r="HC17" s="12">
        <f t="shared" si="476"/>
        <v>6.7500000000000004E-2</v>
      </c>
      <c r="HD17" s="12">
        <f t="shared" si="476"/>
        <v>6.7500000000000004E-2</v>
      </c>
      <c r="HE17" s="12">
        <f t="shared" si="476"/>
        <v>6.7500000000000004E-2</v>
      </c>
      <c r="HF17" s="12">
        <f t="shared" si="476"/>
        <v>6.7500000000000004E-2</v>
      </c>
      <c r="HG17" s="12">
        <f t="shared" si="476"/>
        <v>6.7500000000000004E-2</v>
      </c>
      <c r="HH17" s="12">
        <f t="shared" si="476"/>
        <v>6.7500000000000004E-2</v>
      </c>
      <c r="HI17" s="12">
        <f t="shared" si="476"/>
        <v>6.7500000000000004E-2</v>
      </c>
      <c r="HJ17" s="12">
        <f t="shared" si="476"/>
        <v>6.7500000000000004E-2</v>
      </c>
      <c r="HK17" s="12">
        <f t="shared" si="476"/>
        <v>6.7500000000000004E-2</v>
      </c>
      <c r="HL17" s="12">
        <f t="shared" si="476"/>
        <v>6.7500000000000004E-2</v>
      </c>
      <c r="HM17" s="12">
        <f t="shared" si="476"/>
        <v>6.7500000000000004E-2</v>
      </c>
      <c r="HN17" s="12">
        <f t="shared" si="476"/>
        <v>6.7500000000000004E-2</v>
      </c>
      <c r="HO17" s="12">
        <f t="shared" si="476"/>
        <v>6.7500000000000004E-2</v>
      </c>
      <c r="HP17" s="12">
        <f t="shared" si="476"/>
        <v>6.7500000000000004E-2</v>
      </c>
      <c r="HQ17" s="12">
        <f t="shared" si="476"/>
        <v>6.7500000000000004E-2</v>
      </c>
      <c r="HR17" s="12">
        <f t="shared" si="476"/>
        <v>6.7500000000000004E-2</v>
      </c>
      <c r="HS17" s="12">
        <f t="shared" si="476"/>
        <v>6.7500000000000004E-2</v>
      </c>
      <c r="HT17" s="12">
        <f t="shared" si="476"/>
        <v>6.7500000000000004E-2</v>
      </c>
      <c r="HU17" s="12">
        <f t="shared" si="476"/>
        <v>6.7500000000000004E-2</v>
      </c>
      <c r="HV17" s="12">
        <f t="shared" si="476"/>
        <v>6.7500000000000004E-2</v>
      </c>
      <c r="HW17" s="12">
        <f t="shared" si="476"/>
        <v>6.7500000000000004E-2</v>
      </c>
      <c r="HX17" s="12">
        <f t="shared" si="476"/>
        <v>6.7500000000000004E-2</v>
      </c>
      <c r="HY17" s="12">
        <f t="shared" si="476"/>
        <v>6.7500000000000004E-2</v>
      </c>
      <c r="HZ17" s="12">
        <f t="shared" si="476"/>
        <v>6.7500000000000004E-2</v>
      </c>
      <c r="IA17" s="12">
        <f t="shared" si="476"/>
        <v>6.7500000000000004E-2</v>
      </c>
      <c r="IB17" s="12">
        <f t="shared" si="476"/>
        <v>6.7500000000000004E-2</v>
      </c>
      <c r="IC17" s="12">
        <f t="shared" si="476"/>
        <v>6.7500000000000004E-2</v>
      </c>
      <c r="ID17" s="12">
        <f t="shared" si="476"/>
        <v>6.7500000000000004E-2</v>
      </c>
      <c r="IE17" s="12">
        <f t="shared" si="476"/>
        <v>6.7500000000000004E-2</v>
      </c>
      <c r="IF17" s="12">
        <f t="shared" si="476"/>
        <v>6.7500000000000004E-2</v>
      </c>
      <c r="IG17" s="12">
        <f t="shared" si="476"/>
        <v>6.7500000000000004E-2</v>
      </c>
      <c r="IH17" s="12">
        <f t="shared" si="476"/>
        <v>6.7500000000000004E-2</v>
      </c>
      <c r="II17" s="12">
        <f t="shared" si="476"/>
        <v>6.7500000000000004E-2</v>
      </c>
      <c r="IJ17" s="12">
        <f t="shared" si="476"/>
        <v>6.7500000000000004E-2</v>
      </c>
      <c r="IK17" s="12">
        <f t="shared" si="476"/>
        <v>6.7500000000000004E-2</v>
      </c>
      <c r="IL17" s="12">
        <f t="shared" si="476"/>
        <v>6.7500000000000004E-2</v>
      </c>
      <c r="IM17" s="12">
        <f t="shared" si="476"/>
        <v>6.7500000000000004E-2</v>
      </c>
      <c r="IN17" s="12">
        <f t="shared" si="476"/>
        <v>6.7500000000000004E-2</v>
      </c>
      <c r="IO17" s="12">
        <f t="shared" si="476"/>
        <v>6.7500000000000004E-2</v>
      </c>
      <c r="IP17" s="12">
        <f t="shared" si="476"/>
        <v>6.7500000000000004E-2</v>
      </c>
      <c r="IQ17" s="12">
        <f t="shared" si="476"/>
        <v>6.7500000000000004E-2</v>
      </c>
      <c r="IR17" s="12">
        <f t="shared" si="476"/>
        <v>6.7500000000000004E-2</v>
      </c>
      <c r="IS17" s="12">
        <f t="shared" si="476"/>
        <v>6.7500000000000004E-2</v>
      </c>
      <c r="IT17" s="12">
        <f t="shared" si="476"/>
        <v>6.7500000000000004E-2</v>
      </c>
      <c r="IU17" s="12">
        <f t="shared" si="476"/>
        <v>6.7500000000000004E-2</v>
      </c>
      <c r="IV17" s="12">
        <f t="shared" si="476"/>
        <v>6.7500000000000004E-2</v>
      </c>
      <c r="IW17" s="12">
        <f t="shared" si="476"/>
        <v>6.7500000000000004E-2</v>
      </c>
      <c r="IX17" s="12">
        <f t="shared" si="476"/>
        <v>6.7500000000000004E-2</v>
      </c>
      <c r="IY17" s="12">
        <f t="shared" ref="IY17:LJ17" si="477">Losses</f>
        <v>6.7500000000000004E-2</v>
      </c>
      <c r="IZ17" s="12">
        <f t="shared" si="477"/>
        <v>6.7500000000000004E-2</v>
      </c>
      <c r="JA17" s="12">
        <f t="shared" si="477"/>
        <v>6.7500000000000004E-2</v>
      </c>
      <c r="JB17" s="12">
        <f t="shared" si="477"/>
        <v>6.7500000000000004E-2</v>
      </c>
      <c r="JC17" s="12">
        <f t="shared" si="477"/>
        <v>6.7500000000000004E-2</v>
      </c>
      <c r="JD17" s="12">
        <f t="shared" si="477"/>
        <v>6.7500000000000004E-2</v>
      </c>
      <c r="JE17" s="12">
        <f t="shared" si="477"/>
        <v>6.7500000000000004E-2</v>
      </c>
      <c r="JF17" s="12">
        <f t="shared" si="477"/>
        <v>6.7500000000000004E-2</v>
      </c>
      <c r="JG17" s="12">
        <f t="shared" si="477"/>
        <v>6.7500000000000004E-2</v>
      </c>
      <c r="JH17" s="12">
        <f t="shared" si="477"/>
        <v>6.7500000000000004E-2</v>
      </c>
      <c r="JI17" s="12">
        <f t="shared" si="477"/>
        <v>6.7500000000000004E-2</v>
      </c>
      <c r="JJ17" s="12">
        <f t="shared" si="477"/>
        <v>6.7500000000000004E-2</v>
      </c>
      <c r="JK17" s="12">
        <f t="shared" si="477"/>
        <v>6.7500000000000004E-2</v>
      </c>
      <c r="JL17" s="12">
        <f t="shared" si="477"/>
        <v>6.7500000000000004E-2</v>
      </c>
      <c r="JM17" s="12">
        <f t="shared" si="477"/>
        <v>6.7500000000000004E-2</v>
      </c>
      <c r="JN17" s="12">
        <f t="shared" si="477"/>
        <v>6.7500000000000004E-2</v>
      </c>
      <c r="JO17" s="12">
        <f t="shared" si="477"/>
        <v>6.7500000000000004E-2</v>
      </c>
      <c r="JP17" s="12">
        <f t="shared" si="477"/>
        <v>6.7500000000000004E-2</v>
      </c>
      <c r="JQ17" s="12">
        <f t="shared" si="477"/>
        <v>6.7500000000000004E-2</v>
      </c>
      <c r="JR17" s="12">
        <f t="shared" si="477"/>
        <v>6.7500000000000004E-2</v>
      </c>
      <c r="JS17" s="12">
        <f t="shared" si="477"/>
        <v>6.7500000000000004E-2</v>
      </c>
      <c r="JT17" s="12">
        <f t="shared" si="477"/>
        <v>6.7500000000000004E-2</v>
      </c>
      <c r="JU17" s="12">
        <f t="shared" si="477"/>
        <v>6.7500000000000004E-2</v>
      </c>
      <c r="JV17" s="12">
        <f t="shared" si="477"/>
        <v>6.7500000000000004E-2</v>
      </c>
      <c r="JW17" s="12">
        <f t="shared" si="477"/>
        <v>6.7500000000000004E-2</v>
      </c>
      <c r="JX17" s="12">
        <f t="shared" si="477"/>
        <v>6.7500000000000004E-2</v>
      </c>
      <c r="JY17" s="12">
        <f t="shared" si="477"/>
        <v>6.7500000000000004E-2</v>
      </c>
      <c r="JZ17" s="12">
        <f t="shared" si="477"/>
        <v>6.7500000000000004E-2</v>
      </c>
      <c r="KA17" s="12">
        <f t="shared" si="477"/>
        <v>6.7500000000000004E-2</v>
      </c>
      <c r="KB17" s="12">
        <f t="shared" si="477"/>
        <v>6.7500000000000004E-2</v>
      </c>
      <c r="KC17" s="12">
        <f t="shared" si="477"/>
        <v>6.7500000000000004E-2</v>
      </c>
      <c r="KD17" s="12">
        <f t="shared" si="477"/>
        <v>6.7500000000000004E-2</v>
      </c>
      <c r="KE17" s="12">
        <f t="shared" si="477"/>
        <v>6.7500000000000004E-2</v>
      </c>
      <c r="KF17" s="12">
        <f t="shared" si="477"/>
        <v>6.7500000000000004E-2</v>
      </c>
      <c r="KG17" s="12">
        <f t="shared" si="477"/>
        <v>6.7500000000000004E-2</v>
      </c>
      <c r="KH17" s="12">
        <f t="shared" si="477"/>
        <v>6.7500000000000004E-2</v>
      </c>
      <c r="KI17" s="12">
        <f t="shared" si="477"/>
        <v>6.7500000000000004E-2</v>
      </c>
      <c r="KJ17" s="12">
        <f t="shared" si="477"/>
        <v>6.7500000000000004E-2</v>
      </c>
      <c r="KK17" s="12">
        <f t="shared" si="477"/>
        <v>6.7500000000000004E-2</v>
      </c>
      <c r="KL17" s="12">
        <f t="shared" si="477"/>
        <v>6.7500000000000004E-2</v>
      </c>
      <c r="KM17" s="12">
        <f t="shared" si="477"/>
        <v>6.7500000000000004E-2</v>
      </c>
      <c r="KN17" s="12">
        <f t="shared" si="477"/>
        <v>6.7500000000000004E-2</v>
      </c>
      <c r="KO17" s="12">
        <f t="shared" si="477"/>
        <v>6.7500000000000004E-2</v>
      </c>
      <c r="KP17" s="12">
        <f t="shared" si="477"/>
        <v>6.7500000000000004E-2</v>
      </c>
      <c r="KQ17" s="12">
        <f t="shared" si="477"/>
        <v>6.7500000000000004E-2</v>
      </c>
      <c r="KR17" s="12">
        <f t="shared" si="477"/>
        <v>6.7500000000000004E-2</v>
      </c>
      <c r="KS17" s="12">
        <f t="shared" si="477"/>
        <v>6.7500000000000004E-2</v>
      </c>
      <c r="KT17" s="12">
        <f t="shared" si="477"/>
        <v>6.7500000000000004E-2</v>
      </c>
      <c r="KU17" s="12">
        <f t="shared" si="477"/>
        <v>6.7500000000000004E-2</v>
      </c>
      <c r="KV17" s="12">
        <f t="shared" si="477"/>
        <v>6.7500000000000004E-2</v>
      </c>
      <c r="KW17" s="12">
        <f t="shared" si="477"/>
        <v>6.7500000000000004E-2</v>
      </c>
      <c r="KX17" s="12">
        <f t="shared" si="477"/>
        <v>6.7500000000000004E-2</v>
      </c>
      <c r="KY17" s="12">
        <f t="shared" si="477"/>
        <v>6.7500000000000004E-2</v>
      </c>
      <c r="KZ17" s="12">
        <f t="shared" si="477"/>
        <v>6.7500000000000004E-2</v>
      </c>
      <c r="LA17" s="12">
        <f t="shared" si="477"/>
        <v>6.7500000000000004E-2</v>
      </c>
      <c r="LB17" s="12">
        <f t="shared" si="477"/>
        <v>6.7500000000000004E-2</v>
      </c>
      <c r="LC17" s="12">
        <f t="shared" si="477"/>
        <v>6.7500000000000004E-2</v>
      </c>
      <c r="LD17" s="12">
        <f t="shared" si="477"/>
        <v>6.7500000000000004E-2</v>
      </c>
      <c r="LE17" s="12">
        <f t="shared" si="477"/>
        <v>6.7500000000000004E-2</v>
      </c>
      <c r="LF17" s="12">
        <f t="shared" si="477"/>
        <v>6.7500000000000004E-2</v>
      </c>
      <c r="LG17" s="12">
        <f t="shared" si="477"/>
        <v>6.7500000000000004E-2</v>
      </c>
      <c r="LH17" s="12">
        <f t="shared" si="477"/>
        <v>6.7500000000000004E-2</v>
      </c>
      <c r="LI17" s="12">
        <f t="shared" si="477"/>
        <v>6.7500000000000004E-2</v>
      </c>
      <c r="LJ17" s="12">
        <f t="shared" si="477"/>
        <v>6.7500000000000004E-2</v>
      </c>
      <c r="LK17" s="12">
        <f t="shared" ref="LK17:NR17" si="478">Losses</f>
        <v>6.7500000000000004E-2</v>
      </c>
      <c r="LL17" s="12">
        <f t="shared" si="478"/>
        <v>6.7500000000000004E-2</v>
      </c>
      <c r="LM17" s="12">
        <f t="shared" si="478"/>
        <v>6.7500000000000004E-2</v>
      </c>
      <c r="LN17" s="12">
        <f t="shared" si="478"/>
        <v>6.7500000000000004E-2</v>
      </c>
      <c r="LO17" s="12">
        <f t="shared" si="478"/>
        <v>6.7500000000000004E-2</v>
      </c>
      <c r="LP17" s="12">
        <f t="shared" si="478"/>
        <v>6.7500000000000004E-2</v>
      </c>
      <c r="LQ17" s="12">
        <f t="shared" si="478"/>
        <v>6.7500000000000004E-2</v>
      </c>
      <c r="LR17" s="12">
        <f t="shared" si="478"/>
        <v>6.7500000000000004E-2</v>
      </c>
      <c r="LS17" s="12">
        <f t="shared" si="478"/>
        <v>6.7500000000000004E-2</v>
      </c>
      <c r="LT17" s="12">
        <f t="shared" si="478"/>
        <v>6.7500000000000004E-2</v>
      </c>
      <c r="LU17" s="12">
        <f t="shared" si="478"/>
        <v>6.7500000000000004E-2</v>
      </c>
      <c r="LV17" s="12">
        <f t="shared" si="478"/>
        <v>6.7500000000000004E-2</v>
      </c>
      <c r="LW17" s="12">
        <f t="shared" si="478"/>
        <v>6.7500000000000004E-2</v>
      </c>
      <c r="LX17" s="12">
        <f t="shared" si="478"/>
        <v>6.7500000000000004E-2</v>
      </c>
      <c r="LY17" s="12">
        <f t="shared" si="478"/>
        <v>6.7500000000000004E-2</v>
      </c>
      <c r="LZ17" s="12">
        <f t="shared" si="478"/>
        <v>6.7500000000000004E-2</v>
      </c>
      <c r="MA17" s="12">
        <f t="shared" si="478"/>
        <v>6.7500000000000004E-2</v>
      </c>
      <c r="MB17" s="12">
        <f t="shared" si="478"/>
        <v>6.7500000000000004E-2</v>
      </c>
      <c r="MC17" s="12">
        <f t="shared" si="478"/>
        <v>6.7500000000000004E-2</v>
      </c>
      <c r="MD17" s="12">
        <f t="shared" si="478"/>
        <v>6.7500000000000004E-2</v>
      </c>
      <c r="ME17" s="12">
        <f t="shared" si="478"/>
        <v>6.7500000000000004E-2</v>
      </c>
      <c r="MF17" s="12">
        <f t="shared" si="478"/>
        <v>6.7500000000000004E-2</v>
      </c>
      <c r="MG17" s="12">
        <f t="shared" si="478"/>
        <v>6.7500000000000004E-2</v>
      </c>
      <c r="MH17" s="12">
        <f t="shared" si="478"/>
        <v>6.7500000000000004E-2</v>
      </c>
      <c r="MI17" s="12">
        <f t="shared" si="478"/>
        <v>6.7500000000000004E-2</v>
      </c>
      <c r="MJ17" s="12">
        <f t="shared" si="478"/>
        <v>6.7500000000000004E-2</v>
      </c>
      <c r="MK17" s="12">
        <f t="shared" si="478"/>
        <v>6.7500000000000004E-2</v>
      </c>
      <c r="ML17" s="12">
        <f t="shared" si="478"/>
        <v>6.7500000000000004E-2</v>
      </c>
      <c r="MM17" s="12">
        <f t="shared" si="478"/>
        <v>6.7500000000000004E-2</v>
      </c>
      <c r="MN17" s="12">
        <f t="shared" si="478"/>
        <v>6.7500000000000004E-2</v>
      </c>
      <c r="MO17" s="12">
        <f t="shared" si="478"/>
        <v>6.7500000000000004E-2</v>
      </c>
      <c r="MP17" s="12">
        <f t="shared" si="478"/>
        <v>6.7500000000000004E-2</v>
      </c>
      <c r="MQ17" s="12">
        <f t="shared" si="478"/>
        <v>6.7500000000000004E-2</v>
      </c>
      <c r="MR17" s="12">
        <f t="shared" si="478"/>
        <v>6.7500000000000004E-2</v>
      </c>
      <c r="MS17" s="12">
        <f t="shared" si="478"/>
        <v>6.7500000000000004E-2</v>
      </c>
      <c r="MT17" s="12">
        <f t="shared" si="478"/>
        <v>6.7500000000000004E-2</v>
      </c>
      <c r="MU17" s="12">
        <f t="shared" si="478"/>
        <v>6.7500000000000004E-2</v>
      </c>
      <c r="MV17" s="12">
        <f t="shared" si="478"/>
        <v>6.7500000000000004E-2</v>
      </c>
      <c r="MW17" s="12">
        <f t="shared" si="478"/>
        <v>6.7500000000000004E-2</v>
      </c>
      <c r="MX17" s="12">
        <f t="shared" si="478"/>
        <v>6.7500000000000004E-2</v>
      </c>
      <c r="MY17" s="12">
        <f t="shared" si="478"/>
        <v>6.7500000000000004E-2</v>
      </c>
      <c r="MZ17" s="12">
        <f t="shared" si="478"/>
        <v>6.7500000000000004E-2</v>
      </c>
      <c r="NA17" s="12">
        <f t="shared" si="478"/>
        <v>6.7500000000000004E-2</v>
      </c>
      <c r="NB17" s="12">
        <f t="shared" si="478"/>
        <v>6.7500000000000004E-2</v>
      </c>
      <c r="NC17" s="12">
        <f t="shared" si="478"/>
        <v>6.7500000000000004E-2</v>
      </c>
      <c r="ND17" s="12">
        <f t="shared" si="478"/>
        <v>6.7500000000000004E-2</v>
      </c>
      <c r="NE17" s="12">
        <f t="shared" si="478"/>
        <v>6.7500000000000004E-2</v>
      </c>
      <c r="NF17" s="12">
        <f t="shared" si="478"/>
        <v>6.7500000000000004E-2</v>
      </c>
      <c r="NG17" s="12">
        <f t="shared" si="478"/>
        <v>6.7500000000000004E-2</v>
      </c>
      <c r="NH17" s="12">
        <f t="shared" si="478"/>
        <v>6.7500000000000004E-2</v>
      </c>
      <c r="NI17" s="12">
        <f t="shared" si="478"/>
        <v>6.7500000000000004E-2</v>
      </c>
      <c r="NJ17" s="12">
        <f t="shared" si="478"/>
        <v>6.7500000000000004E-2</v>
      </c>
      <c r="NK17" s="12">
        <f t="shared" si="478"/>
        <v>6.7500000000000004E-2</v>
      </c>
      <c r="NL17" s="12">
        <f t="shared" si="478"/>
        <v>6.7500000000000004E-2</v>
      </c>
      <c r="NM17" s="12">
        <f t="shared" si="478"/>
        <v>6.7500000000000004E-2</v>
      </c>
      <c r="NN17" s="12">
        <f t="shared" si="478"/>
        <v>6.7500000000000004E-2</v>
      </c>
      <c r="NO17" s="12">
        <f t="shared" si="478"/>
        <v>6.7500000000000004E-2</v>
      </c>
      <c r="NP17" s="12">
        <f t="shared" si="478"/>
        <v>6.7500000000000004E-2</v>
      </c>
      <c r="NQ17" s="12">
        <f t="shared" si="478"/>
        <v>6.7500000000000004E-2</v>
      </c>
      <c r="NR17" s="12">
        <f t="shared" si="478"/>
        <v>6.7500000000000004E-2</v>
      </c>
      <c r="NW17" s="1"/>
      <c r="NX17" s="1"/>
    </row>
    <row r="18" spans="1:389"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U18" s="4" t="s">
        <v>106</v>
      </c>
      <c r="NV18" s="4" t="s">
        <v>43</v>
      </c>
      <c r="NW18" s="4" t="s">
        <v>349</v>
      </c>
      <c r="NX18" s="4" t="s">
        <v>350</v>
      </c>
      <c r="NY18" s="4" t="s">
        <v>351</v>
      </c>
    </row>
    <row r="19" spans="1:389">
      <c r="A19" t="s">
        <v>352</v>
      </c>
      <c r="C19">
        <f>ROUND((SUMIFS($NY:$NY,$NW:$NW,"&lt;="&amp;DATEVALUE(C$6&amp;"/1/"&amp;C$4),$NX:$NX,"&gt;="&amp;C$6&amp;"/1/"&amp;C$4))*(1+Losses)*(1+Reserve_Margin)*_xlfn.XLOOKUP(C4,Assumptions!$Z$29:$Z$67,Assumptions!$AB$29:$AB$67),3)</f>
        <v>0</v>
      </c>
      <c r="D19">
        <f>ROUND((SUMIFS($NY:$NY,$NW:$NW,"&lt;="&amp;DATEVALUE(D$6&amp;"/1/"&amp;D$4),$NX:$NX,"&gt;="&amp;D$6&amp;"/1/"&amp;D$4))*(1+Losses)*(1+Reserve_Margin)*_xlfn.XLOOKUP(D4,Assumptions!$Z$29:$Z$67,Assumptions!$AB$29:$AB$67),3)</f>
        <v>0</v>
      </c>
      <c r="E19">
        <f>ROUND((SUMIFS($NY:$NY,$NW:$NW,"&lt;="&amp;DATEVALUE(E$6&amp;"/1/"&amp;E$4),$NX:$NX,"&gt;="&amp;E$6&amp;"/1/"&amp;E$4))*(1+Losses)*(1+Reserve_Margin)*_xlfn.XLOOKUP(E4,Assumptions!$Z$29:$Z$67,Assumptions!$AB$29:$AB$67),3)</f>
        <v>0</v>
      </c>
      <c r="F19">
        <f>ROUND((SUMIFS($NY:$NY,$NW:$NW,"&lt;="&amp;DATEVALUE(F$6&amp;"/1/"&amp;F$4),$NX:$NX,"&gt;="&amp;F$6&amp;"/1/"&amp;F$4))*(1+Losses)*(1+Reserve_Margin)*_xlfn.XLOOKUP(F4,Assumptions!$Z$29:$Z$67,Assumptions!$AB$29:$AB$67),3)</f>
        <v>0</v>
      </c>
      <c r="G19">
        <f>ROUND((SUMIFS($NY:$NY,$NW:$NW,"&lt;="&amp;DATEVALUE(G$6&amp;"/1/"&amp;G$4),$NX:$NX,"&gt;="&amp;G$6&amp;"/1/"&amp;G$4))*(1+Losses)*(1+Reserve_Margin)*_xlfn.XLOOKUP(G4,Assumptions!$Z$29:$Z$67,Assumptions!$AB$29:$AB$67),3)</f>
        <v>0</v>
      </c>
      <c r="H19">
        <f>ROUND((SUMIFS($NY:$NY,$NW:$NW,"&lt;="&amp;DATEVALUE(H$6&amp;"/1/"&amp;H$4),$NX:$NX,"&gt;="&amp;H$6&amp;"/1/"&amp;H$4))*(1+Losses)*(1+Reserve_Margin)*_xlfn.XLOOKUP(H4,Assumptions!$Z$29:$Z$67,Assumptions!$AB$29:$AB$67),3)</f>
        <v>9.9169999999999998</v>
      </c>
      <c r="I19">
        <f>ROUND((SUMIFS($NY:$NY,$NW:$NW,"&lt;="&amp;DATEVALUE(I$6&amp;"/1/"&amp;I$4),$NX:$NX,"&gt;="&amp;I$6&amp;"/1/"&amp;I$4))*(1+Losses)*(1+Reserve_Margin)*_xlfn.XLOOKUP(I4,Assumptions!$Z$29:$Z$67,Assumptions!$AB$29:$AB$67),3)</f>
        <v>9.9169999999999998</v>
      </c>
      <c r="J19">
        <f>ROUND((SUMIFS($NY:$NY,$NW:$NW,"&lt;="&amp;DATEVALUE(J$6&amp;"/1/"&amp;J$4),$NX:$NX,"&gt;="&amp;J$6&amp;"/1/"&amp;J$4))*(1+Losses)*(1+Reserve_Margin)*_xlfn.XLOOKUP(J4,Assumptions!$Z$29:$Z$67,Assumptions!$AB$29:$AB$67),3)</f>
        <v>9.9169999999999998</v>
      </c>
      <c r="K19">
        <f>ROUND((SUMIFS($NY:$NY,$NW:$NW,"&lt;="&amp;DATEVALUE(K$6&amp;"/1/"&amp;K$4),$NX:$NX,"&gt;="&amp;K$6&amp;"/1/"&amp;K$4))*(1+Losses)*(1+Reserve_Margin)*_xlfn.XLOOKUP(K4,Assumptions!$Z$29:$Z$67,Assumptions!$AB$29:$AB$67),3)</f>
        <v>9.9169999999999998</v>
      </c>
      <c r="L19">
        <f>ROUND((SUMIFS($NY:$NY,$NW:$NW,"&lt;="&amp;DATEVALUE(L$6&amp;"/1/"&amp;L$4),$NX:$NX,"&gt;="&amp;L$6&amp;"/1/"&amp;L$4))*(1+Losses)*(1+Reserve_Margin)*_xlfn.XLOOKUP(L4,Assumptions!$Z$29:$Z$67,Assumptions!$AB$29:$AB$67),3)</f>
        <v>9.9169999999999998</v>
      </c>
      <c r="M19">
        <f>ROUND((SUMIFS($NY:$NY,$NW:$NW,"&lt;="&amp;DATEVALUE(M$6&amp;"/1/"&amp;M$4),$NX:$NX,"&gt;="&amp;M$6&amp;"/1/"&amp;M$4))*(1+Losses)*(1+Reserve_Margin)*_xlfn.XLOOKUP(M4,Assumptions!$Z$29:$Z$67,Assumptions!$AB$29:$AB$67),3)</f>
        <v>9.9169999999999998</v>
      </c>
      <c r="N19">
        <f>ROUND((SUMIFS($NY:$NY,$NW:$NW,"&lt;="&amp;DATEVALUE(N$6&amp;"/1/"&amp;N$4),$NX:$NX,"&gt;="&amp;N$6&amp;"/1/"&amp;N$4))*(1+Losses)*(1+Reserve_Margin)*_xlfn.XLOOKUP(N4,Assumptions!$Z$29:$Z$67,Assumptions!$AB$29:$AB$67),3)</f>
        <v>9.9169999999999998</v>
      </c>
      <c r="O19">
        <f>ROUND((SUMIFS($NY:$NY,$NW:$NW,"&lt;="&amp;DATEVALUE(O$6&amp;"/1/"&amp;O$4),$NX:$NX,"&gt;="&amp;O$6&amp;"/1/"&amp;O$4))*(1+Losses)*(1+Reserve_Margin)*_xlfn.XLOOKUP(O4,Assumptions!$Z$29:$Z$67,Assumptions!$AB$29:$AB$67),3)</f>
        <v>9.3960000000000008</v>
      </c>
      <c r="P19">
        <f>ROUND((SUMIFS($NY:$NY,$NW:$NW,"&lt;="&amp;DATEVALUE(P$6&amp;"/1/"&amp;P$4),$NX:$NX,"&gt;="&amp;P$6&amp;"/1/"&amp;P$4))*(1+Losses)*(1+Reserve_Margin)*_xlfn.XLOOKUP(P4,Assumptions!$Z$29:$Z$67,Assumptions!$AB$29:$AB$67),3)</f>
        <v>9.3960000000000008</v>
      </c>
      <c r="Q19">
        <f>ROUND((SUMIFS($NY:$NY,$NW:$NW,"&lt;="&amp;DATEVALUE(Q$6&amp;"/1/"&amp;Q$4),$NX:$NX,"&gt;="&amp;Q$6&amp;"/1/"&amp;Q$4))*(1+Losses)*(1+Reserve_Margin)*_xlfn.XLOOKUP(Q4,Assumptions!$Z$29:$Z$67,Assumptions!$AB$29:$AB$67),3)</f>
        <v>9.3960000000000008</v>
      </c>
      <c r="R19">
        <f>ROUND((SUMIFS($NY:$NY,$NW:$NW,"&lt;="&amp;DATEVALUE(R$6&amp;"/1/"&amp;R$4),$NX:$NX,"&gt;="&amp;R$6&amp;"/1/"&amp;R$4))*(1+Losses)*(1+Reserve_Margin)*_xlfn.XLOOKUP(R4,Assumptions!$Z$29:$Z$67,Assumptions!$AB$29:$AB$67),3)</f>
        <v>9.3960000000000008</v>
      </c>
      <c r="S19">
        <f>ROUND((SUMIFS($NY:$NY,$NW:$NW,"&lt;="&amp;DATEVALUE(S$6&amp;"/1/"&amp;S$4),$NX:$NX,"&gt;="&amp;S$6&amp;"/1/"&amp;S$4))*(1+Losses)*(1+Reserve_Margin)*_xlfn.XLOOKUP(S4,Assumptions!$Z$29:$Z$67,Assumptions!$AB$29:$AB$67),3)</f>
        <v>9.3960000000000008</v>
      </c>
      <c r="T19">
        <f>ROUND((SUMIFS($NY:$NY,$NW:$NW,"&lt;="&amp;DATEVALUE(T$6&amp;"/1/"&amp;T$4),$NX:$NX,"&gt;="&amp;T$6&amp;"/1/"&amp;T$4))*(1+Losses)*(1+Reserve_Margin)*_xlfn.XLOOKUP(T4,Assumptions!$Z$29:$Z$67,Assumptions!$AB$29:$AB$67),3)</f>
        <v>9.3960000000000008</v>
      </c>
      <c r="U19">
        <f>ROUND((SUMIFS($NY:$NY,$NW:$NW,"&lt;="&amp;DATEVALUE(U$6&amp;"/1/"&amp;U$4),$NX:$NX,"&gt;="&amp;U$6&amp;"/1/"&amp;U$4))*(1+Losses)*(1+Reserve_Margin)*_xlfn.XLOOKUP(U4,Assumptions!$Z$29:$Z$67,Assumptions!$AB$29:$AB$67),3)</f>
        <v>9.3960000000000008</v>
      </c>
      <c r="V19">
        <f>ROUND((SUMIFS($NY:$NY,$NW:$NW,"&lt;="&amp;DATEVALUE(V$6&amp;"/1/"&amp;V$4),$NX:$NX,"&gt;="&amp;V$6&amp;"/1/"&amp;V$4))*(1+Losses)*(1+Reserve_Margin)*_xlfn.XLOOKUP(V4,Assumptions!$Z$29:$Z$67,Assumptions!$AB$29:$AB$67),3)</f>
        <v>9.3960000000000008</v>
      </c>
      <c r="W19">
        <f>ROUND((SUMIFS($NY:$NY,$NW:$NW,"&lt;="&amp;DATEVALUE(W$6&amp;"/1/"&amp;W$4),$NX:$NX,"&gt;="&amp;W$6&amp;"/1/"&amp;W$4))*(1+Losses)*(1+Reserve_Margin)*_xlfn.XLOOKUP(W4,Assumptions!$Z$29:$Z$67,Assumptions!$AB$29:$AB$67),3)</f>
        <v>9.3960000000000008</v>
      </c>
      <c r="X19">
        <f>ROUND((SUMIFS($NY:$NY,$NW:$NW,"&lt;="&amp;DATEVALUE(X$6&amp;"/1/"&amp;X$4),$NX:$NX,"&gt;="&amp;X$6&amp;"/1/"&amp;X$4))*(1+Losses)*(1+Reserve_Margin)*_xlfn.XLOOKUP(X4,Assumptions!$Z$29:$Z$67,Assumptions!$AB$29:$AB$67),3)</f>
        <v>9.3960000000000008</v>
      </c>
      <c r="Y19">
        <f>ROUND((SUMIFS($NY:$NY,$NW:$NW,"&lt;="&amp;DATEVALUE(Y$6&amp;"/1/"&amp;Y$4),$NX:$NX,"&gt;="&amp;Y$6&amp;"/1/"&amp;Y$4))*(1+Losses)*(1+Reserve_Margin)*_xlfn.XLOOKUP(Y4,Assumptions!$Z$29:$Z$67,Assumptions!$AB$29:$AB$67),3)</f>
        <v>9.3960000000000008</v>
      </c>
      <c r="Z19">
        <f>ROUND((SUMIFS($NY:$NY,$NW:$NW,"&lt;="&amp;DATEVALUE(Z$6&amp;"/1/"&amp;Z$4),$NX:$NX,"&gt;="&amp;Z$6&amp;"/1/"&amp;Z$4))*(1+Losses)*(1+Reserve_Margin)*_xlfn.XLOOKUP(Z4,Assumptions!$Z$29:$Z$67,Assumptions!$AB$29:$AB$67),3)</f>
        <v>9.3960000000000008</v>
      </c>
      <c r="AA19">
        <f>ROUND((SUMIFS($NY:$NY,$NW:$NW,"&lt;="&amp;DATEVALUE(AA$6&amp;"/1/"&amp;AA$4),$NX:$NX,"&gt;="&amp;AA$6&amp;"/1/"&amp;AA$4))*(1+Losses)*(1+Reserve_Margin)*_xlfn.XLOOKUP(AA4,Assumptions!$Z$29:$Z$67,Assumptions!$AB$29:$AB$67),3)</f>
        <v>8.9030000000000005</v>
      </c>
      <c r="AB19">
        <f>ROUND((SUMIFS($NY:$NY,$NW:$NW,"&lt;="&amp;DATEVALUE(AB$6&amp;"/1/"&amp;AB$4),$NX:$NX,"&gt;="&amp;AB$6&amp;"/1/"&amp;AB$4))*(1+Losses)*(1+Reserve_Margin)*_xlfn.XLOOKUP(AB4,Assumptions!$Z$29:$Z$67,Assumptions!$AB$29:$AB$67),3)</f>
        <v>8.9030000000000005</v>
      </c>
      <c r="AC19">
        <f>ROUND((SUMIFS($NY:$NY,$NW:$NW,"&lt;="&amp;DATEVALUE(AC$6&amp;"/1/"&amp;AC$4),$NX:$NX,"&gt;="&amp;AC$6&amp;"/1/"&amp;AC$4))*(1+Losses)*(1+Reserve_Margin)*_xlfn.XLOOKUP(AC4,Assumptions!$Z$29:$Z$67,Assumptions!$AB$29:$AB$67),3)</f>
        <v>8.9030000000000005</v>
      </c>
      <c r="AD19">
        <f>ROUND((SUMIFS($NY:$NY,$NW:$NW,"&lt;="&amp;DATEVALUE(AD$6&amp;"/1/"&amp;AD$4),$NX:$NX,"&gt;="&amp;AD$6&amp;"/1/"&amp;AD$4))*(1+Losses)*(1+Reserve_Margin)*_xlfn.XLOOKUP(AD4,Assumptions!$Z$29:$Z$67,Assumptions!$AB$29:$AB$67),3)</f>
        <v>8.9030000000000005</v>
      </c>
      <c r="AE19">
        <f>ROUND((SUMIFS($NY:$NY,$NW:$NW,"&lt;="&amp;DATEVALUE(AE$6&amp;"/1/"&amp;AE$4),$NX:$NX,"&gt;="&amp;AE$6&amp;"/1/"&amp;AE$4))*(1+Losses)*(1+Reserve_Margin)*_xlfn.XLOOKUP(AE4,Assumptions!$Z$29:$Z$67,Assumptions!$AB$29:$AB$67),3)</f>
        <v>8.9030000000000005</v>
      </c>
      <c r="AF19">
        <f>ROUND((SUMIFS($NY:$NY,$NW:$NW,"&lt;="&amp;DATEVALUE(AF$6&amp;"/1/"&amp;AF$4),$NX:$NX,"&gt;="&amp;AF$6&amp;"/1/"&amp;AF$4))*(1+Losses)*(1+Reserve_Margin)*_xlfn.XLOOKUP(AF4,Assumptions!$Z$29:$Z$67,Assumptions!$AB$29:$AB$67),3)</f>
        <v>8.8179999999999996</v>
      </c>
      <c r="AG19">
        <f>ROUND((SUMIFS($NY:$NY,$NW:$NW,"&lt;="&amp;DATEVALUE(AG$6&amp;"/1/"&amp;AG$4),$NX:$NX,"&gt;="&amp;AG$6&amp;"/1/"&amp;AG$4))*(1+Losses)*(1+Reserve_Margin)*_xlfn.XLOOKUP(AG4,Assumptions!$Z$29:$Z$67,Assumptions!$AB$29:$AB$67),3)</f>
        <v>8.8179999999999996</v>
      </c>
      <c r="AH19">
        <f>ROUND((SUMIFS($NY:$NY,$NW:$NW,"&lt;="&amp;DATEVALUE(AH$6&amp;"/1/"&amp;AH$4),$NX:$NX,"&gt;="&amp;AH$6&amp;"/1/"&amp;AH$4))*(1+Losses)*(1+Reserve_Margin)*_xlfn.XLOOKUP(AH4,Assumptions!$Z$29:$Z$67,Assumptions!$AB$29:$AB$67),3)</f>
        <v>8.8179999999999996</v>
      </c>
      <c r="AI19">
        <f>ROUND((SUMIFS($NY:$NY,$NW:$NW,"&lt;="&amp;DATEVALUE(AI$6&amp;"/1/"&amp;AI$4),$NX:$NX,"&gt;="&amp;AI$6&amp;"/1/"&amp;AI$4))*(1+Losses)*(1+Reserve_Margin)*_xlfn.XLOOKUP(AI4,Assumptions!$Z$29:$Z$67,Assumptions!$AB$29:$AB$67),3)</f>
        <v>8.8179999999999996</v>
      </c>
      <c r="AJ19">
        <f>ROUND((SUMIFS($NY:$NY,$NW:$NW,"&lt;="&amp;DATEVALUE(AJ$6&amp;"/1/"&amp;AJ$4),$NX:$NX,"&gt;="&amp;AJ$6&amp;"/1/"&amp;AJ$4))*(1+Losses)*(1+Reserve_Margin)*_xlfn.XLOOKUP(AJ4,Assumptions!$Z$29:$Z$67,Assumptions!$AB$29:$AB$67),3)</f>
        <v>8.8179999999999996</v>
      </c>
      <c r="AK19">
        <f>ROUND((SUMIFS($NY:$NY,$NW:$NW,"&lt;="&amp;DATEVALUE(AK$6&amp;"/1/"&amp;AK$4),$NX:$NX,"&gt;="&amp;AK$6&amp;"/1/"&amp;AK$4))*(1+Losses)*(1+Reserve_Margin)*_xlfn.XLOOKUP(AK4,Assumptions!$Z$29:$Z$67,Assumptions!$AB$29:$AB$67),3)</f>
        <v>8.8179999999999996</v>
      </c>
      <c r="AL19">
        <f>ROUND((SUMIFS($NY:$NY,$NW:$NW,"&lt;="&amp;DATEVALUE(AL$6&amp;"/1/"&amp;AL$4),$NX:$NX,"&gt;="&amp;AL$6&amp;"/1/"&amp;AL$4))*(1+Losses)*(1+Reserve_Margin)*_xlfn.XLOOKUP(AL4,Assumptions!$Z$29:$Z$67,Assumptions!$AB$29:$AB$67),3)</f>
        <v>8.8179999999999996</v>
      </c>
      <c r="AM19">
        <f>ROUND((SUMIFS($NY:$NY,$NW:$NW,"&lt;="&amp;DATEVALUE(AM$6&amp;"/1/"&amp;AM$4),$NX:$NX,"&gt;="&amp;AM$6&amp;"/1/"&amp;AM$4))*(1+Losses)*(1+Reserve_Margin)*_xlfn.XLOOKUP(AM4,Assumptions!$Z$29:$Z$67,Assumptions!$AB$29:$AB$67),3)</f>
        <v>8.3550000000000004</v>
      </c>
      <c r="AN19">
        <f>ROUND((SUMIFS($NY:$NY,$NW:$NW,"&lt;="&amp;DATEVALUE(AN$6&amp;"/1/"&amp;AN$4),$NX:$NX,"&gt;="&amp;AN$6&amp;"/1/"&amp;AN$4))*(1+Losses)*(1+Reserve_Margin)*_xlfn.XLOOKUP(AN4,Assumptions!$Z$29:$Z$67,Assumptions!$AB$29:$AB$67),3)</f>
        <v>8.3550000000000004</v>
      </c>
      <c r="AO19">
        <f>ROUND((SUMIFS($NY:$NY,$NW:$NW,"&lt;="&amp;DATEVALUE(AO$6&amp;"/1/"&amp;AO$4),$NX:$NX,"&gt;="&amp;AO$6&amp;"/1/"&amp;AO$4))*(1+Losses)*(1+Reserve_Margin)*_xlfn.XLOOKUP(AO4,Assumptions!$Z$29:$Z$67,Assumptions!$AB$29:$AB$67),3)</f>
        <v>8.3550000000000004</v>
      </c>
      <c r="AP19">
        <f>ROUND((SUMIFS($NY:$NY,$NW:$NW,"&lt;="&amp;DATEVALUE(AP$6&amp;"/1/"&amp;AP$4),$NX:$NX,"&gt;="&amp;AP$6&amp;"/1/"&amp;AP$4))*(1+Losses)*(1+Reserve_Margin)*_xlfn.XLOOKUP(AP4,Assumptions!$Z$29:$Z$67,Assumptions!$AB$29:$AB$67),3)</f>
        <v>8.3550000000000004</v>
      </c>
      <c r="AQ19">
        <f>ROUND((SUMIFS($NY:$NY,$NW:$NW,"&lt;="&amp;DATEVALUE(AQ$6&amp;"/1/"&amp;AQ$4),$NX:$NX,"&gt;="&amp;AQ$6&amp;"/1/"&amp;AQ$4))*(1+Losses)*(1+Reserve_Margin)*_xlfn.XLOOKUP(AQ4,Assumptions!$Z$29:$Z$67,Assumptions!$AB$29:$AB$67),3)</f>
        <v>8.3550000000000004</v>
      </c>
      <c r="AR19">
        <f>ROUND((SUMIFS($NY:$NY,$NW:$NW,"&lt;="&amp;DATEVALUE(AR$6&amp;"/1/"&amp;AR$4),$NX:$NX,"&gt;="&amp;AR$6&amp;"/1/"&amp;AR$4))*(1+Losses)*(1+Reserve_Margin)*_xlfn.XLOOKUP(AR4,Assumptions!$Z$29:$Z$67,Assumptions!$AB$29:$AB$67),3)</f>
        <v>8.3550000000000004</v>
      </c>
      <c r="AS19">
        <f>ROUND((SUMIFS($NY:$NY,$NW:$NW,"&lt;="&amp;DATEVALUE(AS$6&amp;"/1/"&amp;AS$4),$NX:$NX,"&gt;="&amp;AS$6&amp;"/1/"&amp;AS$4))*(1+Losses)*(1+Reserve_Margin)*_xlfn.XLOOKUP(AS4,Assumptions!$Z$29:$Z$67,Assumptions!$AB$29:$AB$67),3)</f>
        <v>8.3550000000000004</v>
      </c>
      <c r="AT19">
        <f>ROUND((SUMIFS($NY:$NY,$NW:$NW,"&lt;="&amp;DATEVALUE(AT$6&amp;"/1/"&amp;AT$4),$NX:$NX,"&gt;="&amp;AT$6&amp;"/1/"&amp;AT$4))*(1+Losses)*(1+Reserve_Margin)*_xlfn.XLOOKUP(AT4,Assumptions!$Z$29:$Z$67,Assumptions!$AB$29:$AB$67),3)</f>
        <v>8.3550000000000004</v>
      </c>
      <c r="AU19">
        <f>ROUND((SUMIFS($NY:$NY,$NW:$NW,"&lt;="&amp;DATEVALUE(AU$6&amp;"/1/"&amp;AU$4),$NX:$NX,"&gt;="&amp;AU$6&amp;"/1/"&amp;AU$4))*(1+Losses)*(1+Reserve_Margin)*_xlfn.XLOOKUP(AU4,Assumptions!$Z$29:$Z$67,Assumptions!$AB$29:$AB$67),3)</f>
        <v>8.3550000000000004</v>
      </c>
      <c r="AV19">
        <f>ROUND((SUMIFS($NY:$NY,$NW:$NW,"&lt;="&amp;DATEVALUE(AV$6&amp;"/1/"&amp;AV$4),$NX:$NX,"&gt;="&amp;AV$6&amp;"/1/"&amp;AV$4))*(1+Losses)*(1+Reserve_Margin)*_xlfn.XLOOKUP(AV4,Assumptions!$Z$29:$Z$67,Assumptions!$AB$29:$AB$67),3)</f>
        <v>8.3550000000000004</v>
      </c>
      <c r="AW19">
        <f>ROUND((SUMIFS($NY:$NY,$NW:$NW,"&lt;="&amp;DATEVALUE(AW$6&amp;"/1/"&amp;AW$4),$NX:$NX,"&gt;="&amp;AW$6&amp;"/1/"&amp;AW$4))*(1+Losses)*(1+Reserve_Margin)*_xlfn.XLOOKUP(AW4,Assumptions!$Z$29:$Z$67,Assumptions!$AB$29:$AB$67),3)</f>
        <v>8.3550000000000004</v>
      </c>
      <c r="AX19">
        <f>ROUND((SUMIFS($NY:$NY,$NW:$NW,"&lt;="&amp;DATEVALUE(AX$6&amp;"/1/"&amp;AX$4),$NX:$NX,"&gt;="&amp;AX$6&amp;"/1/"&amp;AX$4))*(1+Losses)*(1+Reserve_Margin)*_xlfn.XLOOKUP(AX4,Assumptions!$Z$29:$Z$67,Assumptions!$AB$29:$AB$67),3)</f>
        <v>8.3550000000000004</v>
      </c>
      <c r="AY19">
        <f>ROUND((SUMIFS($NY:$NY,$NW:$NW,"&lt;="&amp;DATEVALUE(AY$6&amp;"/1/"&amp;AY$4),$NX:$NX,"&gt;="&amp;AY$6&amp;"/1/"&amp;AY$4))*(1+Losses)*(1+Reserve_Margin)*_xlfn.XLOOKUP(AY4,Assumptions!$Z$29:$Z$67,Assumptions!$AB$29:$AB$67),3)</f>
        <v>7.9160000000000004</v>
      </c>
      <c r="AZ19">
        <f>ROUND((SUMIFS($NY:$NY,$NW:$NW,"&lt;="&amp;DATEVALUE(AZ$6&amp;"/1/"&amp;AZ$4),$NX:$NX,"&gt;="&amp;AZ$6&amp;"/1/"&amp;AZ$4))*(1+Losses)*(1+Reserve_Margin)*_xlfn.XLOOKUP(AZ4,Assumptions!$Z$29:$Z$67,Assumptions!$AB$29:$AB$67),3)</f>
        <v>7.9160000000000004</v>
      </c>
      <c r="BA19">
        <f>ROUND((SUMIFS($NY:$NY,$NW:$NW,"&lt;="&amp;DATEVALUE(BA$6&amp;"/1/"&amp;BA$4),$NX:$NX,"&gt;="&amp;BA$6&amp;"/1/"&amp;BA$4))*(1+Losses)*(1+Reserve_Margin)*_xlfn.XLOOKUP(BA4,Assumptions!$Z$29:$Z$67,Assumptions!$AB$29:$AB$67),3)</f>
        <v>7.9160000000000004</v>
      </c>
      <c r="BB19">
        <f>ROUND((SUMIFS($NY:$NY,$NW:$NW,"&lt;="&amp;DATEVALUE(BB$6&amp;"/1/"&amp;BB$4),$NX:$NX,"&gt;="&amp;BB$6&amp;"/1/"&amp;BB$4))*(1+Losses)*(1+Reserve_Margin)*_xlfn.XLOOKUP(BB4,Assumptions!$Z$29:$Z$67,Assumptions!$AB$29:$AB$67),3)</f>
        <v>7.9160000000000004</v>
      </c>
      <c r="BC19">
        <f>ROUND((SUMIFS($NY:$NY,$NW:$NW,"&lt;="&amp;DATEVALUE(BC$6&amp;"/1/"&amp;BC$4),$NX:$NX,"&gt;="&amp;BC$6&amp;"/1/"&amp;BC$4))*(1+Losses)*(1+Reserve_Margin)*_xlfn.XLOOKUP(BC4,Assumptions!$Z$29:$Z$67,Assumptions!$AB$29:$AB$67),3)</f>
        <v>7.9160000000000004</v>
      </c>
      <c r="BD19">
        <f>ROUND((SUMIFS($NY:$NY,$NW:$NW,"&lt;="&amp;DATEVALUE(BD$6&amp;"/1/"&amp;BD$4),$NX:$NX,"&gt;="&amp;BD$6&amp;"/1/"&amp;BD$4))*(1+Losses)*(1+Reserve_Margin)*_xlfn.XLOOKUP(BD4,Assumptions!$Z$29:$Z$67,Assumptions!$AB$29:$AB$67),3)</f>
        <v>7.9160000000000004</v>
      </c>
      <c r="BE19">
        <f>ROUND((SUMIFS($NY:$NY,$NW:$NW,"&lt;="&amp;DATEVALUE(BE$6&amp;"/1/"&amp;BE$4),$NX:$NX,"&gt;="&amp;BE$6&amp;"/1/"&amp;BE$4))*(1+Losses)*(1+Reserve_Margin)*_xlfn.XLOOKUP(BE4,Assumptions!$Z$29:$Z$67,Assumptions!$AB$29:$AB$67),3)</f>
        <v>7.9160000000000004</v>
      </c>
      <c r="BF19">
        <f>ROUND((SUMIFS($NY:$NY,$NW:$NW,"&lt;="&amp;DATEVALUE(BF$6&amp;"/1/"&amp;BF$4),$NX:$NX,"&gt;="&amp;BF$6&amp;"/1/"&amp;BF$4))*(1+Losses)*(1+Reserve_Margin)*_xlfn.XLOOKUP(BF4,Assumptions!$Z$29:$Z$67,Assumptions!$AB$29:$AB$67),3)</f>
        <v>7.9160000000000004</v>
      </c>
      <c r="BG19">
        <f>ROUND((SUMIFS($NY:$NY,$NW:$NW,"&lt;="&amp;DATEVALUE(BG$6&amp;"/1/"&amp;BG$4),$NX:$NX,"&gt;="&amp;BG$6&amp;"/1/"&amp;BG$4))*(1+Losses)*(1+Reserve_Margin)*_xlfn.XLOOKUP(BG4,Assumptions!$Z$29:$Z$67,Assumptions!$AB$29:$AB$67),3)</f>
        <v>7.9160000000000004</v>
      </c>
      <c r="BH19">
        <f>ROUND((SUMIFS($NY:$NY,$NW:$NW,"&lt;="&amp;DATEVALUE(BH$6&amp;"/1/"&amp;BH$4),$NX:$NX,"&gt;="&amp;BH$6&amp;"/1/"&amp;BH$4))*(1+Losses)*(1+Reserve_Margin)*_xlfn.XLOOKUP(BH4,Assumptions!$Z$29:$Z$67,Assumptions!$AB$29:$AB$67),3)</f>
        <v>7.9160000000000004</v>
      </c>
      <c r="BI19">
        <f>ROUND((SUMIFS($NY:$NY,$NW:$NW,"&lt;="&amp;DATEVALUE(BI$6&amp;"/1/"&amp;BI$4),$NX:$NX,"&gt;="&amp;BI$6&amp;"/1/"&amp;BI$4))*(1+Losses)*(1+Reserve_Margin)*_xlfn.XLOOKUP(BI4,Assumptions!$Z$29:$Z$67,Assumptions!$AB$29:$AB$67),3)</f>
        <v>7.9160000000000004</v>
      </c>
      <c r="BJ19">
        <f>ROUND((SUMIFS($NY:$NY,$NW:$NW,"&lt;="&amp;DATEVALUE(BJ$6&amp;"/1/"&amp;BJ$4),$NX:$NX,"&gt;="&amp;BJ$6&amp;"/1/"&amp;BJ$4))*(1+Losses)*(1+Reserve_Margin)*_xlfn.XLOOKUP(BJ4,Assumptions!$Z$29:$Z$67,Assumptions!$AB$29:$AB$67),3)</f>
        <v>7.9160000000000004</v>
      </c>
      <c r="BK19">
        <f>ROUND((SUMIFS($NY:$NY,$NW:$NW,"&lt;="&amp;DATEVALUE(BK$6&amp;"/1/"&amp;BK$4),$NX:$NX,"&gt;="&amp;BK$6&amp;"/1/"&amp;BK$4))*(1+Losses)*(1+Reserve_Margin)*_xlfn.XLOOKUP(BK4,Assumptions!$Z$29:$Z$67,Assumptions!$AB$29:$AB$67),3)</f>
        <v>7.5010000000000003</v>
      </c>
      <c r="BL19">
        <f>ROUND((SUMIFS($NY:$NY,$NW:$NW,"&lt;="&amp;DATEVALUE(BL$6&amp;"/1/"&amp;BL$4),$NX:$NX,"&gt;="&amp;BL$6&amp;"/1/"&amp;BL$4))*(1+Losses)*(1+Reserve_Margin)*_xlfn.XLOOKUP(BL4,Assumptions!$Z$29:$Z$67,Assumptions!$AB$29:$AB$67),3)</f>
        <v>7.5010000000000003</v>
      </c>
      <c r="BM19">
        <f>ROUND((SUMIFS($NY:$NY,$NW:$NW,"&lt;="&amp;DATEVALUE(BM$6&amp;"/1/"&amp;BM$4),$NX:$NX,"&gt;="&amp;BM$6&amp;"/1/"&amp;BM$4))*(1+Losses)*(1+Reserve_Margin)*_xlfn.XLOOKUP(BM4,Assumptions!$Z$29:$Z$67,Assumptions!$AB$29:$AB$67),3)</f>
        <v>7.5010000000000003</v>
      </c>
      <c r="BN19">
        <f>ROUND((SUMIFS($NY:$NY,$NW:$NW,"&lt;="&amp;DATEVALUE(BN$6&amp;"/1/"&amp;BN$4),$NX:$NX,"&gt;="&amp;BN$6&amp;"/1/"&amp;BN$4))*(1+Losses)*(1+Reserve_Margin)*_xlfn.XLOOKUP(BN4,Assumptions!$Z$29:$Z$67,Assumptions!$AB$29:$AB$67),3)</f>
        <v>7.5010000000000003</v>
      </c>
      <c r="BO19">
        <f>ROUND((SUMIFS($NY:$NY,$NW:$NW,"&lt;="&amp;DATEVALUE(BO$6&amp;"/1/"&amp;BO$4),$NX:$NX,"&gt;="&amp;BO$6&amp;"/1/"&amp;BO$4))*(1+Losses)*(1+Reserve_Margin)*_xlfn.XLOOKUP(BO4,Assumptions!$Z$29:$Z$67,Assumptions!$AB$29:$AB$67),3)</f>
        <v>7.5010000000000003</v>
      </c>
      <c r="BP19">
        <f>ROUND((SUMIFS($NY:$NY,$NW:$NW,"&lt;="&amp;DATEVALUE(BP$6&amp;"/1/"&amp;BP$4),$NX:$NX,"&gt;="&amp;BP$6&amp;"/1/"&amp;BP$4))*(1+Losses)*(1+Reserve_Margin)*_xlfn.XLOOKUP(BP4,Assumptions!$Z$29:$Z$67,Assumptions!$AB$29:$AB$67),3)</f>
        <v>7.5010000000000003</v>
      </c>
      <c r="BQ19">
        <f>ROUND((SUMIFS($NY:$NY,$NW:$NW,"&lt;="&amp;DATEVALUE(BQ$6&amp;"/1/"&amp;BQ$4),$NX:$NX,"&gt;="&amp;BQ$6&amp;"/1/"&amp;BQ$4))*(1+Losses)*(1+Reserve_Margin)*_xlfn.XLOOKUP(BQ4,Assumptions!$Z$29:$Z$67,Assumptions!$AB$29:$AB$67),3)</f>
        <v>7.5010000000000003</v>
      </c>
      <c r="BR19">
        <f>ROUND((SUMIFS($NY:$NY,$NW:$NW,"&lt;="&amp;DATEVALUE(BR$6&amp;"/1/"&amp;BR$4),$NX:$NX,"&gt;="&amp;BR$6&amp;"/1/"&amp;BR$4))*(1+Losses)*(1+Reserve_Margin)*_xlfn.XLOOKUP(BR4,Assumptions!$Z$29:$Z$67,Assumptions!$AB$29:$AB$67),3)</f>
        <v>7.5010000000000003</v>
      </c>
      <c r="BS19">
        <f>ROUND((SUMIFS($NY:$NY,$NW:$NW,"&lt;="&amp;DATEVALUE(BS$6&amp;"/1/"&amp;BS$4),$NX:$NX,"&gt;="&amp;BS$6&amp;"/1/"&amp;BS$4))*(1+Losses)*(1+Reserve_Margin)*_xlfn.XLOOKUP(BS4,Assumptions!$Z$29:$Z$67,Assumptions!$AB$29:$AB$67),3)</f>
        <v>7.5010000000000003</v>
      </c>
      <c r="BT19">
        <f>ROUND((SUMIFS($NY:$NY,$NW:$NW,"&lt;="&amp;DATEVALUE(BT$6&amp;"/1/"&amp;BT$4),$NX:$NX,"&gt;="&amp;BT$6&amp;"/1/"&amp;BT$4))*(1+Losses)*(1+Reserve_Margin)*_xlfn.XLOOKUP(BT4,Assumptions!$Z$29:$Z$67,Assumptions!$AB$29:$AB$67),3)</f>
        <v>7.5010000000000003</v>
      </c>
      <c r="BU19">
        <f>ROUND((SUMIFS($NY:$NY,$NW:$NW,"&lt;="&amp;DATEVALUE(BU$6&amp;"/1/"&amp;BU$4),$NX:$NX,"&gt;="&amp;BU$6&amp;"/1/"&amp;BU$4))*(1+Losses)*(1+Reserve_Margin)*_xlfn.XLOOKUP(BU4,Assumptions!$Z$29:$Z$67,Assumptions!$AB$29:$AB$67),3)</f>
        <v>7.5010000000000003</v>
      </c>
      <c r="BV19">
        <f>ROUND((SUMIFS($NY:$NY,$NW:$NW,"&lt;="&amp;DATEVALUE(BV$6&amp;"/1/"&amp;BV$4),$NX:$NX,"&gt;="&amp;BV$6&amp;"/1/"&amp;BV$4))*(1+Losses)*(1+Reserve_Margin)*_xlfn.XLOOKUP(BV4,Assumptions!$Z$29:$Z$67,Assumptions!$AB$29:$AB$67),3)</f>
        <v>7.5010000000000003</v>
      </c>
      <c r="BW19">
        <f>ROUND((SUMIFS($NY:$NY,$NW:$NW,"&lt;="&amp;DATEVALUE(BW$6&amp;"/1/"&amp;BW$4),$NX:$NX,"&gt;="&amp;BW$6&amp;"/1/"&amp;BW$4))*(1+Losses)*(1+Reserve_Margin)*_xlfn.XLOOKUP(BW4,Assumptions!$Z$29:$Z$67,Assumptions!$AB$29:$AB$67),3)</f>
        <v>7.1070000000000002</v>
      </c>
      <c r="BX19">
        <f>ROUND((SUMIFS($NY:$NY,$NW:$NW,"&lt;="&amp;DATEVALUE(BX$6&amp;"/1/"&amp;BX$4),$NX:$NX,"&gt;="&amp;BX$6&amp;"/1/"&amp;BX$4))*(1+Losses)*(1+Reserve_Margin)*_xlfn.XLOOKUP(BX4,Assumptions!$Z$29:$Z$67,Assumptions!$AB$29:$AB$67),3)</f>
        <v>7.1070000000000002</v>
      </c>
      <c r="BY19">
        <f>ROUND((SUMIFS($NY:$NY,$NW:$NW,"&lt;="&amp;DATEVALUE(BY$6&amp;"/1/"&amp;BY$4),$NX:$NX,"&gt;="&amp;BY$6&amp;"/1/"&amp;BY$4))*(1+Losses)*(1+Reserve_Margin)*_xlfn.XLOOKUP(BY4,Assumptions!$Z$29:$Z$67,Assumptions!$AB$29:$AB$67),3)</f>
        <v>7.1070000000000002</v>
      </c>
      <c r="BZ19">
        <f>ROUND((SUMIFS($NY:$NY,$NW:$NW,"&lt;="&amp;DATEVALUE(BZ$6&amp;"/1/"&amp;BZ$4),$NX:$NX,"&gt;="&amp;BZ$6&amp;"/1/"&amp;BZ$4))*(1+Losses)*(1+Reserve_Margin)*_xlfn.XLOOKUP(BZ4,Assumptions!$Z$29:$Z$67,Assumptions!$AB$29:$AB$67),3)</f>
        <v>7.1070000000000002</v>
      </c>
      <c r="CA19">
        <f>ROUND((SUMIFS($NY:$NY,$NW:$NW,"&lt;="&amp;DATEVALUE(CA$6&amp;"/1/"&amp;CA$4),$NX:$NX,"&gt;="&amp;CA$6&amp;"/1/"&amp;CA$4))*(1+Losses)*(1+Reserve_Margin)*_xlfn.XLOOKUP(CA4,Assumptions!$Z$29:$Z$67,Assumptions!$AB$29:$AB$67),3)</f>
        <v>7.1070000000000002</v>
      </c>
      <c r="CB19">
        <f>ROUND((SUMIFS($NY:$NY,$NW:$NW,"&lt;="&amp;DATEVALUE(CB$6&amp;"/1/"&amp;CB$4),$NX:$NX,"&gt;="&amp;CB$6&amp;"/1/"&amp;CB$4))*(1+Losses)*(1+Reserve_Margin)*_xlfn.XLOOKUP(CB4,Assumptions!$Z$29:$Z$67,Assumptions!$AB$29:$AB$67),3)</f>
        <v>7.0389999999999997</v>
      </c>
      <c r="CC19">
        <f>ROUND((SUMIFS($NY:$NY,$NW:$NW,"&lt;="&amp;DATEVALUE(CC$6&amp;"/1/"&amp;CC$4),$NX:$NX,"&gt;="&amp;CC$6&amp;"/1/"&amp;CC$4))*(1+Losses)*(1+Reserve_Margin)*_xlfn.XLOOKUP(CC4,Assumptions!$Z$29:$Z$67,Assumptions!$AB$29:$AB$67),3)</f>
        <v>7.0389999999999997</v>
      </c>
      <c r="CD19">
        <f>ROUND((SUMIFS($NY:$NY,$NW:$NW,"&lt;="&amp;DATEVALUE(CD$6&amp;"/1/"&amp;CD$4),$NX:$NX,"&gt;="&amp;CD$6&amp;"/1/"&amp;CD$4))*(1+Losses)*(1+Reserve_Margin)*_xlfn.XLOOKUP(CD4,Assumptions!$Z$29:$Z$67,Assumptions!$AB$29:$AB$67),3)</f>
        <v>7.0389999999999997</v>
      </c>
      <c r="CE19">
        <f>ROUND((SUMIFS($NY:$NY,$NW:$NW,"&lt;="&amp;DATEVALUE(CE$6&amp;"/1/"&amp;CE$4),$NX:$NX,"&gt;="&amp;CE$6&amp;"/1/"&amp;CE$4))*(1+Losses)*(1+Reserve_Margin)*_xlfn.XLOOKUP(CE4,Assumptions!$Z$29:$Z$67,Assumptions!$AB$29:$AB$67),3)</f>
        <v>7.0389999999999997</v>
      </c>
      <c r="CF19">
        <f>ROUND((SUMIFS($NY:$NY,$NW:$NW,"&lt;="&amp;DATEVALUE(CF$6&amp;"/1/"&amp;CF$4),$NX:$NX,"&gt;="&amp;CF$6&amp;"/1/"&amp;CF$4))*(1+Losses)*(1+Reserve_Margin)*_xlfn.XLOOKUP(CF4,Assumptions!$Z$29:$Z$67,Assumptions!$AB$29:$AB$67),3)</f>
        <v>7.0389999999999997</v>
      </c>
      <c r="CG19">
        <f>ROUND((SUMIFS($NY:$NY,$NW:$NW,"&lt;="&amp;DATEVALUE(CG$6&amp;"/1/"&amp;CG$4),$NX:$NX,"&gt;="&amp;CG$6&amp;"/1/"&amp;CG$4))*(1+Losses)*(1+Reserve_Margin)*_xlfn.XLOOKUP(CG4,Assumptions!$Z$29:$Z$67,Assumptions!$AB$29:$AB$67),3)</f>
        <v>7.0389999999999997</v>
      </c>
      <c r="CH19">
        <f>ROUND((SUMIFS($NY:$NY,$NW:$NW,"&lt;="&amp;DATEVALUE(CH$6&amp;"/1/"&amp;CH$4),$NX:$NX,"&gt;="&amp;CH$6&amp;"/1/"&amp;CH$4))*(1+Losses)*(1+Reserve_Margin)*_xlfn.XLOOKUP(CH4,Assumptions!$Z$29:$Z$67,Assumptions!$AB$29:$AB$67),3)</f>
        <v>7.0389999999999997</v>
      </c>
      <c r="CI19">
        <f>ROUND((SUMIFS($NY:$NY,$NW:$NW,"&lt;="&amp;DATEVALUE(CI$6&amp;"/1/"&amp;CI$4),$NX:$NX,"&gt;="&amp;CI$6&amp;"/1/"&amp;CI$4))*(1+Losses)*(1+Reserve_Margin)*_xlfn.XLOOKUP(CI4,Assumptions!$Z$29:$Z$67,Assumptions!$AB$29:$AB$67),3)</f>
        <v>6.6689999999999996</v>
      </c>
      <c r="CJ19">
        <f>ROUND((SUMIFS($NY:$NY,$NW:$NW,"&lt;="&amp;DATEVALUE(CJ$6&amp;"/1/"&amp;CJ$4),$NX:$NX,"&gt;="&amp;CJ$6&amp;"/1/"&amp;CJ$4))*(1+Losses)*(1+Reserve_Margin)*_xlfn.XLOOKUP(CJ4,Assumptions!$Z$29:$Z$67,Assumptions!$AB$29:$AB$67),3)</f>
        <v>6.6689999999999996</v>
      </c>
      <c r="CK19">
        <f>ROUND((SUMIFS($NY:$NY,$NW:$NW,"&lt;="&amp;DATEVALUE(CK$6&amp;"/1/"&amp;CK$4),$NX:$NX,"&gt;="&amp;CK$6&amp;"/1/"&amp;CK$4))*(1+Losses)*(1+Reserve_Margin)*_xlfn.XLOOKUP(CK4,Assumptions!$Z$29:$Z$67,Assumptions!$AB$29:$AB$67),3)</f>
        <v>6.6689999999999996</v>
      </c>
      <c r="CL19">
        <f>ROUND((SUMIFS($NY:$NY,$NW:$NW,"&lt;="&amp;DATEVALUE(CL$6&amp;"/1/"&amp;CL$4),$NX:$NX,"&gt;="&amp;CL$6&amp;"/1/"&amp;CL$4))*(1+Losses)*(1+Reserve_Margin)*_xlfn.XLOOKUP(CL4,Assumptions!$Z$29:$Z$67,Assumptions!$AB$29:$AB$67),3)</f>
        <v>6.6689999999999996</v>
      </c>
      <c r="CM19">
        <f>ROUND((SUMIFS($NY:$NY,$NW:$NW,"&lt;="&amp;DATEVALUE(CM$6&amp;"/1/"&amp;CM$4),$NX:$NX,"&gt;="&amp;CM$6&amp;"/1/"&amp;CM$4))*(1+Losses)*(1+Reserve_Margin)*_xlfn.XLOOKUP(CM4,Assumptions!$Z$29:$Z$67,Assumptions!$AB$29:$AB$67),3)</f>
        <v>6.6689999999999996</v>
      </c>
      <c r="CN19">
        <f>ROUND((SUMIFS($NY:$NY,$NW:$NW,"&lt;="&amp;DATEVALUE(CN$6&amp;"/1/"&amp;CN$4),$NX:$NX,"&gt;="&amp;CN$6&amp;"/1/"&amp;CN$4))*(1+Losses)*(1+Reserve_Margin)*_xlfn.XLOOKUP(CN4,Assumptions!$Z$29:$Z$67,Assumptions!$AB$29:$AB$67),3)</f>
        <v>6.6689999999999996</v>
      </c>
      <c r="CO19">
        <f>ROUND((SUMIFS($NY:$NY,$NW:$NW,"&lt;="&amp;DATEVALUE(CO$6&amp;"/1/"&amp;CO$4),$NX:$NX,"&gt;="&amp;CO$6&amp;"/1/"&amp;CO$4))*(1+Losses)*(1+Reserve_Margin)*_xlfn.XLOOKUP(CO4,Assumptions!$Z$29:$Z$67,Assumptions!$AB$29:$AB$67),3)</f>
        <v>6.6689999999999996</v>
      </c>
      <c r="CP19">
        <f>ROUND((SUMIFS($NY:$NY,$NW:$NW,"&lt;="&amp;DATEVALUE(CP$6&amp;"/1/"&amp;CP$4),$NX:$NX,"&gt;="&amp;CP$6&amp;"/1/"&amp;CP$4))*(1+Losses)*(1+Reserve_Margin)*_xlfn.XLOOKUP(CP4,Assumptions!$Z$29:$Z$67,Assumptions!$AB$29:$AB$67),3)</f>
        <v>6.6689999999999996</v>
      </c>
      <c r="CQ19">
        <f>ROUND((SUMIFS($NY:$NY,$NW:$NW,"&lt;="&amp;DATEVALUE(CQ$6&amp;"/1/"&amp;CQ$4),$NX:$NX,"&gt;="&amp;CQ$6&amp;"/1/"&amp;CQ$4))*(1+Losses)*(1+Reserve_Margin)*_xlfn.XLOOKUP(CQ4,Assumptions!$Z$29:$Z$67,Assumptions!$AB$29:$AB$67),3)</f>
        <v>6.6689999999999996</v>
      </c>
      <c r="CR19">
        <f>ROUND((SUMIFS($NY:$NY,$NW:$NW,"&lt;="&amp;DATEVALUE(CR$6&amp;"/1/"&amp;CR$4),$NX:$NX,"&gt;="&amp;CR$6&amp;"/1/"&amp;CR$4))*(1+Losses)*(1+Reserve_Margin)*_xlfn.XLOOKUP(CR4,Assumptions!$Z$29:$Z$67,Assumptions!$AB$29:$AB$67),3)</f>
        <v>6.6689999999999996</v>
      </c>
      <c r="CS19">
        <f>ROUND((SUMIFS($NY:$NY,$NW:$NW,"&lt;="&amp;DATEVALUE(CS$6&amp;"/1/"&amp;CS$4),$NX:$NX,"&gt;="&amp;CS$6&amp;"/1/"&amp;CS$4))*(1+Losses)*(1+Reserve_Margin)*_xlfn.XLOOKUP(CS4,Assumptions!$Z$29:$Z$67,Assumptions!$AB$29:$AB$67),3)</f>
        <v>6.6689999999999996</v>
      </c>
      <c r="CT19">
        <f>ROUND((SUMIFS($NY:$NY,$NW:$NW,"&lt;="&amp;DATEVALUE(CT$6&amp;"/1/"&amp;CT$4),$NX:$NX,"&gt;="&amp;CT$6&amp;"/1/"&amp;CT$4))*(1+Losses)*(1+Reserve_Margin)*_xlfn.XLOOKUP(CT4,Assumptions!$Z$29:$Z$67,Assumptions!$AB$29:$AB$67),3)</f>
        <v>6.6689999999999996</v>
      </c>
      <c r="CU19">
        <f>ROUND((SUMIFS($NY:$NY,$NW:$NW,"&lt;="&amp;DATEVALUE(CU$6&amp;"/1/"&amp;CU$4),$NX:$NX,"&gt;="&amp;CU$6&amp;"/1/"&amp;CU$4))*(1+Losses)*(1+Reserve_Margin)*_xlfn.XLOOKUP(CU4,Assumptions!$Z$29:$Z$67,Assumptions!$AB$29:$AB$67),3)</f>
        <v>6.319</v>
      </c>
      <c r="CV19">
        <f>ROUND((SUMIFS($NY:$NY,$NW:$NW,"&lt;="&amp;DATEVALUE(CV$6&amp;"/1/"&amp;CV$4),$NX:$NX,"&gt;="&amp;CV$6&amp;"/1/"&amp;CV$4))*(1+Losses)*(1+Reserve_Margin)*_xlfn.XLOOKUP(CV4,Assumptions!$Z$29:$Z$67,Assumptions!$AB$29:$AB$67),3)</f>
        <v>6.319</v>
      </c>
      <c r="CW19">
        <f>ROUND((SUMIFS($NY:$NY,$NW:$NW,"&lt;="&amp;DATEVALUE(CW$6&amp;"/1/"&amp;CW$4),$NX:$NX,"&gt;="&amp;CW$6&amp;"/1/"&amp;CW$4))*(1+Losses)*(1+Reserve_Margin)*_xlfn.XLOOKUP(CW4,Assumptions!$Z$29:$Z$67,Assumptions!$AB$29:$AB$67),3)</f>
        <v>6.319</v>
      </c>
      <c r="CX19">
        <f>ROUND((SUMIFS($NY:$NY,$NW:$NW,"&lt;="&amp;DATEVALUE(CX$6&amp;"/1/"&amp;CX$4),$NX:$NX,"&gt;="&amp;CX$6&amp;"/1/"&amp;CX$4))*(1+Losses)*(1+Reserve_Margin)*_xlfn.XLOOKUP(CX4,Assumptions!$Z$29:$Z$67,Assumptions!$AB$29:$AB$67),3)</f>
        <v>6.319</v>
      </c>
      <c r="CY19">
        <f>ROUND((SUMIFS($NY:$NY,$NW:$NW,"&lt;="&amp;DATEVALUE(CY$6&amp;"/1/"&amp;CY$4),$NX:$NX,"&gt;="&amp;CY$6&amp;"/1/"&amp;CY$4))*(1+Losses)*(1+Reserve_Margin)*_xlfn.XLOOKUP(CY4,Assumptions!$Z$29:$Z$67,Assumptions!$AB$29:$AB$67),3)</f>
        <v>6.319</v>
      </c>
      <c r="CZ19">
        <f>ROUND((SUMIFS($NY:$NY,$NW:$NW,"&lt;="&amp;DATEVALUE(CZ$6&amp;"/1/"&amp;CZ$4),$NX:$NX,"&gt;="&amp;CZ$6&amp;"/1/"&amp;CZ$4))*(1+Losses)*(1+Reserve_Margin)*_xlfn.XLOOKUP(CZ4,Assumptions!$Z$29:$Z$67,Assumptions!$AB$29:$AB$67),3)</f>
        <v>6.258</v>
      </c>
      <c r="DA19">
        <f>ROUND((SUMIFS($NY:$NY,$NW:$NW,"&lt;="&amp;DATEVALUE(DA$6&amp;"/1/"&amp;DA$4),$NX:$NX,"&gt;="&amp;DA$6&amp;"/1/"&amp;DA$4))*(1+Losses)*(1+Reserve_Margin)*_xlfn.XLOOKUP(DA4,Assumptions!$Z$29:$Z$67,Assumptions!$AB$29:$AB$67),3)</f>
        <v>6.258</v>
      </c>
      <c r="DB19">
        <f>ROUND((SUMIFS($NY:$NY,$NW:$NW,"&lt;="&amp;DATEVALUE(DB$6&amp;"/1/"&amp;DB$4),$NX:$NX,"&gt;="&amp;DB$6&amp;"/1/"&amp;DB$4))*(1+Losses)*(1+Reserve_Margin)*_xlfn.XLOOKUP(DB4,Assumptions!$Z$29:$Z$67,Assumptions!$AB$29:$AB$67),3)</f>
        <v>6.258</v>
      </c>
      <c r="DC19">
        <f>ROUND((SUMIFS($NY:$NY,$NW:$NW,"&lt;="&amp;DATEVALUE(DC$6&amp;"/1/"&amp;DC$4),$NX:$NX,"&gt;="&amp;DC$6&amp;"/1/"&amp;DC$4))*(1+Losses)*(1+Reserve_Margin)*_xlfn.XLOOKUP(DC4,Assumptions!$Z$29:$Z$67,Assumptions!$AB$29:$AB$67),3)</f>
        <v>6.258</v>
      </c>
      <c r="DD19">
        <f>ROUND((SUMIFS($NY:$NY,$NW:$NW,"&lt;="&amp;DATEVALUE(DD$6&amp;"/1/"&amp;DD$4),$NX:$NX,"&gt;="&amp;DD$6&amp;"/1/"&amp;DD$4))*(1+Losses)*(1+Reserve_Margin)*_xlfn.XLOOKUP(DD4,Assumptions!$Z$29:$Z$67,Assumptions!$AB$29:$AB$67),3)</f>
        <v>6.258</v>
      </c>
      <c r="DE19">
        <f>ROUND((SUMIFS($NY:$NY,$NW:$NW,"&lt;="&amp;DATEVALUE(DE$6&amp;"/1/"&amp;DE$4),$NX:$NX,"&gt;="&amp;DE$6&amp;"/1/"&amp;DE$4))*(1+Losses)*(1+Reserve_Margin)*_xlfn.XLOOKUP(DE4,Assumptions!$Z$29:$Z$67,Assumptions!$AB$29:$AB$67),3)</f>
        <v>6.258</v>
      </c>
      <c r="DF19">
        <f>ROUND((SUMIFS($NY:$NY,$NW:$NW,"&lt;="&amp;DATEVALUE(DF$6&amp;"/1/"&amp;DF$4),$NX:$NX,"&gt;="&amp;DF$6&amp;"/1/"&amp;DF$4))*(1+Losses)*(1+Reserve_Margin)*_xlfn.XLOOKUP(DF4,Assumptions!$Z$29:$Z$67,Assumptions!$AB$29:$AB$67),3)</f>
        <v>6.258</v>
      </c>
      <c r="DG19">
        <f>ROUND((SUMIFS($NY:$NY,$NW:$NW,"&lt;="&amp;DATEVALUE(DG$6&amp;"/1/"&amp;DG$4),$NX:$NX,"&gt;="&amp;DG$6&amp;"/1/"&amp;DG$4))*(1+Losses)*(1+Reserve_Margin)*_xlfn.XLOOKUP(DG4,Assumptions!$Z$29:$Z$67,Assumptions!$AB$29:$AB$67),3)</f>
        <v>5.9290000000000003</v>
      </c>
      <c r="DH19">
        <f>ROUND((SUMIFS($NY:$NY,$NW:$NW,"&lt;="&amp;DATEVALUE(DH$6&amp;"/1/"&amp;DH$4),$NX:$NX,"&gt;="&amp;DH$6&amp;"/1/"&amp;DH$4))*(1+Losses)*(1+Reserve_Margin)*_xlfn.XLOOKUP(DH4,Assumptions!$Z$29:$Z$67,Assumptions!$AB$29:$AB$67),3)</f>
        <v>5.9290000000000003</v>
      </c>
      <c r="DI19">
        <f>ROUND((SUMIFS($NY:$NY,$NW:$NW,"&lt;="&amp;DATEVALUE(DI$6&amp;"/1/"&amp;DI$4),$NX:$NX,"&gt;="&amp;DI$6&amp;"/1/"&amp;DI$4))*(1+Losses)*(1+Reserve_Margin)*_xlfn.XLOOKUP(DI4,Assumptions!$Z$29:$Z$67,Assumptions!$AB$29:$AB$67),3)</f>
        <v>5.9290000000000003</v>
      </c>
      <c r="DJ19">
        <f>ROUND((SUMIFS($NY:$NY,$NW:$NW,"&lt;="&amp;DATEVALUE(DJ$6&amp;"/1/"&amp;DJ$4),$NX:$NX,"&gt;="&amp;DJ$6&amp;"/1/"&amp;DJ$4))*(1+Losses)*(1+Reserve_Margin)*_xlfn.XLOOKUP(DJ4,Assumptions!$Z$29:$Z$67,Assumptions!$AB$29:$AB$67),3)</f>
        <v>5.9290000000000003</v>
      </c>
      <c r="DK19">
        <f>ROUND((SUMIFS($NY:$NY,$NW:$NW,"&lt;="&amp;DATEVALUE(DK$6&amp;"/1/"&amp;DK$4),$NX:$NX,"&gt;="&amp;DK$6&amp;"/1/"&amp;DK$4))*(1+Losses)*(1+Reserve_Margin)*_xlfn.XLOOKUP(DK4,Assumptions!$Z$29:$Z$67,Assumptions!$AB$29:$AB$67),3)</f>
        <v>5.9290000000000003</v>
      </c>
      <c r="DL19">
        <f>ROUND((SUMIFS($NY:$NY,$NW:$NW,"&lt;="&amp;DATEVALUE(DL$6&amp;"/1/"&amp;DL$4),$NX:$NX,"&gt;="&amp;DL$6&amp;"/1/"&amp;DL$4))*(1+Losses)*(1+Reserve_Margin)*_xlfn.XLOOKUP(DL4,Assumptions!$Z$29:$Z$67,Assumptions!$AB$29:$AB$67),3)</f>
        <v>5.9290000000000003</v>
      </c>
      <c r="DM19">
        <f>ROUND((SUMIFS($NY:$NY,$NW:$NW,"&lt;="&amp;DATEVALUE(DM$6&amp;"/1/"&amp;DM$4),$NX:$NX,"&gt;="&amp;DM$6&amp;"/1/"&amp;DM$4))*(1+Losses)*(1+Reserve_Margin)*_xlfn.XLOOKUP(DM4,Assumptions!$Z$29:$Z$67,Assumptions!$AB$29:$AB$67),3)</f>
        <v>5.9290000000000003</v>
      </c>
      <c r="DN19">
        <f>ROUND((SUMIFS($NY:$NY,$NW:$NW,"&lt;="&amp;DATEVALUE(DN$6&amp;"/1/"&amp;DN$4),$NX:$NX,"&gt;="&amp;DN$6&amp;"/1/"&amp;DN$4))*(1+Losses)*(1+Reserve_Margin)*_xlfn.XLOOKUP(DN4,Assumptions!$Z$29:$Z$67,Assumptions!$AB$29:$AB$67),3)</f>
        <v>5.9290000000000003</v>
      </c>
      <c r="DO19">
        <f>ROUND((SUMIFS($NY:$NY,$NW:$NW,"&lt;="&amp;DATEVALUE(DO$6&amp;"/1/"&amp;DO$4),$NX:$NX,"&gt;="&amp;DO$6&amp;"/1/"&amp;DO$4))*(1+Losses)*(1+Reserve_Margin)*_xlfn.XLOOKUP(DO4,Assumptions!$Z$29:$Z$67,Assumptions!$AB$29:$AB$67),3)</f>
        <v>5.9290000000000003</v>
      </c>
      <c r="DP19">
        <f>ROUND((SUMIFS($NY:$NY,$NW:$NW,"&lt;="&amp;DATEVALUE(DP$6&amp;"/1/"&amp;DP$4),$NX:$NX,"&gt;="&amp;DP$6&amp;"/1/"&amp;DP$4))*(1+Losses)*(1+Reserve_Margin)*_xlfn.XLOOKUP(DP4,Assumptions!$Z$29:$Z$67,Assumptions!$AB$29:$AB$67),3)</f>
        <v>5.9290000000000003</v>
      </c>
      <c r="DQ19">
        <f>ROUND((SUMIFS($NY:$NY,$NW:$NW,"&lt;="&amp;DATEVALUE(DQ$6&amp;"/1/"&amp;DQ$4),$NX:$NX,"&gt;="&amp;DQ$6&amp;"/1/"&amp;DQ$4))*(1+Losses)*(1+Reserve_Margin)*_xlfn.XLOOKUP(DQ4,Assumptions!$Z$29:$Z$67,Assumptions!$AB$29:$AB$67),3)</f>
        <v>5.9290000000000003</v>
      </c>
      <c r="DR19">
        <f>ROUND((SUMIFS($NY:$NY,$NW:$NW,"&lt;="&amp;DATEVALUE(DR$6&amp;"/1/"&amp;DR$4),$NX:$NX,"&gt;="&amp;DR$6&amp;"/1/"&amp;DR$4))*(1+Losses)*(1+Reserve_Margin)*_xlfn.XLOOKUP(DR4,Assumptions!$Z$29:$Z$67,Assumptions!$AB$29:$AB$67),3)</f>
        <v>5.9290000000000003</v>
      </c>
      <c r="DS19">
        <f>ROUND((SUMIFS($NY:$NY,$NW:$NW,"&lt;="&amp;DATEVALUE(DS$6&amp;"/1/"&amp;DS$4),$NX:$NX,"&gt;="&amp;DS$6&amp;"/1/"&amp;DS$4))*(1+Losses)*(1+Reserve_Margin)*_xlfn.XLOOKUP(DS4,Assumptions!$Z$29:$Z$67,Assumptions!$AB$29:$AB$67),3)</f>
        <v>5.6180000000000003</v>
      </c>
      <c r="DT19">
        <f>ROUND((SUMIFS($NY:$NY,$NW:$NW,"&lt;="&amp;DATEVALUE(DT$6&amp;"/1/"&amp;DT$4),$NX:$NX,"&gt;="&amp;DT$6&amp;"/1/"&amp;DT$4))*(1+Losses)*(1+Reserve_Margin)*_xlfn.XLOOKUP(DT4,Assumptions!$Z$29:$Z$67,Assumptions!$AB$29:$AB$67),3)</f>
        <v>5.6180000000000003</v>
      </c>
      <c r="DU19">
        <f>ROUND((SUMIFS($NY:$NY,$NW:$NW,"&lt;="&amp;DATEVALUE(DU$6&amp;"/1/"&amp;DU$4),$NX:$NX,"&gt;="&amp;DU$6&amp;"/1/"&amp;DU$4))*(1+Losses)*(1+Reserve_Margin)*_xlfn.XLOOKUP(DU4,Assumptions!$Z$29:$Z$67,Assumptions!$AB$29:$AB$67),3)</f>
        <v>5.6180000000000003</v>
      </c>
      <c r="DV19">
        <f>ROUND((SUMIFS($NY:$NY,$NW:$NW,"&lt;="&amp;DATEVALUE(DV$6&amp;"/1/"&amp;DV$4),$NX:$NX,"&gt;="&amp;DV$6&amp;"/1/"&amp;DV$4))*(1+Losses)*(1+Reserve_Margin)*_xlfn.XLOOKUP(DV4,Assumptions!$Z$29:$Z$67,Assumptions!$AB$29:$AB$67),3)</f>
        <v>5.6180000000000003</v>
      </c>
      <c r="DW19">
        <f>ROUND((SUMIFS($NY:$NY,$NW:$NW,"&lt;="&amp;DATEVALUE(DW$6&amp;"/1/"&amp;DW$4),$NX:$NX,"&gt;="&amp;DW$6&amp;"/1/"&amp;DW$4))*(1+Losses)*(1+Reserve_Margin)*_xlfn.XLOOKUP(DW4,Assumptions!$Z$29:$Z$67,Assumptions!$AB$29:$AB$67),3)</f>
        <v>5.6180000000000003</v>
      </c>
      <c r="DX19">
        <f>ROUND((SUMIFS($NY:$NY,$NW:$NW,"&lt;="&amp;DATEVALUE(DX$6&amp;"/1/"&amp;DX$4),$NX:$NX,"&gt;="&amp;DX$6&amp;"/1/"&amp;DX$4))*(1+Losses)*(1+Reserve_Margin)*_xlfn.XLOOKUP(DX4,Assumptions!$Z$29:$Z$67,Assumptions!$AB$29:$AB$67),3)</f>
        <v>5.508</v>
      </c>
      <c r="DY19">
        <f>ROUND((SUMIFS($NY:$NY,$NW:$NW,"&lt;="&amp;DATEVALUE(DY$6&amp;"/1/"&amp;DY$4),$NX:$NX,"&gt;="&amp;DY$6&amp;"/1/"&amp;DY$4))*(1+Losses)*(1+Reserve_Margin)*_xlfn.XLOOKUP(DY4,Assumptions!$Z$29:$Z$67,Assumptions!$AB$29:$AB$67),3)</f>
        <v>5.508</v>
      </c>
      <c r="DZ19">
        <f>ROUND((SUMIFS($NY:$NY,$NW:$NW,"&lt;="&amp;DATEVALUE(DZ$6&amp;"/1/"&amp;DZ$4),$NX:$NX,"&gt;="&amp;DZ$6&amp;"/1/"&amp;DZ$4))*(1+Losses)*(1+Reserve_Margin)*_xlfn.XLOOKUP(DZ4,Assumptions!$Z$29:$Z$67,Assumptions!$AB$29:$AB$67),3)</f>
        <v>5.508</v>
      </c>
      <c r="EA19">
        <f>ROUND((SUMIFS($NY:$NY,$NW:$NW,"&lt;="&amp;DATEVALUE(EA$6&amp;"/1/"&amp;EA$4),$NX:$NX,"&gt;="&amp;EA$6&amp;"/1/"&amp;EA$4))*(1+Losses)*(1+Reserve_Margin)*_xlfn.XLOOKUP(EA4,Assumptions!$Z$29:$Z$67,Assumptions!$AB$29:$AB$67),3)</f>
        <v>5.508</v>
      </c>
      <c r="EB19">
        <f>ROUND((SUMIFS($NY:$NY,$NW:$NW,"&lt;="&amp;DATEVALUE(EB$6&amp;"/1/"&amp;EB$4),$NX:$NX,"&gt;="&amp;EB$6&amp;"/1/"&amp;EB$4))*(1+Losses)*(1+Reserve_Margin)*_xlfn.XLOOKUP(EB4,Assumptions!$Z$29:$Z$67,Assumptions!$AB$29:$AB$67),3)</f>
        <v>5.508</v>
      </c>
      <c r="EC19">
        <f>ROUND((SUMIFS($NY:$NY,$NW:$NW,"&lt;="&amp;DATEVALUE(EC$6&amp;"/1/"&amp;EC$4),$NX:$NX,"&gt;="&amp;EC$6&amp;"/1/"&amp;EC$4))*(1+Losses)*(1+Reserve_Margin)*_xlfn.XLOOKUP(EC4,Assumptions!$Z$29:$Z$67,Assumptions!$AB$29:$AB$67),3)</f>
        <v>5.508</v>
      </c>
      <c r="ED19">
        <f>ROUND((SUMIFS($NY:$NY,$NW:$NW,"&lt;="&amp;DATEVALUE(ED$6&amp;"/1/"&amp;ED$4),$NX:$NX,"&gt;="&amp;ED$6&amp;"/1/"&amp;ED$4))*(1+Losses)*(1+Reserve_Margin)*_xlfn.XLOOKUP(ED4,Assumptions!$Z$29:$Z$67,Assumptions!$AB$29:$AB$67),3)</f>
        <v>5.508</v>
      </c>
      <c r="EE19">
        <f>ROUND((SUMIFS($NY:$NY,$NW:$NW,"&lt;="&amp;DATEVALUE(EE$6&amp;"/1/"&amp;EE$4),$NX:$NX,"&gt;="&amp;EE$6&amp;"/1/"&amp;EE$4))*(1+Losses)*(1+Reserve_Margin)*_xlfn.XLOOKUP(EE4,Assumptions!$Z$29:$Z$67,Assumptions!$AB$29:$AB$67),3)</f>
        <v>5.2190000000000003</v>
      </c>
      <c r="EF19">
        <f>ROUND((SUMIFS($NY:$NY,$NW:$NW,"&lt;="&amp;DATEVALUE(EF$6&amp;"/1/"&amp;EF$4),$NX:$NX,"&gt;="&amp;EF$6&amp;"/1/"&amp;EF$4))*(1+Losses)*(1+Reserve_Margin)*_xlfn.XLOOKUP(EF4,Assumptions!$Z$29:$Z$67,Assumptions!$AB$29:$AB$67),3)</f>
        <v>5.2190000000000003</v>
      </c>
      <c r="EG19">
        <f>ROUND((SUMIFS($NY:$NY,$NW:$NW,"&lt;="&amp;DATEVALUE(EG$6&amp;"/1/"&amp;EG$4),$NX:$NX,"&gt;="&amp;EG$6&amp;"/1/"&amp;EG$4))*(1+Losses)*(1+Reserve_Margin)*_xlfn.XLOOKUP(EG4,Assumptions!$Z$29:$Z$67,Assumptions!$AB$29:$AB$67),3)</f>
        <v>5.2190000000000003</v>
      </c>
      <c r="EH19">
        <f>ROUND((SUMIFS($NY:$NY,$NW:$NW,"&lt;="&amp;DATEVALUE(EH$6&amp;"/1/"&amp;EH$4),$NX:$NX,"&gt;="&amp;EH$6&amp;"/1/"&amp;EH$4))*(1+Losses)*(1+Reserve_Margin)*_xlfn.XLOOKUP(EH4,Assumptions!$Z$29:$Z$67,Assumptions!$AB$29:$AB$67),3)</f>
        <v>5.2190000000000003</v>
      </c>
      <c r="EI19">
        <f>ROUND((SUMIFS($NY:$NY,$NW:$NW,"&lt;="&amp;DATEVALUE(EI$6&amp;"/1/"&amp;EI$4),$NX:$NX,"&gt;="&amp;EI$6&amp;"/1/"&amp;EI$4))*(1+Losses)*(1+Reserve_Margin)*_xlfn.XLOOKUP(EI4,Assumptions!$Z$29:$Z$67,Assumptions!$AB$29:$AB$67),3)</f>
        <v>5.2190000000000003</v>
      </c>
      <c r="EJ19">
        <f>ROUND((SUMIFS($NY:$NY,$NW:$NW,"&lt;="&amp;DATEVALUE(EJ$6&amp;"/1/"&amp;EJ$4),$NX:$NX,"&gt;="&amp;EJ$6&amp;"/1/"&amp;EJ$4))*(1+Losses)*(1+Reserve_Margin)*_xlfn.XLOOKUP(EJ4,Assumptions!$Z$29:$Z$67,Assumptions!$AB$29:$AB$67),3)</f>
        <v>5.1139999999999999</v>
      </c>
      <c r="EK19">
        <f>ROUND((SUMIFS($NY:$NY,$NW:$NW,"&lt;="&amp;DATEVALUE(EK$6&amp;"/1/"&amp;EK$4),$NX:$NX,"&gt;="&amp;EK$6&amp;"/1/"&amp;EK$4))*(1+Losses)*(1+Reserve_Margin)*_xlfn.XLOOKUP(EK4,Assumptions!$Z$29:$Z$67,Assumptions!$AB$29:$AB$67),3)</f>
        <v>5.1139999999999999</v>
      </c>
      <c r="EL19">
        <f>ROUND((SUMIFS($NY:$NY,$NW:$NW,"&lt;="&amp;DATEVALUE(EL$6&amp;"/1/"&amp;EL$4),$NX:$NX,"&gt;="&amp;EL$6&amp;"/1/"&amp;EL$4))*(1+Losses)*(1+Reserve_Margin)*_xlfn.XLOOKUP(EL4,Assumptions!$Z$29:$Z$67,Assumptions!$AB$29:$AB$67),3)</f>
        <v>5.1139999999999999</v>
      </c>
      <c r="EM19">
        <f>ROUND((SUMIFS($NY:$NY,$NW:$NW,"&lt;="&amp;DATEVALUE(EM$6&amp;"/1/"&amp;EM$4),$NX:$NX,"&gt;="&amp;EM$6&amp;"/1/"&amp;EM$4))*(1+Losses)*(1+Reserve_Margin)*_xlfn.XLOOKUP(EM4,Assumptions!$Z$29:$Z$67,Assumptions!$AB$29:$AB$67),3)</f>
        <v>5.1139999999999999</v>
      </c>
      <c r="EN19">
        <f>ROUND((SUMIFS($NY:$NY,$NW:$NW,"&lt;="&amp;DATEVALUE(EN$6&amp;"/1/"&amp;EN$4),$NX:$NX,"&gt;="&amp;EN$6&amp;"/1/"&amp;EN$4))*(1+Losses)*(1+Reserve_Margin)*_xlfn.XLOOKUP(EN4,Assumptions!$Z$29:$Z$67,Assumptions!$AB$29:$AB$67),3)</f>
        <v>5.1139999999999999</v>
      </c>
      <c r="EO19">
        <f>ROUND((SUMIFS($NY:$NY,$NW:$NW,"&lt;="&amp;DATEVALUE(EO$6&amp;"/1/"&amp;EO$4),$NX:$NX,"&gt;="&amp;EO$6&amp;"/1/"&amp;EO$4))*(1+Losses)*(1+Reserve_Margin)*_xlfn.XLOOKUP(EO4,Assumptions!$Z$29:$Z$67,Assumptions!$AB$29:$AB$67),3)</f>
        <v>5.1139999999999999</v>
      </c>
      <c r="EP19">
        <f>ROUND((SUMIFS($NY:$NY,$NW:$NW,"&lt;="&amp;DATEVALUE(EP$6&amp;"/1/"&amp;EP$4),$NX:$NX,"&gt;="&amp;EP$6&amp;"/1/"&amp;EP$4))*(1+Losses)*(1+Reserve_Margin)*_xlfn.XLOOKUP(EP4,Assumptions!$Z$29:$Z$67,Assumptions!$AB$29:$AB$67),3)</f>
        <v>5.1139999999999999</v>
      </c>
      <c r="EQ19">
        <f>ROUND((SUMIFS($NY:$NY,$NW:$NW,"&lt;="&amp;DATEVALUE(EQ$6&amp;"/1/"&amp;EQ$4),$NX:$NX,"&gt;="&amp;EQ$6&amp;"/1/"&amp;EQ$4))*(1+Losses)*(1+Reserve_Margin)*_xlfn.XLOOKUP(EQ4,Assumptions!$Z$29:$Z$67,Assumptions!$AB$29:$AB$67),3)</f>
        <v>4.8460000000000001</v>
      </c>
      <c r="ER19">
        <f>ROUND((SUMIFS($NY:$NY,$NW:$NW,"&lt;="&amp;DATEVALUE(ER$6&amp;"/1/"&amp;ER$4),$NX:$NX,"&gt;="&amp;ER$6&amp;"/1/"&amp;ER$4))*(1+Losses)*(1+Reserve_Margin)*_xlfn.XLOOKUP(ER4,Assumptions!$Z$29:$Z$67,Assumptions!$AB$29:$AB$67),3)</f>
        <v>4.8460000000000001</v>
      </c>
      <c r="ES19">
        <f>ROUND((SUMIFS($NY:$NY,$NW:$NW,"&lt;="&amp;DATEVALUE(ES$6&amp;"/1/"&amp;ES$4),$NX:$NX,"&gt;="&amp;ES$6&amp;"/1/"&amp;ES$4))*(1+Losses)*(1+Reserve_Margin)*_xlfn.XLOOKUP(ES4,Assumptions!$Z$29:$Z$67,Assumptions!$AB$29:$AB$67),3)</f>
        <v>4.8460000000000001</v>
      </c>
      <c r="ET19">
        <f>ROUND((SUMIFS($NY:$NY,$NW:$NW,"&lt;="&amp;DATEVALUE(ET$6&amp;"/1/"&amp;ET$4),$NX:$NX,"&gt;="&amp;ET$6&amp;"/1/"&amp;ET$4))*(1+Losses)*(1+Reserve_Margin)*_xlfn.XLOOKUP(ET4,Assumptions!$Z$29:$Z$67,Assumptions!$AB$29:$AB$67),3)</f>
        <v>4.8460000000000001</v>
      </c>
      <c r="EU19">
        <f>ROUND((SUMIFS($NY:$NY,$NW:$NW,"&lt;="&amp;DATEVALUE(EU$6&amp;"/1/"&amp;EU$4),$NX:$NX,"&gt;="&amp;EU$6&amp;"/1/"&amp;EU$4))*(1+Losses)*(1+Reserve_Margin)*_xlfn.XLOOKUP(EU4,Assumptions!$Z$29:$Z$67,Assumptions!$AB$29:$AB$67),3)</f>
        <v>4.8460000000000001</v>
      </c>
      <c r="EV19">
        <f>ROUND((SUMIFS($NY:$NY,$NW:$NW,"&lt;="&amp;DATEVALUE(EV$6&amp;"/1/"&amp;EV$4),$NX:$NX,"&gt;="&amp;EV$6&amp;"/1/"&amp;EV$4))*(1+Losses)*(1+Reserve_Margin)*_xlfn.XLOOKUP(EV4,Assumptions!$Z$29:$Z$67,Assumptions!$AB$29:$AB$67),3)</f>
        <v>4.7960000000000003</v>
      </c>
      <c r="EW19">
        <f>ROUND((SUMIFS($NY:$NY,$NW:$NW,"&lt;="&amp;DATEVALUE(EW$6&amp;"/1/"&amp;EW$4),$NX:$NX,"&gt;="&amp;EW$6&amp;"/1/"&amp;EW$4))*(1+Losses)*(1+Reserve_Margin)*_xlfn.XLOOKUP(EW4,Assumptions!$Z$29:$Z$67,Assumptions!$AB$29:$AB$67),3)</f>
        <v>4.7960000000000003</v>
      </c>
      <c r="EX19">
        <f>ROUND((SUMIFS($NY:$NY,$NW:$NW,"&lt;="&amp;DATEVALUE(EX$6&amp;"/1/"&amp;EX$4),$NX:$NX,"&gt;="&amp;EX$6&amp;"/1/"&amp;EX$4))*(1+Losses)*(1+Reserve_Margin)*_xlfn.XLOOKUP(EX4,Assumptions!$Z$29:$Z$67,Assumptions!$AB$29:$AB$67),3)</f>
        <v>4.7960000000000003</v>
      </c>
      <c r="EY19">
        <f>ROUND((SUMIFS($NY:$NY,$NW:$NW,"&lt;="&amp;DATEVALUE(EY$6&amp;"/1/"&amp;EY$4),$NX:$NX,"&gt;="&amp;EY$6&amp;"/1/"&amp;EY$4))*(1+Losses)*(1+Reserve_Margin)*_xlfn.XLOOKUP(EY4,Assumptions!$Z$29:$Z$67,Assumptions!$AB$29:$AB$67),3)</f>
        <v>4.7960000000000003</v>
      </c>
      <c r="EZ19">
        <f>ROUND((SUMIFS($NY:$NY,$NW:$NW,"&lt;="&amp;DATEVALUE(EZ$6&amp;"/1/"&amp;EZ$4),$NX:$NX,"&gt;="&amp;EZ$6&amp;"/1/"&amp;EZ$4))*(1+Losses)*(1+Reserve_Margin)*_xlfn.XLOOKUP(EZ4,Assumptions!$Z$29:$Z$67,Assumptions!$AB$29:$AB$67),3)</f>
        <v>4.7960000000000003</v>
      </c>
      <c r="FA19">
        <f>ROUND((SUMIFS($NY:$NY,$NW:$NW,"&lt;="&amp;DATEVALUE(FA$6&amp;"/1/"&amp;FA$4),$NX:$NX,"&gt;="&amp;FA$6&amp;"/1/"&amp;FA$4))*(1+Losses)*(1+Reserve_Margin)*_xlfn.XLOOKUP(FA4,Assumptions!$Z$29:$Z$67,Assumptions!$AB$29:$AB$67),3)</f>
        <v>4.7960000000000003</v>
      </c>
      <c r="FB19">
        <f>ROUND((SUMIFS($NY:$NY,$NW:$NW,"&lt;="&amp;DATEVALUE(FB$6&amp;"/1/"&amp;FB$4),$NX:$NX,"&gt;="&amp;FB$6&amp;"/1/"&amp;FB$4))*(1+Losses)*(1+Reserve_Margin)*_xlfn.XLOOKUP(FB4,Assumptions!$Z$29:$Z$67,Assumptions!$AB$29:$AB$67),3)</f>
        <v>4.7960000000000003</v>
      </c>
      <c r="FC19">
        <f>ROUND((SUMIFS($NY:$NY,$NW:$NW,"&lt;="&amp;DATEVALUE(FC$6&amp;"/1/"&amp;FC$4),$NX:$NX,"&gt;="&amp;FC$6&amp;"/1/"&amp;FC$4))*(1+Losses)*(1+Reserve_Margin)*_xlfn.XLOOKUP(FC4,Assumptions!$Z$29:$Z$67,Assumptions!$AB$29:$AB$67),3)</f>
        <v>4.5439999999999996</v>
      </c>
      <c r="FD19">
        <f>ROUND((SUMIFS($NY:$NY,$NW:$NW,"&lt;="&amp;DATEVALUE(FD$6&amp;"/1/"&amp;FD$4),$NX:$NX,"&gt;="&amp;FD$6&amp;"/1/"&amp;FD$4))*(1+Losses)*(1+Reserve_Margin)*_xlfn.XLOOKUP(FD4,Assumptions!$Z$29:$Z$67,Assumptions!$AB$29:$AB$67),3)</f>
        <v>4.5439999999999996</v>
      </c>
      <c r="FE19">
        <f>ROUND((SUMIFS($NY:$NY,$NW:$NW,"&lt;="&amp;DATEVALUE(FE$6&amp;"/1/"&amp;FE$4),$NX:$NX,"&gt;="&amp;FE$6&amp;"/1/"&amp;FE$4))*(1+Losses)*(1+Reserve_Margin)*_xlfn.XLOOKUP(FE4,Assumptions!$Z$29:$Z$67,Assumptions!$AB$29:$AB$67),3)</f>
        <v>4.5439999999999996</v>
      </c>
      <c r="FF19">
        <f>ROUND((SUMIFS($NY:$NY,$NW:$NW,"&lt;="&amp;DATEVALUE(FF$6&amp;"/1/"&amp;FF$4),$NX:$NX,"&gt;="&amp;FF$6&amp;"/1/"&amp;FF$4))*(1+Losses)*(1+Reserve_Margin)*_xlfn.XLOOKUP(FF4,Assumptions!$Z$29:$Z$67,Assumptions!$AB$29:$AB$67),3)</f>
        <v>4.5439999999999996</v>
      </c>
      <c r="FG19">
        <f>ROUND((SUMIFS($NY:$NY,$NW:$NW,"&lt;="&amp;DATEVALUE(FG$6&amp;"/1/"&amp;FG$4),$NX:$NX,"&gt;="&amp;FG$6&amp;"/1/"&amp;FG$4))*(1+Losses)*(1+Reserve_Margin)*_xlfn.XLOOKUP(FG4,Assumptions!$Z$29:$Z$67,Assumptions!$AB$29:$AB$67),3)</f>
        <v>4.5439999999999996</v>
      </c>
      <c r="FH19">
        <f>ROUND((SUMIFS($NY:$NY,$NW:$NW,"&lt;="&amp;DATEVALUE(FH$6&amp;"/1/"&amp;FH$4),$NX:$NX,"&gt;="&amp;FH$6&amp;"/1/"&amp;FH$4))*(1+Losses)*(1+Reserve_Margin)*_xlfn.XLOOKUP(FH4,Assumptions!$Z$29:$Z$67,Assumptions!$AB$29:$AB$67),3)</f>
        <v>4.3570000000000002</v>
      </c>
      <c r="FI19">
        <f>ROUND((SUMIFS($NY:$NY,$NW:$NW,"&lt;="&amp;DATEVALUE(FI$6&amp;"/1/"&amp;FI$4),$NX:$NX,"&gt;="&amp;FI$6&amp;"/1/"&amp;FI$4))*(1+Losses)*(1+Reserve_Margin)*_xlfn.XLOOKUP(FI4,Assumptions!$Z$29:$Z$67,Assumptions!$AB$29:$AB$67),3)</f>
        <v>4.3570000000000002</v>
      </c>
      <c r="FJ19">
        <f>ROUND((SUMIFS($NY:$NY,$NW:$NW,"&lt;="&amp;DATEVALUE(FJ$6&amp;"/1/"&amp;FJ$4),$NX:$NX,"&gt;="&amp;FJ$6&amp;"/1/"&amp;FJ$4))*(1+Losses)*(1+Reserve_Margin)*_xlfn.XLOOKUP(FJ4,Assumptions!$Z$29:$Z$67,Assumptions!$AB$29:$AB$67),3)</f>
        <v>4.3570000000000002</v>
      </c>
      <c r="FK19">
        <f>ROUND((SUMIFS($NY:$NY,$NW:$NW,"&lt;="&amp;DATEVALUE(FK$6&amp;"/1/"&amp;FK$4),$NX:$NX,"&gt;="&amp;FK$6&amp;"/1/"&amp;FK$4))*(1+Losses)*(1+Reserve_Margin)*_xlfn.XLOOKUP(FK4,Assumptions!$Z$29:$Z$67,Assumptions!$AB$29:$AB$67),3)</f>
        <v>4.3570000000000002</v>
      </c>
      <c r="FL19">
        <f>ROUND((SUMIFS($NY:$NY,$NW:$NW,"&lt;="&amp;DATEVALUE(FL$6&amp;"/1/"&amp;FL$4),$NX:$NX,"&gt;="&amp;FL$6&amp;"/1/"&amp;FL$4))*(1+Losses)*(1+Reserve_Margin)*_xlfn.XLOOKUP(FL4,Assumptions!$Z$29:$Z$67,Assumptions!$AB$29:$AB$67),3)</f>
        <v>4.3570000000000002</v>
      </c>
      <c r="FM19">
        <f>ROUND((SUMIFS($NY:$NY,$NW:$NW,"&lt;="&amp;DATEVALUE(FM$6&amp;"/1/"&amp;FM$4),$NX:$NX,"&gt;="&amp;FM$6&amp;"/1/"&amp;FM$4))*(1+Losses)*(1+Reserve_Margin)*_xlfn.XLOOKUP(FM4,Assumptions!$Z$29:$Z$67,Assumptions!$AB$29:$AB$67),3)</f>
        <v>4.3570000000000002</v>
      </c>
      <c r="FN19">
        <f>ROUND((SUMIFS($NY:$NY,$NW:$NW,"&lt;="&amp;DATEVALUE(FN$6&amp;"/1/"&amp;FN$4),$NX:$NX,"&gt;="&amp;FN$6&amp;"/1/"&amp;FN$4))*(1+Losses)*(1+Reserve_Margin)*_xlfn.XLOOKUP(FN4,Assumptions!$Z$29:$Z$67,Assumptions!$AB$29:$AB$67),3)</f>
        <v>4.3570000000000002</v>
      </c>
      <c r="FO19">
        <f>ROUND((SUMIFS($NY:$NY,$NW:$NW,"&lt;="&amp;DATEVALUE(FO$6&amp;"/1/"&amp;FO$4),$NX:$NX,"&gt;="&amp;FO$6&amp;"/1/"&amp;FO$4))*(1+Losses)*(1+Reserve_Margin)*_xlfn.XLOOKUP(FO4,Assumptions!$Z$29:$Z$67,Assumptions!$AB$29:$AB$67),3)</f>
        <v>4.1280000000000001</v>
      </c>
      <c r="FP19">
        <f>ROUND((SUMIFS($NY:$NY,$NW:$NW,"&lt;="&amp;DATEVALUE(FP$6&amp;"/1/"&amp;FP$4),$NX:$NX,"&gt;="&amp;FP$6&amp;"/1/"&amp;FP$4))*(1+Losses)*(1+Reserve_Margin)*_xlfn.XLOOKUP(FP4,Assumptions!$Z$29:$Z$67,Assumptions!$AB$29:$AB$67),3)</f>
        <v>4.1280000000000001</v>
      </c>
      <c r="FQ19">
        <f>ROUND((SUMIFS($NY:$NY,$NW:$NW,"&lt;="&amp;DATEVALUE(FQ$6&amp;"/1/"&amp;FQ$4),$NX:$NX,"&gt;="&amp;FQ$6&amp;"/1/"&amp;FQ$4))*(1+Losses)*(1+Reserve_Margin)*_xlfn.XLOOKUP(FQ4,Assumptions!$Z$29:$Z$67,Assumptions!$AB$29:$AB$67),3)</f>
        <v>4.1280000000000001</v>
      </c>
      <c r="FR19">
        <f>ROUND((SUMIFS($NY:$NY,$NW:$NW,"&lt;="&amp;DATEVALUE(FR$6&amp;"/1/"&amp;FR$4),$NX:$NX,"&gt;="&amp;FR$6&amp;"/1/"&amp;FR$4))*(1+Losses)*(1+Reserve_Margin)*_xlfn.XLOOKUP(FR4,Assumptions!$Z$29:$Z$67,Assumptions!$AB$29:$AB$67),3)</f>
        <v>4.1280000000000001</v>
      </c>
      <c r="FS19">
        <f>ROUND((SUMIFS($NY:$NY,$NW:$NW,"&lt;="&amp;DATEVALUE(FS$6&amp;"/1/"&amp;FS$4),$NX:$NX,"&gt;="&amp;FS$6&amp;"/1/"&amp;FS$4))*(1+Losses)*(1+Reserve_Margin)*_xlfn.XLOOKUP(FS4,Assumptions!$Z$29:$Z$67,Assumptions!$AB$29:$AB$67),3)</f>
        <v>4.1280000000000001</v>
      </c>
      <c r="FT19">
        <f>ROUND((SUMIFS($NY:$NY,$NW:$NW,"&lt;="&amp;DATEVALUE(FT$6&amp;"/1/"&amp;FT$4),$NX:$NX,"&gt;="&amp;FT$6&amp;"/1/"&amp;FT$4))*(1+Losses)*(1+Reserve_Margin)*_xlfn.XLOOKUP(FT4,Assumptions!$Z$29:$Z$67,Assumptions!$AB$29:$AB$67),3)</f>
        <v>3.9950000000000001</v>
      </c>
      <c r="FU19">
        <f>ROUND((SUMIFS($NY:$NY,$NW:$NW,"&lt;="&amp;DATEVALUE(FU$6&amp;"/1/"&amp;FU$4),$NX:$NX,"&gt;="&amp;FU$6&amp;"/1/"&amp;FU$4))*(1+Losses)*(1+Reserve_Margin)*_xlfn.XLOOKUP(FU4,Assumptions!$Z$29:$Z$67,Assumptions!$AB$29:$AB$67),3)</f>
        <v>3.9950000000000001</v>
      </c>
      <c r="FV19">
        <f>ROUND((SUMIFS($NY:$NY,$NW:$NW,"&lt;="&amp;DATEVALUE(FV$6&amp;"/1/"&amp;FV$4),$NX:$NX,"&gt;="&amp;FV$6&amp;"/1/"&amp;FV$4))*(1+Losses)*(1+Reserve_Margin)*_xlfn.XLOOKUP(FV4,Assumptions!$Z$29:$Z$67,Assumptions!$AB$29:$AB$67),3)</f>
        <v>3.9950000000000001</v>
      </c>
      <c r="FW19">
        <f>ROUND((SUMIFS($NY:$NY,$NW:$NW,"&lt;="&amp;DATEVALUE(FW$6&amp;"/1/"&amp;FW$4),$NX:$NX,"&gt;="&amp;FW$6&amp;"/1/"&amp;FW$4))*(1+Losses)*(1+Reserve_Margin)*_xlfn.XLOOKUP(FW4,Assumptions!$Z$29:$Z$67,Assumptions!$AB$29:$AB$67),3)</f>
        <v>3.9950000000000001</v>
      </c>
      <c r="FX19">
        <f>ROUND((SUMIFS($NY:$NY,$NW:$NW,"&lt;="&amp;DATEVALUE(FX$6&amp;"/1/"&amp;FX$4),$NX:$NX,"&gt;="&amp;FX$6&amp;"/1/"&amp;FX$4))*(1+Losses)*(1+Reserve_Margin)*_xlfn.XLOOKUP(FX4,Assumptions!$Z$29:$Z$67,Assumptions!$AB$29:$AB$67),3)</f>
        <v>3.9950000000000001</v>
      </c>
      <c r="FY19">
        <f>ROUND((SUMIFS($NY:$NY,$NW:$NW,"&lt;="&amp;DATEVALUE(FY$6&amp;"/1/"&amp;FY$4),$NX:$NX,"&gt;="&amp;FY$6&amp;"/1/"&amp;FY$4))*(1+Losses)*(1+Reserve_Margin)*_xlfn.XLOOKUP(FY4,Assumptions!$Z$29:$Z$67,Assumptions!$AB$29:$AB$67),3)</f>
        <v>3.9950000000000001</v>
      </c>
      <c r="FZ19">
        <f>ROUND((SUMIFS($NY:$NY,$NW:$NW,"&lt;="&amp;DATEVALUE(FZ$6&amp;"/1/"&amp;FZ$4),$NX:$NX,"&gt;="&amp;FZ$6&amp;"/1/"&amp;FZ$4))*(1+Losses)*(1+Reserve_Margin)*_xlfn.XLOOKUP(FZ4,Assumptions!$Z$29:$Z$67,Assumptions!$AB$29:$AB$67),3)</f>
        <v>3.9950000000000001</v>
      </c>
      <c r="GA19">
        <f>ROUND((SUMIFS($NY:$NY,$NW:$NW,"&lt;="&amp;DATEVALUE(GA$6&amp;"/1/"&amp;GA$4),$NX:$NX,"&gt;="&amp;GA$6&amp;"/1/"&amp;GA$4))*(1+Losses)*(1+Reserve_Margin)*_xlfn.XLOOKUP(GA4,Assumptions!$Z$29:$Z$67,Assumptions!$AB$29:$AB$67),3)</f>
        <v>3.7850000000000001</v>
      </c>
      <c r="GB19">
        <f>ROUND((SUMIFS($NY:$NY,$NW:$NW,"&lt;="&amp;DATEVALUE(GB$6&amp;"/1/"&amp;GB$4),$NX:$NX,"&gt;="&amp;GB$6&amp;"/1/"&amp;GB$4))*(1+Losses)*(1+Reserve_Margin)*_xlfn.XLOOKUP(GB4,Assumptions!$Z$29:$Z$67,Assumptions!$AB$29:$AB$67),3)</f>
        <v>3.7850000000000001</v>
      </c>
      <c r="GC19">
        <f>ROUND((SUMIFS($NY:$NY,$NW:$NW,"&lt;="&amp;DATEVALUE(GC$6&amp;"/1/"&amp;GC$4),$NX:$NX,"&gt;="&amp;GC$6&amp;"/1/"&amp;GC$4))*(1+Losses)*(1+Reserve_Margin)*_xlfn.XLOOKUP(GC4,Assumptions!$Z$29:$Z$67,Assumptions!$AB$29:$AB$67),3)</f>
        <v>3.7850000000000001</v>
      </c>
      <c r="GD19">
        <f>ROUND((SUMIFS($NY:$NY,$NW:$NW,"&lt;="&amp;DATEVALUE(GD$6&amp;"/1/"&amp;GD$4),$NX:$NX,"&gt;="&amp;GD$6&amp;"/1/"&amp;GD$4))*(1+Losses)*(1+Reserve_Margin)*_xlfn.XLOOKUP(GD4,Assumptions!$Z$29:$Z$67,Assumptions!$AB$29:$AB$67),3)</f>
        <v>3.7850000000000001</v>
      </c>
      <c r="GE19">
        <f>ROUND((SUMIFS($NY:$NY,$NW:$NW,"&lt;="&amp;DATEVALUE(GE$6&amp;"/1/"&amp;GE$4),$NX:$NX,"&gt;="&amp;GE$6&amp;"/1/"&amp;GE$4))*(1+Losses)*(1+Reserve_Margin)*_xlfn.XLOOKUP(GE4,Assumptions!$Z$29:$Z$67,Assumptions!$AB$29:$AB$67),3)</f>
        <v>3.7850000000000001</v>
      </c>
      <c r="GF19">
        <f>ROUND((SUMIFS($NY:$NY,$NW:$NW,"&lt;="&amp;DATEVALUE(GF$6&amp;"/1/"&amp;GF$4),$NX:$NX,"&gt;="&amp;GF$6&amp;"/1/"&amp;GF$4))*(1+Losses)*(1+Reserve_Margin)*_xlfn.XLOOKUP(GF4,Assumptions!$Z$29:$Z$67,Assumptions!$AB$29:$AB$67),3)</f>
        <v>3.5750000000000002</v>
      </c>
      <c r="GG19">
        <f>ROUND((SUMIFS($NY:$NY,$NW:$NW,"&lt;="&amp;DATEVALUE(GG$6&amp;"/1/"&amp;GG$4),$NX:$NX,"&gt;="&amp;GG$6&amp;"/1/"&amp;GG$4))*(1+Losses)*(1+Reserve_Margin)*_xlfn.XLOOKUP(GG4,Assumptions!$Z$29:$Z$67,Assumptions!$AB$29:$AB$67),3)</f>
        <v>3.5750000000000002</v>
      </c>
      <c r="GH19">
        <f>ROUND((SUMIFS($NY:$NY,$NW:$NW,"&lt;="&amp;DATEVALUE(GH$6&amp;"/1/"&amp;GH$4),$NX:$NX,"&gt;="&amp;GH$6&amp;"/1/"&amp;GH$4))*(1+Losses)*(1+Reserve_Margin)*_xlfn.XLOOKUP(GH4,Assumptions!$Z$29:$Z$67,Assumptions!$AB$29:$AB$67),3)</f>
        <v>3.5750000000000002</v>
      </c>
      <c r="GI19">
        <f>ROUND((SUMIFS($NY:$NY,$NW:$NW,"&lt;="&amp;DATEVALUE(GI$6&amp;"/1/"&amp;GI$4),$NX:$NX,"&gt;="&amp;GI$6&amp;"/1/"&amp;GI$4))*(1+Losses)*(1+Reserve_Margin)*_xlfn.XLOOKUP(GI4,Assumptions!$Z$29:$Z$67,Assumptions!$AB$29:$AB$67),3)</f>
        <v>3.5750000000000002</v>
      </c>
      <c r="GJ19">
        <f>ROUND((SUMIFS($NY:$NY,$NW:$NW,"&lt;="&amp;DATEVALUE(GJ$6&amp;"/1/"&amp;GJ$4),$NX:$NX,"&gt;="&amp;GJ$6&amp;"/1/"&amp;GJ$4))*(1+Losses)*(1+Reserve_Margin)*_xlfn.XLOOKUP(GJ4,Assumptions!$Z$29:$Z$67,Assumptions!$AB$29:$AB$67),3)</f>
        <v>3.5750000000000002</v>
      </c>
      <c r="GK19">
        <f>ROUND((SUMIFS($NY:$NY,$NW:$NW,"&lt;="&amp;DATEVALUE(GK$6&amp;"/1/"&amp;GK$4),$NX:$NX,"&gt;="&amp;GK$6&amp;"/1/"&amp;GK$4))*(1+Losses)*(1+Reserve_Margin)*_xlfn.XLOOKUP(GK4,Assumptions!$Z$29:$Z$67,Assumptions!$AB$29:$AB$67),3)</f>
        <v>3.5750000000000002</v>
      </c>
      <c r="GL19">
        <f>ROUND((SUMIFS($NY:$NY,$NW:$NW,"&lt;="&amp;DATEVALUE(GL$6&amp;"/1/"&amp;GL$4),$NX:$NX,"&gt;="&amp;GL$6&amp;"/1/"&amp;GL$4))*(1+Losses)*(1+Reserve_Margin)*_xlfn.XLOOKUP(GL4,Assumptions!$Z$29:$Z$67,Assumptions!$AB$29:$AB$67),3)</f>
        <v>3.5750000000000002</v>
      </c>
      <c r="GM19">
        <f>ROUND((SUMIFS($NY:$NY,$NW:$NW,"&lt;="&amp;DATEVALUE(GM$6&amp;"/1/"&amp;GM$4),$NX:$NX,"&gt;="&amp;GM$6&amp;"/1/"&amp;GM$4))*(1+Losses)*(1+Reserve_Margin)*_xlfn.XLOOKUP(GM4,Assumptions!$Z$29:$Z$67,Assumptions!$AB$29:$AB$67),3)</f>
        <v>3.387</v>
      </c>
      <c r="GN19">
        <f>ROUND((SUMIFS($NY:$NY,$NW:$NW,"&lt;="&amp;DATEVALUE(GN$6&amp;"/1/"&amp;GN$4),$NX:$NX,"&gt;="&amp;GN$6&amp;"/1/"&amp;GN$4))*(1+Losses)*(1+Reserve_Margin)*_xlfn.XLOOKUP(GN4,Assumptions!$Z$29:$Z$67,Assumptions!$AB$29:$AB$67),3)</f>
        <v>3.387</v>
      </c>
      <c r="GO19">
        <f>ROUND((SUMIFS($NY:$NY,$NW:$NW,"&lt;="&amp;DATEVALUE(GO$6&amp;"/1/"&amp;GO$4),$NX:$NX,"&gt;="&amp;GO$6&amp;"/1/"&amp;GO$4))*(1+Losses)*(1+Reserve_Margin)*_xlfn.XLOOKUP(GO4,Assumptions!$Z$29:$Z$67,Assumptions!$AB$29:$AB$67),3)</f>
        <v>3.387</v>
      </c>
      <c r="GP19">
        <f>ROUND((SUMIFS($NY:$NY,$NW:$NW,"&lt;="&amp;DATEVALUE(GP$6&amp;"/1/"&amp;GP$4),$NX:$NX,"&gt;="&amp;GP$6&amp;"/1/"&amp;GP$4))*(1+Losses)*(1+Reserve_Margin)*_xlfn.XLOOKUP(GP4,Assumptions!$Z$29:$Z$67,Assumptions!$AB$29:$AB$67),3)</f>
        <v>3.387</v>
      </c>
      <c r="GQ19">
        <f>ROUND((SUMIFS($NY:$NY,$NW:$NW,"&lt;="&amp;DATEVALUE(GQ$6&amp;"/1/"&amp;GQ$4),$NX:$NX,"&gt;="&amp;GQ$6&amp;"/1/"&amp;GQ$4))*(1+Losses)*(1+Reserve_Margin)*_xlfn.XLOOKUP(GQ4,Assumptions!$Z$29:$Z$67,Assumptions!$AB$29:$AB$67),3)</f>
        <v>3.387</v>
      </c>
      <c r="GR19">
        <f>ROUND((SUMIFS($NY:$NY,$NW:$NW,"&lt;="&amp;DATEVALUE(GR$6&amp;"/1/"&amp;GR$4),$NX:$NX,"&gt;="&amp;GR$6&amp;"/1/"&amp;GR$4))*(1+Losses)*(1+Reserve_Margin)*_xlfn.XLOOKUP(GR4,Assumptions!$Z$29:$Z$67,Assumptions!$AB$29:$AB$67),3)</f>
        <v>2.9089999999999998</v>
      </c>
      <c r="GS19">
        <f>ROUND((SUMIFS($NY:$NY,$NW:$NW,"&lt;="&amp;DATEVALUE(GS$6&amp;"/1/"&amp;GS$4),$NX:$NX,"&gt;="&amp;GS$6&amp;"/1/"&amp;GS$4))*(1+Losses)*(1+Reserve_Margin)*_xlfn.XLOOKUP(GS4,Assumptions!$Z$29:$Z$67,Assumptions!$AB$29:$AB$67),3)</f>
        <v>2.9089999999999998</v>
      </c>
      <c r="GT19">
        <f>ROUND((SUMIFS($NY:$NY,$NW:$NW,"&lt;="&amp;DATEVALUE(GT$6&amp;"/1/"&amp;GT$4),$NX:$NX,"&gt;="&amp;GT$6&amp;"/1/"&amp;GT$4))*(1+Losses)*(1+Reserve_Margin)*_xlfn.XLOOKUP(GT4,Assumptions!$Z$29:$Z$67,Assumptions!$AB$29:$AB$67),3)</f>
        <v>2.9089999999999998</v>
      </c>
      <c r="GU19">
        <f>ROUND((SUMIFS($NY:$NY,$NW:$NW,"&lt;="&amp;DATEVALUE(GU$6&amp;"/1/"&amp;GU$4),$NX:$NX,"&gt;="&amp;GU$6&amp;"/1/"&amp;GU$4))*(1+Losses)*(1+Reserve_Margin)*_xlfn.XLOOKUP(GU4,Assumptions!$Z$29:$Z$67,Assumptions!$AB$29:$AB$67),3)</f>
        <v>2.9089999999999998</v>
      </c>
      <c r="GV19">
        <f>ROUND((SUMIFS($NY:$NY,$NW:$NW,"&lt;="&amp;DATEVALUE(GV$6&amp;"/1/"&amp;GV$4),$NX:$NX,"&gt;="&amp;GV$6&amp;"/1/"&amp;GV$4))*(1+Losses)*(1+Reserve_Margin)*_xlfn.XLOOKUP(GV4,Assumptions!$Z$29:$Z$67,Assumptions!$AB$29:$AB$67),3)</f>
        <v>2.9089999999999998</v>
      </c>
      <c r="GW19">
        <f>ROUND((SUMIFS($NY:$NY,$NW:$NW,"&lt;="&amp;DATEVALUE(GW$6&amp;"/1/"&amp;GW$4),$NX:$NX,"&gt;="&amp;GW$6&amp;"/1/"&amp;GW$4))*(1+Losses)*(1+Reserve_Margin)*_xlfn.XLOOKUP(GW4,Assumptions!$Z$29:$Z$67,Assumptions!$AB$29:$AB$67),3)</f>
        <v>2.9089999999999998</v>
      </c>
      <c r="GX19">
        <f>ROUND((SUMIFS($NY:$NY,$NW:$NW,"&lt;="&amp;DATEVALUE(GX$6&amp;"/1/"&amp;GX$4),$NX:$NX,"&gt;="&amp;GX$6&amp;"/1/"&amp;GX$4))*(1+Losses)*(1+Reserve_Margin)*_xlfn.XLOOKUP(GX4,Assumptions!$Z$29:$Z$67,Assumptions!$AB$29:$AB$67),3)</f>
        <v>2.9089999999999998</v>
      </c>
      <c r="GY19">
        <f>ROUND((SUMIFS($NY:$NY,$NW:$NW,"&lt;="&amp;DATEVALUE(GY$6&amp;"/1/"&amp;GY$4),$NX:$NX,"&gt;="&amp;GY$6&amp;"/1/"&amp;GY$4))*(1+Losses)*(1+Reserve_Margin)*_xlfn.XLOOKUP(GY4,Assumptions!$Z$29:$Z$67,Assumptions!$AB$29:$AB$67),3)</f>
        <v>2.7559999999999998</v>
      </c>
      <c r="GZ19">
        <f>ROUND((SUMIFS($NY:$NY,$NW:$NW,"&lt;="&amp;DATEVALUE(GZ$6&amp;"/1/"&amp;GZ$4),$NX:$NX,"&gt;="&amp;GZ$6&amp;"/1/"&amp;GZ$4))*(1+Losses)*(1+Reserve_Margin)*_xlfn.XLOOKUP(GZ4,Assumptions!$Z$29:$Z$67,Assumptions!$AB$29:$AB$67),3)</f>
        <v>2.7559999999999998</v>
      </c>
      <c r="HA19">
        <f>ROUND((SUMIFS($NY:$NY,$NW:$NW,"&lt;="&amp;DATEVALUE(HA$6&amp;"/1/"&amp;HA$4),$NX:$NX,"&gt;="&amp;HA$6&amp;"/1/"&amp;HA$4))*(1+Losses)*(1+Reserve_Margin)*_xlfn.XLOOKUP(HA4,Assumptions!$Z$29:$Z$67,Assumptions!$AB$29:$AB$67),3)</f>
        <v>2.7559999999999998</v>
      </c>
      <c r="HB19">
        <f>ROUND((SUMIFS($NY:$NY,$NW:$NW,"&lt;="&amp;DATEVALUE(HB$6&amp;"/1/"&amp;HB$4),$NX:$NX,"&gt;="&amp;HB$6&amp;"/1/"&amp;HB$4))*(1+Losses)*(1+Reserve_Margin)*_xlfn.XLOOKUP(HB4,Assumptions!$Z$29:$Z$67,Assumptions!$AB$29:$AB$67),3)</f>
        <v>2.7559999999999998</v>
      </c>
      <c r="HC19">
        <f>ROUND((SUMIFS($NY:$NY,$NW:$NW,"&lt;="&amp;DATEVALUE(HC$6&amp;"/1/"&amp;HC$4),$NX:$NX,"&gt;="&amp;HC$6&amp;"/1/"&amp;HC$4))*(1+Losses)*(1+Reserve_Margin)*_xlfn.XLOOKUP(HC4,Assumptions!$Z$29:$Z$67,Assumptions!$AB$29:$AB$67),3)</f>
        <v>2.7559999999999998</v>
      </c>
      <c r="HD19">
        <f>ROUND((SUMIFS($NY:$NY,$NW:$NW,"&lt;="&amp;DATEVALUE(HD$6&amp;"/1/"&amp;HD$4),$NX:$NX,"&gt;="&amp;HD$6&amp;"/1/"&amp;HD$4))*(1+Losses)*(1+Reserve_Margin)*_xlfn.XLOOKUP(HD4,Assumptions!$Z$29:$Z$67,Assumptions!$AB$29:$AB$67),3)</f>
        <v>2.0390000000000001</v>
      </c>
      <c r="HE19">
        <f>ROUND((SUMIFS($NY:$NY,$NW:$NW,"&lt;="&amp;DATEVALUE(HE$6&amp;"/1/"&amp;HE$4),$NX:$NX,"&gt;="&amp;HE$6&amp;"/1/"&amp;HE$4))*(1+Losses)*(1+Reserve_Margin)*_xlfn.XLOOKUP(HE4,Assumptions!$Z$29:$Z$67,Assumptions!$AB$29:$AB$67),3)</f>
        <v>2.0390000000000001</v>
      </c>
      <c r="HF19">
        <f>ROUND((SUMIFS($NY:$NY,$NW:$NW,"&lt;="&amp;DATEVALUE(HF$6&amp;"/1/"&amp;HF$4),$NX:$NX,"&gt;="&amp;HF$6&amp;"/1/"&amp;HF$4))*(1+Losses)*(1+Reserve_Margin)*_xlfn.XLOOKUP(HF4,Assumptions!$Z$29:$Z$67,Assumptions!$AB$29:$AB$67),3)</f>
        <v>2.0390000000000001</v>
      </c>
      <c r="HG19">
        <f>ROUND((SUMIFS($NY:$NY,$NW:$NW,"&lt;="&amp;DATEVALUE(HG$6&amp;"/1/"&amp;HG$4),$NX:$NX,"&gt;="&amp;HG$6&amp;"/1/"&amp;HG$4))*(1+Losses)*(1+Reserve_Margin)*_xlfn.XLOOKUP(HG4,Assumptions!$Z$29:$Z$67,Assumptions!$AB$29:$AB$67),3)</f>
        <v>2.0390000000000001</v>
      </c>
      <c r="HH19">
        <f>ROUND((SUMIFS($NY:$NY,$NW:$NW,"&lt;="&amp;DATEVALUE(HH$6&amp;"/1/"&amp;HH$4),$NX:$NX,"&gt;="&amp;HH$6&amp;"/1/"&amp;HH$4))*(1+Losses)*(1+Reserve_Margin)*_xlfn.XLOOKUP(HH4,Assumptions!$Z$29:$Z$67,Assumptions!$AB$29:$AB$67),3)</f>
        <v>2.0390000000000001</v>
      </c>
      <c r="HI19">
        <f>ROUND((SUMIFS($NY:$NY,$NW:$NW,"&lt;="&amp;DATEVALUE(HI$6&amp;"/1/"&amp;HI$4),$NX:$NX,"&gt;="&amp;HI$6&amp;"/1/"&amp;HI$4))*(1+Losses)*(1+Reserve_Margin)*_xlfn.XLOOKUP(HI4,Assumptions!$Z$29:$Z$67,Assumptions!$AB$29:$AB$67),3)</f>
        <v>2.0390000000000001</v>
      </c>
      <c r="HJ19">
        <f>ROUND((SUMIFS($NY:$NY,$NW:$NW,"&lt;="&amp;DATEVALUE(HJ$6&amp;"/1/"&amp;HJ$4),$NX:$NX,"&gt;="&amp;HJ$6&amp;"/1/"&amp;HJ$4))*(1+Losses)*(1+Reserve_Margin)*_xlfn.XLOOKUP(HJ4,Assumptions!$Z$29:$Z$67,Assumptions!$AB$29:$AB$67),3)</f>
        <v>2.0390000000000001</v>
      </c>
      <c r="HK19">
        <f>ROUND((SUMIFS($NY:$NY,$NW:$NW,"&lt;="&amp;DATEVALUE(HK$6&amp;"/1/"&amp;HK$4),$NX:$NX,"&gt;="&amp;HK$6&amp;"/1/"&amp;HK$4))*(1+Losses)*(1+Reserve_Margin)*_xlfn.XLOOKUP(HK4,Assumptions!$Z$29:$Z$67,Assumptions!$AB$29:$AB$67),3)</f>
        <v>1.9319999999999999</v>
      </c>
      <c r="HL19">
        <f>ROUND((SUMIFS($NY:$NY,$NW:$NW,"&lt;="&amp;DATEVALUE(HL$6&amp;"/1/"&amp;HL$4),$NX:$NX,"&gt;="&amp;HL$6&amp;"/1/"&amp;HL$4))*(1+Losses)*(1+Reserve_Margin)*_xlfn.XLOOKUP(HL4,Assumptions!$Z$29:$Z$67,Assumptions!$AB$29:$AB$67),3)</f>
        <v>1.9319999999999999</v>
      </c>
      <c r="HM19">
        <f>ROUND((SUMIFS($NY:$NY,$NW:$NW,"&lt;="&amp;DATEVALUE(HM$6&amp;"/1/"&amp;HM$4),$NX:$NX,"&gt;="&amp;HM$6&amp;"/1/"&amp;HM$4))*(1+Losses)*(1+Reserve_Margin)*_xlfn.XLOOKUP(HM4,Assumptions!$Z$29:$Z$67,Assumptions!$AB$29:$AB$67),3)</f>
        <v>1.9319999999999999</v>
      </c>
      <c r="HN19">
        <f>ROUND((SUMIFS($NY:$NY,$NW:$NW,"&lt;="&amp;DATEVALUE(HN$6&amp;"/1/"&amp;HN$4),$NX:$NX,"&gt;="&amp;HN$6&amp;"/1/"&amp;HN$4))*(1+Losses)*(1+Reserve_Margin)*_xlfn.XLOOKUP(HN4,Assumptions!$Z$29:$Z$67,Assumptions!$AB$29:$AB$67),3)</f>
        <v>1.9319999999999999</v>
      </c>
      <c r="HO19">
        <f>ROUND((SUMIFS($NY:$NY,$NW:$NW,"&lt;="&amp;DATEVALUE(HO$6&amp;"/1/"&amp;HO$4),$NX:$NX,"&gt;="&amp;HO$6&amp;"/1/"&amp;HO$4))*(1+Losses)*(1+Reserve_Margin)*_xlfn.XLOOKUP(HO4,Assumptions!$Z$29:$Z$67,Assumptions!$AB$29:$AB$67),3)</f>
        <v>1.9319999999999999</v>
      </c>
      <c r="HP19">
        <f>ROUND((SUMIFS($NY:$NY,$NW:$NW,"&lt;="&amp;DATEVALUE(HP$6&amp;"/1/"&amp;HP$4),$NX:$NX,"&gt;="&amp;HP$6&amp;"/1/"&amp;HP$4))*(1+Losses)*(1+Reserve_Margin)*_xlfn.XLOOKUP(HP4,Assumptions!$Z$29:$Z$67,Assumptions!$AB$29:$AB$67),3)</f>
        <v>1.038</v>
      </c>
      <c r="HQ19">
        <f>ROUND((SUMIFS($NY:$NY,$NW:$NW,"&lt;="&amp;DATEVALUE(HQ$6&amp;"/1/"&amp;HQ$4),$NX:$NX,"&gt;="&amp;HQ$6&amp;"/1/"&amp;HQ$4))*(1+Losses)*(1+Reserve_Margin)*_xlfn.XLOOKUP(HQ4,Assumptions!$Z$29:$Z$67,Assumptions!$AB$29:$AB$67),3)</f>
        <v>1.038</v>
      </c>
      <c r="HR19">
        <f>ROUND((SUMIFS($NY:$NY,$NW:$NW,"&lt;="&amp;DATEVALUE(HR$6&amp;"/1/"&amp;HR$4),$NX:$NX,"&gt;="&amp;HR$6&amp;"/1/"&amp;HR$4))*(1+Losses)*(1+Reserve_Margin)*_xlfn.XLOOKUP(HR4,Assumptions!$Z$29:$Z$67,Assumptions!$AB$29:$AB$67),3)</f>
        <v>1.038</v>
      </c>
      <c r="HS19">
        <f>ROUND((SUMIFS($NY:$NY,$NW:$NW,"&lt;="&amp;DATEVALUE(HS$6&amp;"/1/"&amp;HS$4),$NX:$NX,"&gt;="&amp;HS$6&amp;"/1/"&amp;HS$4))*(1+Losses)*(1+Reserve_Margin)*_xlfn.XLOOKUP(HS4,Assumptions!$Z$29:$Z$67,Assumptions!$AB$29:$AB$67),3)</f>
        <v>1.038</v>
      </c>
      <c r="HT19">
        <f>ROUND((SUMIFS($NY:$NY,$NW:$NW,"&lt;="&amp;DATEVALUE(HT$6&amp;"/1/"&amp;HT$4),$NX:$NX,"&gt;="&amp;HT$6&amp;"/1/"&amp;HT$4))*(1+Losses)*(1+Reserve_Margin)*_xlfn.XLOOKUP(HT4,Assumptions!$Z$29:$Z$67,Assumptions!$AB$29:$AB$67),3)</f>
        <v>1.038</v>
      </c>
      <c r="HU19">
        <f>ROUND((SUMIFS($NY:$NY,$NW:$NW,"&lt;="&amp;DATEVALUE(HU$6&amp;"/1/"&amp;HU$4),$NX:$NX,"&gt;="&amp;HU$6&amp;"/1/"&amp;HU$4))*(1+Losses)*(1+Reserve_Margin)*_xlfn.XLOOKUP(HU4,Assumptions!$Z$29:$Z$67,Assumptions!$AB$29:$AB$67),3)</f>
        <v>1.038</v>
      </c>
      <c r="HV19">
        <f>ROUND((SUMIFS($NY:$NY,$NW:$NW,"&lt;="&amp;DATEVALUE(HV$6&amp;"/1/"&amp;HV$4),$NX:$NX,"&gt;="&amp;HV$6&amp;"/1/"&amp;HV$4))*(1+Losses)*(1+Reserve_Margin)*_xlfn.XLOOKUP(HV4,Assumptions!$Z$29:$Z$67,Assumptions!$AB$29:$AB$67),3)</f>
        <v>1.038</v>
      </c>
      <c r="HW19">
        <f>ROUND((SUMIFS($NY:$NY,$NW:$NW,"&lt;="&amp;DATEVALUE(HW$6&amp;"/1/"&amp;HW$4),$NX:$NX,"&gt;="&amp;HW$6&amp;"/1/"&amp;HW$4))*(1+Losses)*(1+Reserve_Margin)*_xlfn.XLOOKUP(HW4,Assumptions!$Z$29:$Z$67,Assumptions!$AB$29:$AB$67),3)</f>
        <v>0.98299999999999998</v>
      </c>
      <c r="HX19">
        <f>ROUND((SUMIFS($NY:$NY,$NW:$NW,"&lt;="&amp;DATEVALUE(HX$6&amp;"/1/"&amp;HX$4),$NX:$NX,"&gt;="&amp;HX$6&amp;"/1/"&amp;HX$4))*(1+Losses)*(1+Reserve_Margin)*_xlfn.XLOOKUP(HX4,Assumptions!$Z$29:$Z$67,Assumptions!$AB$29:$AB$67),3)</f>
        <v>0.98299999999999998</v>
      </c>
      <c r="HY19">
        <f>ROUND((SUMIFS($NY:$NY,$NW:$NW,"&lt;="&amp;DATEVALUE(HY$6&amp;"/1/"&amp;HY$4),$NX:$NX,"&gt;="&amp;HY$6&amp;"/1/"&amp;HY$4))*(1+Losses)*(1+Reserve_Margin)*_xlfn.XLOOKUP(HY4,Assumptions!$Z$29:$Z$67,Assumptions!$AB$29:$AB$67),3)</f>
        <v>0.98299999999999998</v>
      </c>
      <c r="HZ19">
        <f>ROUND((SUMIFS($NY:$NY,$NW:$NW,"&lt;="&amp;DATEVALUE(HZ$6&amp;"/1/"&amp;HZ$4),$NX:$NX,"&gt;="&amp;HZ$6&amp;"/1/"&amp;HZ$4))*(1+Losses)*(1+Reserve_Margin)*_xlfn.XLOOKUP(HZ4,Assumptions!$Z$29:$Z$67,Assumptions!$AB$29:$AB$67),3)</f>
        <v>0.98299999999999998</v>
      </c>
      <c r="IA19">
        <f>ROUND((SUMIFS($NY:$NY,$NW:$NW,"&lt;="&amp;DATEVALUE(IA$6&amp;"/1/"&amp;IA$4),$NX:$NX,"&gt;="&amp;IA$6&amp;"/1/"&amp;IA$4))*(1+Losses)*(1+Reserve_Margin)*_xlfn.XLOOKUP(IA4,Assumptions!$Z$29:$Z$67,Assumptions!$AB$29:$AB$67),3)</f>
        <v>0.98299999999999998</v>
      </c>
      <c r="IB19">
        <f>ROUND((SUMIFS($NY:$NY,$NW:$NW,"&lt;="&amp;DATEVALUE(IB$6&amp;"/1/"&amp;IB$4),$NX:$NX,"&gt;="&amp;IB$6&amp;"/1/"&amp;IB$4))*(1+Losses)*(1+Reserve_Margin)*_xlfn.XLOOKUP(IB4,Assumptions!$Z$29:$Z$67,Assumptions!$AB$29:$AB$67),3)</f>
        <v>0</v>
      </c>
      <c r="IC19">
        <f>ROUND((SUMIFS($NY:$NY,$NW:$NW,"&lt;="&amp;DATEVALUE(IC$6&amp;"/1/"&amp;IC$4),$NX:$NX,"&gt;="&amp;IC$6&amp;"/1/"&amp;IC$4))*(1+Losses)*(1+Reserve_Margin)*_xlfn.XLOOKUP(IC4,Assumptions!$Z$29:$Z$67,Assumptions!$AB$29:$AB$67),3)</f>
        <v>0</v>
      </c>
      <c r="ID19">
        <f>ROUND((SUMIFS($NY:$NY,$NW:$NW,"&lt;="&amp;DATEVALUE(ID$6&amp;"/1/"&amp;ID$4),$NX:$NX,"&gt;="&amp;ID$6&amp;"/1/"&amp;ID$4))*(1+Losses)*(1+Reserve_Margin)*_xlfn.XLOOKUP(ID4,Assumptions!$Z$29:$Z$67,Assumptions!$AB$29:$AB$67),3)</f>
        <v>0</v>
      </c>
      <c r="IE19">
        <f>ROUND((SUMIFS($NY:$NY,$NW:$NW,"&lt;="&amp;DATEVALUE(IE$6&amp;"/1/"&amp;IE$4),$NX:$NX,"&gt;="&amp;IE$6&amp;"/1/"&amp;IE$4))*(1+Losses)*(1+Reserve_Margin)*_xlfn.XLOOKUP(IE4,Assumptions!$Z$29:$Z$67,Assumptions!$AB$29:$AB$67),3)</f>
        <v>0</v>
      </c>
      <c r="IF19">
        <f>ROUND((SUMIFS($NY:$NY,$NW:$NW,"&lt;="&amp;DATEVALUE(IF$6&amp;"/1/"&amp;IF$4),$NX:$NX,"&gt;="&amp;IF$6&amp;"/1/"&amp;IF$4))*(1+Losses)*(1+Reserve_Margin)*_xlfn.XLOOKUP(IF4,Assumptions!$Z$29:$Z$67,Assumptions!$AB$29:$AB$67),3)</f>
        <v>0</v>
      </c>
      <c r="IG19">
        <f>ROUND((SUMIFS($NY:$NY,$NW:$NW,"&lt;="&amp;DATEVALUE(IG$6&amp;"/1/"&amp;IG$4),$NX:$NX,"&gt;="&amp;IG$6&amp;"/1/"&amp;IG$4))*(1+Losses)*(1+Reserve_Margin)*_xlfn.XLOOKUP(IG4,Assumptions!$Z$29:$Z$67,Assumptions!$AB$29:$AB$67),3)</f>
        <v>0</v>
      </c>
      <c r="IH19">
        <f>ROUND((SUMIFS($NY:$NY,$NW:$NW,"&lt;="&amp;DATEVALUE(IH$6&amp;"/1/"&amp;IH$4),$NX:$NX,"&gt;="&amp;IH$6&amp;"/1/"&amp;IH$4))*(1+Losses)*(1+Reserve_Margin)*_xlfn.XLOOKUP(IH4,Assumptions!$Z$29:$Z$67,Assumptions!$AB$29:$AB$67),3)</f>
        <v>0</v>
      </c>
      <c r="II19">
        <f>ROUND((SUMIFS($NY:$NY,$NW:$NW,"&lt;="&amp;DATEVALUE(II$6&amp;"/1/"&amp;II$4),$NX:$NX,"&gt;="&amp;II$6&amp;"/1/"&amp;II$4))*(1+Losses)*(1+Reserve_Margin)*_xlfn.XLOOKUP(II4,Assumptions!$Z$29:$Z$67,Assumptions!$AB$29:$AB$67),3)</f>
        <v>0</v>
      </c>
      <c r="IJ19">
        <f>ROUND((SUMIFS($NY:$NY,$NW:$NW,"&lt;="&amp;DATEVALUE(IJ$6&amp;"/1/"&amp;IJ$4),$NX:$NX,"&gt;="&amp;IJ$6&amp;"/1/"&amp;IJ$4))*(1+Losses)*(1+Reserve_Margin)*_xlfn.XLOOKUP(IJ4,Assumptions!$Z$29:$Z$67,Assumptions!$AB$29:$AB$67),3)</f>
        <v>0</v>
      </c>
      <c r="IK19">
        <f>ROUND((SUMIFS($NY:$NY,$NW:$NW,"&lt;="&amp;DATEVALUE(IK$6&amp;"/1/"&amp;IK$4),$NX:$NX,"&gt;="&amp;IK$6&amp;"/1/"&amp;IK$4))*(1+Losses)*(1+Reserve_Margin)*_xlfn.XLOOKUP(IK4,Assumptions!$Z$29:$Z$67,Assumptions!$AB$29:$AB$67),3)</f>
        <v>0</v>
      </c>
      <c r="IL19">
        <f>ROUND((SUMIFS($NY:$NY,$NW:$NW,"&lt;="&amp;DATEVALUE(IL$6&amp;"/1/"&amp;IL$4),$NX:$NX,"&gt;="&amp;IL$6&amp;"/1/"&amp;IL$4))*(1+Losses)*(1+Reserve_Margin)*_xlfn.XLOOKUP(IL4,Assumptions!$Z$29:$Z$67,Assumptions!$AB$29:$AB$67),3)</f>
        <v>0</v>
      </c>
      <c r="IM19">
        <f>ROUND((SUMIFS($NY:$NY,$NW:$NW,"&lt;="&amp;DATEVALUE(IM$6&amp;"/1/"&amp;IM$4),$NX:$NX,"&gt;="&amp;IM$6&amp;"/1/"&amp;IM$4))*(1+Losses)*(1+Reserve_Margin)*_xlfn.XLOOKUP(IM4,Assumptions!$Z$29:$Z$67,Assumptions!$AB$29:$AB$67),3)</f>
        <v>0</v>
      </c>
      <c r="IN19">
        <f>ROUND((SUMIFS($NY:$NY,$NW:$NW,"&lt;="&amp;DATEVALUE(IN$6&amp;"/1/"&amp;IN$4),$NX:$NX,"&gt;="&amp;IN$6&amp;"/1/"&amp;IN$4))*(1+Losses)*(1+Reserve_Margin)*_xlfn.XLOOKUP(IN4,Assumptions!$Z$29:$Z$67,Assumptions!$AB$29:$AB$67),3)</f>
        <v>0</v>
      </c>
      <c r="IO19">
        <f>ROUND((SUMIFS($NY:$NY,$NW:$NW,"&lt;="&amp;DATEVALUE(IO$6&amp;"/1/"&amp;IO$4),$NX:$NX,"&gt;="&amp;IO$6&amp;"/1/"&amp;IO$4))*(1+Losses)*(1+Reserve_Margin)*_xlfn.XLOOKUP(IO4,Assumptions!$Z$29:$Z$67,Assumptions!$AB$29:$AB$67),3)</f>
        <v>0</v>
      </c>
      <c r="IP19">
        <f>ROUND((SUMIFS($NY:$NY,$NW:$NW,"&lt;="&amp;DATEVALUE(IP$6&amp;"/1/"&amp;IP$4),$NX:$NX,"&gt;="&amp;IP$6&amp;"/1/"&amp;IP$4))*(1+Losses)*(1+Reserve_Margin)*_xlfn.XLOOKUP(IP4,Assumptions!$Z$29:$Z$67,Assumptions!$AB$29:$AB$67),3)</f>
        <v>0</v>
      </c>
      <c r="IQ19">
        <f>ROUND((SUMIFS($NY:$NY,$NW:$NW,"&lt;="&amp;DATEVALUE(IQ$6&amp;"/1/"&amp;IQ$4),$NX:$NX,"&gt;="&amp;IQ$6&amp;"/1/"&amp;IQ$4))*(1+Losses)*(1+Reserve_Margin)*_xlfn.XLOOKUP(IQ4,Assumptions!$Z$29:$Z$67,Assumptions!$AB$29:$AB$67),3)</f>
        <v>0</v>
      </c>
      <c r="IR19">
        <f>ROUND((SUMIFS($NY:$NY,$NW:$NW,"&lt;="&amp;DATEVALUE(IR$6&amp;"/1/"&amp;IR$4),$NX:$NX,"&gt;="&amp;IR$6&amp;"/1/"&amp;IR$4))*(1+Losses)*(1+Reserve_Margin)*_xlfn.XLOOKUP(IR4,Assumptions!$Z$29:$Z$67,Assumptions!$AB$29:$AB$67),3)</f>
        <v>0</v>
      </c>
      <c r="IS19">
        <f>ROUND((SUMIFS($NY:$NY,$NW:$NW,"&lt;="&amp;DATEVALUE(IS$6&amp;"/1/"&amp;IS$4),$NX:$NX,"&gt;="&amp;IS$6&amp;"/1/"&amp;IS$4))*(1+Losses)*(1+Reserve_Margin)*_xlfn.XLOOKUP(IS4,Assumptions!$Z$29:$Z$67,Assumptions!$AB$29:$AB$67),3)</f>
        <v>0</v>
      </c>
      <c r="IT19">
        <f>ROUND((SUMIFS($NY:$NY,$NW:$NW,"&lt;="&amp;DATEVALUE(IT$6&amp;"/1/"&amp;IT$4),$NX:$NX,"&gt;="&amp;IT$6&amp;"/1/"&amp;IT$4))*(1+Losses)*(1+Reserve_Margin)*_xlfn.XLOOKUP(IT4,Assumptions!$Z$29:$Z$67,Assumptions!$AB$29:$AB$67),3)</f>
        <v>0</v>
      </c>
      <c r="IU19">
        <f>ROUND((SUMIFS($NY:$NY,$NW:$NW,"&lt;="&amp;DATEVALUE(IU$6&amp;"/1/"&amp;IU$4),$NX:$NX,"&gt;="&amp;IU$6&amp;"/1/"&amp;IU$4))*(1+Losses)*(1+Reserve_Margin)*_xlfn.XLOOKUP(IU4,Assumptions!$Z$29:$Z$67,Assumptions!$AB$29:$AB$67),3)</f>
        <v>0</v>
      </c>
      <c r="IV19">
        <f>ROUND((SUMIFS($NY:$NY,$NW:$NW,"&lt;="&amp;DATEVALUE(IV$6&amp;"/1/"&amp;IV$4),$NX:$NX,"&gt;="&amp;IV$6&amp;"/1/"&amp;IV$4))*(1+Losses)*(1+Reserve_Margin)*_xlfn.XLOOKUP(IV4,Assumptions!$Z$29:$Z$67,Assumptions!$AB$29:$AB$67),3)</f>
        <v>0</v>
      </c>
      <c r="IW19">
        <f>ROUND((SUMIFS($NY:$NY,$NW:$NW,"&lt;="&amp;DATEVALUE(IW$6&amp;"/1/"&amp;IW$4),$NX:$NX,"&gt;="&amp;IW$6&amp;"/1/"&amp;IW$4))*(1+Losses)*(1+Reserve_Margin)*_xlfn.XLOOKUP(IW4,Assumptions!$Z$29:$Z$67,Assumptions!$AB$29:$AB$67),3)</f>
        <v>0</v>
      </c>
      <c r="IX19">
        <f>ROUND((SUMIFS($NY:$NY,$NW:$NW,"&lt;="&amp;DATEVALUE(IX$6&amp;"/1/"&amp;IX$4),$NX:$NX,"&gt;="&amp;IX$6&amp;"/1/"&amp;IX$4))*(1+Losses)*(1+Reserve_Margin)*_xlfn.XLOOKUP(IX4,Assumptions!$Z$29:$Z$67,Assumptions!$AB$29:$AB$67),3)</f>
        <v>0</v>
      </c>
      <c r="IY19">
        <f>ROUND((SUMIFS($NY:$NY,$NW:$NW,"&lt;="&amp;DATEVALUE(IY$6&amp;"/1/"&amp;IY$4),$NX:$NX,"&gt;="&amp;IY$6&amp;"/1/"&amp;IY$4))*(1+Losses)*(1+Reserve_Margin)*_xlfn.XLOOKUP(IY4,Assumptions!$Z$29:$Z$67,Assumptions!$AB$29:$AB$67),3)</f>
        <v>0</v>
      </c>
      <c r="IZ19">
        <f>ROUND((SUMIFS($NY:$NY,$NW:$NW,"&lt;="&amp;DATEVALUE(IZ$6&amp;"/1/"&amp;IZ$4),$NX:$NX,"&gt;="&amp;IZ$6&amp;"/1/"&amp;IZ$4))*(1+Losses)*(1+Reserve_Margin)*_xlfn.XLOOKUP(IZ4,Assumptions!$Z$29:$Z$67,Assumptions!$AB$29:$AB$67),3)</f>
        <v>0</v>
      </c>
      <c r="JA19">
        <f>ROUND((SUMIFS($NY:$NY,$NW:$NW,"&lt;="&amp;DATEVALUE(JA$6&amp;"/1/"&amp;JA$4),$NX:$NX,"&gt;="&amp;JA$6&amp;"/1/"&amp;JA$4))*(1+Losses)*(1+Reserve_Margin)*_xlfn.XLOOKUP(JA4,Assumptions!$Z$29:$Z$67,Assumptions!$AB$29:$AB$67),3)</f>
        <v>0</v>
      </c>
      <c r="JB19">
        <f>ROUND((SUMIFS($NY:$NY,$NW:$NW,"&lt;="&amp;DATEVALUE(JB$6&amp;"/1/"&amp;JB$4),$NX:$NX,"&gt;="&amp;JB$6&amp;"/1/"&amp;JB$4))*(1+Losses)*(1+Reserve_Margin)*_xlfn.XLOOKUP(JB4,Assumptions!$Z$29:$Z$67,Assumptions!$AB$29:$AB$67),3)</f>
        <v>0</v>
      </c>
      <c r="JC19">
        <f>ROUND((SUMIFS($NY:$NY,$NW:$NW,"&lt;="&amp;DATEVALUE(JC$6&amp;"/1/"&amp;JC$4),$NX:$NX,"&gt;="&amp;JC$6&amp;"/1/"&amp;JC$4))*(1+Losses)*(1+Reserve_Margin)*_xlfn.XLOOKUP(JC4,Assumptions!$Z$29:$Z$67,Assumptions!$AB$29:$AB$67),3)</f>
        <v>0</v>
      </c>
      <c r="JD19">
        <f>ROUND((SUMIFS($NY:$NY,$NW:$NW,"&lt;="&amp;DATEVALUE(JD$6&amp;"/1/"&amp;JD$4),$NX:$NX,"&gt;="&amp;JD$6&amp;"/1/"&amp;JD$4))*(1+Losses)*(1+Reserve_Margin)*_xlfn.XLOOKUP(JD4,Assumptions!$Z$29:$Z$67,Assumptions!$AB$29:$AB$67),3)</f>
        <v>0</v>
      </c>
      <c r="JE19">
        <f>ROUND((SUMIFS($NY:$NY,$NW:$NW,"&lt;="&amp;DATEVALUE(JE$6&amp;"/1/"&amp;JE$4),$NX:$NX,"&gt;="&amp;JE$6&amp;"/1/"&amp;JE$4))*(1+Losses)*(1+Reserve_Margin)*_xlfn.XLOOKUP(JE4,Assumptions!$Z$29:$Z$67,Assumptions!$AB$29:$AB$67),3)</f>
        <v>0</v>
      </c>
      <c r="JF19">
        <f>ROUND((SUMIFS($NY:$NY,$NW:$NW,"&lt;="&amp;DATEVALUE(JF$6&amp;"/1/"&amp;JF$4),$NX:$NX,"&gt;="&amp;JF$6&amp;"/1/"&amp;JF$4))*(1+Losses)*(1+Reserve_Margin)*_xlfn.XLOOKUP(JF4,Assumptions!$Z$29:$Z$67,Assumptions!$AB$29:$AB$67),3)</f>
        <v>0</v>
      </c>
      <c r="JG19">
        <f>ROUND((SUMIFS($NY:$NY,$NW:$NW,"&lt;="&amp;DATEVALUE(JG$6&amp;"/1/"&amp;JG$4),$NX:$NX,"&gt;="&amp;JG$6&amp;"/1/"&amp;JG$4))*(1+Losses)*(1+Reserve_Margin)*_xlfn.XLOOKUP(JG4,Assumptions!$Z$29:$Z$67,Assumptions!$AB$29:$AB$67),3)</f>
        <v>0</v>
      </c>
      <c r="JH19">
        <f>ROUND((SUMIFS($NY:$NY,$NW:$NW,"&lt;="&amp;DATEVALUE(JH$6&amp;"/1/"&amp;JH$4),$NX:$NX,"&gt;="&amp;JH$6&amp;"/1/"&amp;JH$4))*(1+Losses)*(1+Reserve_Margin)*_xlfn.XLOOKUP(JH4,Assumptions!$Z$29:$Z$67,Assumptions!$AB$29:$AB$67),3)</f>
        <v>0</v>
      </c>
      <c r="JI19">
        <f>ROUND((SUMIFS($NY:$NY,$NW:$NW,"&lt;="&amp;DATEVALUE(JI$6&amp;"/1/"&amp;JI$4),$NX:$NX,"&gt;="&amp;JI$6&amp;"/1/"&amp;JI$4))*(1+Losses)*(1+Reserve_Margin)*_xlfn.XLOOKUP(JI4,Assumptions!$Z$29:$Z$67,Assumptions!$AB$29:$AB$67),3)</f>
        <v>0</v>
      </c>
      <c r="JJ19">
        <f>ROUND((SUMIFS($NY:$NY,$NW:$NW,"&lt;="&amp;DATEVALUE(JJ$6&amp;"/1/"&amp;JJ$4),$NX:$NX,"&gt;="&amp;JJ$6&amp;"/1/"&amp;JJ$4))*(1+Losses)*(1+Reserve_Margin)*_xlfn.XLOOKUP(JJ4,Assumptions!$Z$29:$Z$67,Assumptions!$AB$29:$AB$67),3)</f>
        <v>0</v>
      </c>
      <c r="JK19">
        <f>ROUND((SUMIFS($NY:$NY,$NW:$NW,"&lt;="&amp;DATEVALUE(JK$6&amp;"/1/"&amp;JK$4),$NX:$NX,"&gt;="&amp;JK$6&amp;"/1/"&amp;JK$4))*(1+Losses)*(1+Reserve_Margin)*_xlfn.XLOOKUP(JK4,Assumptions!$Z$29:$Z$67,Assumptions!$AB$29:$AB$67),3)</f>
        <v>0</v>
      </c>
      <c r="JL19">
        <f>ROUND((SUMIFS($NY:$NY,$NW:$NW,"&lt;="&amp;DATEVALUE(JL$6&amp;"/1/"&amp;JL$4),$NX:$NX,"&gt;="&amp;JL$6&amp;"/1/"&amp;JL$4))*(1+Losses)*(1+Reserve_Margin)*_xlfn.XLOOKUP(JL4,Assumptions!$Z$29:$Z$67,Assumptions!$AB$29:$AB$67),3)</f>
        <v>0</v>
      </c>
      <c r="JM19">
        <f>ROUND((SUMIFS($NY:$NY,$NW:$NW,"&lt;="&amp;DATEVALUE(JM$6&amp;"/1/"&amp;JM$4),$NX:$NX,"&gt;="&amp;JM$6&amp;"/1/"&amp;JM$4))*(1+Losses)*(1+Reserve_Margin)*_xlfn.XLOOKUP(JM4,Assumptions!$Z$29:$Z$67,Assumptions!$AB$29:$AB$67),3)</f>
        <v>0</v>
      </c>
      <c r="JN19">
        <f>ROUND((SUMIFS($NY:$NY,$NW:$NW,"&lt;="&amp;DATEVALUE(JN$6&amp;"/1/"&amp;JN$4),$NX:$NX,"&gt;="&amp;JN$6&amp;"/1/"&amp;JN$4))*(1+Losses)*(1+Reserve_Margin)*_xlfn.XLOOKUP(JN4,Assumptions!$Z$29:$Z$67,Assumptions!$AB$29:$AB$67),3)</f>
        <v>0</v>
      </c>
      <c r="JO19">
        <f>ROUND((SUMIFS($NY:$NY,$NW:$NW,"&lt;="&amp;DATEVALUE(JO$6&amp;"/1/"&amp;JO$4),$NX:$NX,"&gt;="&amp;JO$6&amp;"/1/"&amp;JO$4))*(1+Losses)*(1+Reserve_Margin)*_xlfn.XLOOKUP(JO4,Assumptions!$Z$29:$Z$67,Assumptions!$AB$29:$AB$67),3)</f>
        <v>0</v>
      </c>
      <c r="JP19">
        <f>ROUND((SUMIFS($NY:$NY,$NW:$NW,"&lt;="&amp;DATEVALUE(JP$6&amp;"/1/"&amp;JP$4),$NX:$NX,"&gt;="&amp;JP$6&amp;"/1/"&amp;JP$4))*(1+Losses)*(1+Reserve_Margin)*_xlfn.XLOOKUP(JP4,Assumptions!$Z$29:$Z$67,Assumptions!$AB$29:$AB$67),3)</f>
        <v>0</v>
      </c>
      <c r="JQ19">
        <f>ROUND((SUMIFS($NY:$NY,$NW:$NW,"&lt;="&amp;DATEVALUE(JQ$6&amp;"/1/"&amp;JQ$4),$NX:$NX,"&gt;="&amp;JQ$6&amp;"/1/"&amp;JQ$4))*(1+Losses)*(1+Reserve_Margin)*_xlfn.XLOOKUP(JQ4,Assumptions!$Z$29:$Z$67,Assumptions!$AB$29:$AB$67),3)</f>
        <v>0</v>
      </c>
      <c r="JR19">
        <f>ROUND((SUMIFS($NY:$NY,$NW:$NW,"&lt;="&amp;DATEVALUE(JR$6&amp;"/1/"&amp;JR$4),$NX:$NX,"&gt;="&amp;JR$6&amp;"/1/"&amp;JR$4))*(1+Losses)*(1+Reserve_Margin)*_xlfn.XLOOKUP(JR4,Assumptions!$Z$29:$Z$67,Assumptions!$AB$29:$AB$67),3)</f>
        <v>0</v>
      </c>
      <c r="JS19">
        <f>ROUND((SUMIFS($NY:$NY,$NW:$NW,"&lt;="&amp;DATEVALUE(JS$6&amp;"/1/"&amp;JS$4),$NX:$NX,"&gt;="&amp;JS$6&amp;"/1/"&amp;JS$4))*(1+Losses)*(1+Reserve_Margin)*_xlfn.XLOOKUP(JS4,Assumptions!$Z$29:$Z$67,Assumptions!$AB$29:$AB$67),3)</f>
        <v>0</v>
      </c>
      <c r="JT19">
        <f>ROUND((SUMIFS($NY:$NY,$NW:$NW,"&lt;="&amp;DATEVALUE(JT$6&amp;"/1/"&amp;JT$4),$NX:$NX,"&gt;="&amp;JT$6&amp;"/1/"&amp;JT$4))*(1+Losses)*(1+Reserve_Margin)*_xlfn.XLOOKUP(JT4,Assumptions!$Z$29:$Z$67,Assumptions!$AB$29:$AB$67),3)</f>
        <v>0</v>
      </c>
      <c r="JU19">
        <f>ROUND((SUMIFS($NY:$NY,$NW:$NW,"&lt;="&amp;DATEVALUE(JU$6&amp;"/1/"&amp;JU$4),$NX:$NX,"&gt;="&amp;JU$6&amp;"/1/"&amp;JU$4))*(1+Losses)*(1+Reserve_Margin)*_xlfn.XLOOKUP(JU4,Assumptions!$Z$29:$Z$67,Assumptions!$AB$29:$AB$67),3)</f>
        <v>0</v>
      </c>
      <c r="JV19">
        <f>ROUND((SUMIFS($NY:$NY,$NW:$NW,"&lt;="&amp;DATEVALUE(JV$6&amp;"/1/"&amp;JV$4),$NX:$NX,"&gt;="&amp;JV$6&amp;"/1/"&amp;JV$4))*(1+Losses)*(1+Reserve_Margin)*_xlfn.XLOOKUP(JV4,Assumptions!$Z$29:$Z$67,Assumptions!$AB$29:$AB$67),3)</f>
        <v>0</v>
      </c>
      <c r="JW19">
        <f>ROUND((SUMIFS($NY:$NY,$NW:$NW,"&lt;="&amp;DATEVALUE(JW$6&amp;"/1/"&amp;JW$4),$NX:$NX,"&gt;="&amp;JW$6&amp;"/1/"&amp;JW$4))*(1+Losses)*(1+Reserve_Margin)*_xlfn.XLOOKUP(JW4,Assumptions!$Z$29:$Z$67,Assumptions!$AB$29:$AB$67),3)</f>
        <v>0</v>
      </c>
      <c r="JX19">
        <f>ROUND((SUMIFS($NY:$NY,$NW:$NW,"&lt;="&amp;DATEVALUE(JX$6&amp;"/1/"&amp;JX$4),$NX:$NX,"&gt;="&amp;JX$6&amp;"/1/"&amp;JX$4))*(1+Losses)*(1+Reserve_Margin)*_xlfn.XLOOKUP(JX4,Assumptions!$Z$29:$Z$67,Assumptions!$AB$29:$AB$67),3)</f>
        <v>0</v>
      </c>
      <c r="JY19">
        <f>ROUND((SUMIFS($NY:$NY,$NW:$NW,"&lt;="&amp;DATEVALUE(JY$6&amp;"/1/"&amp;JY$4),$NX:$NX,"&gt;="&amp;JY$6&amp;"/1/"&amp;JY$4))*(1+Losses)*(1+Reserve_Margin)*_xlfn.XLOOKUP(JY4,Assumptions!$Z$29:$Z$67,Assumptions!$AB$29:$AB$67),3)</f>
        <v>0</v>
      </c>
      <c r="JZ19">
        <f>ROUND((SUMIFS($NY:$NY,$NW:$NW,"&lt;="&amp;DATEVALUE(JZ$6&amp;"/1/"&amp;JZ$4),$NX:$NX,"&gt;="&amp;JZ$6&amp;"/1/"&amp;JZ$4))*(1+Losses)*(1+Reserve_Margin)*_xlfn.XLOOKUP(JZ4,Assumptions!$Z$29:$Z$67,Assumptions!$AB$29:$AB$67),3)</f>
        <v>0</v>
      </c>
      <c r="KA19">
        <f>ROUND((SUMIFS($NY:$NY,$NW:$NW,"&lt;="&amp;DATEVALUE(KA$6&amp;"/1/"&amp;KA$4),$NX:$NX,"&gt;="&amp;KA$6&amp;"/1/"&amp;KA$4))*(1+Losses)*(1+Reserve_Margin)*_xlfn.XLOOKUP(KA4,Assumptions!$Z$29:$Z$67,Assumptions!$AB$29:$AB$67),3)</f>
        <v>0</v>
      </c>
      <c r="KB19">
        <f>ROUND((SUMIFS($NY:$NY,$NW:$NW,"&lt;="&amp;DATEVALUE(KB$6&amp;"/1/"&amp;KB$4),$NX:$NX,"&gt;="&amp;KB$6&amp;"/1/"&amp;KB$4))*(1+Losses)*(1+Reserve_Margin)*_xlfn.XLOOKUP(KB4,Assumptions!$Z$29:$Z$67,Assumptions!$AB$29:$AB$67),3)</f>
        <v>0</v>
      </c>
      <c r="KC19">
        <f>ROUND((SUMIFS($NY:$NY,$NW:$NW,"&lt;="&amp;DATEVALUE(KC$6&amp;"/1/"&amp;KC$4),$NX:$NX,"&gt;="&amp;KC$6&amp;"/1/"&amp;KC$4))*(1+Losses)*(1+Reserve_Margin)*_xlfn.XLOOKUP(KC4,Assumptions!$Z$29:$Z$67,Assumptions!$AB$29:$AB$67),3)</f>
        <v>0</v>
      </c>
      <c r="KD19">
        <f>ROUND((SUMIFS($NY:$NY,$NW:$NW,"&lt;="&amp;DATEVALUE(KD$6&amp;"/1/"&amp;KD$4),$NX:$NX,"&gt;="&amp;KD$6&amp;"/1/"&amp;KD$4))*(1+Losses)*(1+Reserve_Margin)*_xlfn.XLOOKUP(KD4,Assumptions!$Z$29:$Z$67,Assumptions!$AB$29:$AB$67),3)</f>
        <v>0</v>
      </c>
      <c r="KE19">
        <f>ROUND((SUMIFS($NY:$NY,$NW:$NW,"&lt;="&amp;DATEVALUE(KE$6&amp;"/1/"&amp;KE$4),$NX:$NX,"&gt;="&amp;KE$6&amp;"/1/"&amp;KE$4))*(1+Losses)*(1+Reserve_Margin)*_xlfn.XLOOKUP(KE4,Assumptions!$Z$29:$Z$67,Assumptions!$AB$29:$AB$67),3)</f>
        <v>0</v>
      </c>
      <c r="KF19">
        <f>ROUND((SUMIFS($NY:$NY,$NW:$NW,"&lt;="&amp;DATEVALUE(KF$6&amp;"/1/"&amp;KF$4),$NX:$NX,"&gt;="&amp;KF$6&amp;"/1/"&amp;KF$4))*(1+Losses)*(1+Reserve_Margin)*_xlfn.XLOOKUP(KF4,Assumptions!$Z$29:$Z$67,Assumptions!$AB$29:$AB$67),3)</f>
        <v>0</v>
      </c>
      <c r="KG19">
        <f>ROUND((SUMIFS($NY:$NY,$NW:$NW,"&lt;="&amp;DATEVALUE(KG$6&amp;"/1/"&amp;KG$4),$NX:$NX,"&gt;="&amp;KG$6&amp;"/1/"&amp;KG$4))*(1+Losses)*(1+Reserve_Margin)*_xlfn.XLOOKUP(KG4,Assumptions!$Z$29:$Z$67,Assumptions!$AB$29:$AB$67),3)</f>
        <v>0</v>
      </c>
      <c r="KH19">
        <f>ROUND((SUMIFS($NY:$NY,$NW:$NW,"&lt;="&amp;DATEVALUE(KH$6&amp;"/1/"&amp;KH$4),$NX:$NX,"&gt;="&amp;KH$6&amp;"/1/"&amp;KH$4))*(1+Losses)*(1+Reserve_Margin)*_xlfn.XLOOKUP(KH4,Assumptions!$Z$29:$Z$67,Assumptions!$AB$29:$AB$67),3)</f>
        <v>0</v>
      </c>
      <c r="KI19">
        <f>ROUND((SUMIFS($NY:$NY,$NW:$NW,"&lt;="&amp;DATEVALUE(KI$6&amp;"/1/"&amp;KI$4),$NX:$NX,"&gt;="&amp;KI$6&amp;"/1/"&amp;KI$4))*(1+Losses)*(1+Reserve_Margin)*_xlfn.XLOOKUP(KI4,Assumptions!$Z$29:$Z$67,Assumptions!$AB$29:$AB$67),3)</f>
        <v>0</v>
      </c>
      <c r="KJ19">
        <f>ROUND((SUMIFS($NY:$NY,$NW:$NW,"&lt;="&amp;DATEVALUE(KJ$6&amp;"/1/"&amp;KJ$4),$NX:$NX,"&gt;="&amp;KJ$6&amp;"/1/"&amp;KJ$4))*(1+Losses)*(1+Reserve_Margin)*_xlfn.XLOOKUP(KJ4,Assumptions!$Z$29:$Z$67,Assumptions!$AB$29:$AB$67),3)</f>
        <v>0</v>
      </c>
      <c r="KK19">
        <f>ROUND((SUMIFS($NY:$NY,$NW:$NW,"&lt;="&amp;DATEVALUE(KK$6&amp;"/1/"&amp;KK$4),$NX:$NX,"&gt;="&amp;KK$6&amp;"/1/"&amp;KK$4))*(1+Losses)*(1+Reserve_Margin)*_xlfn.XLOOKUP(KK4,Assumptions!$Z$29:$Z$67,Assumptions!$AB$29:$AB$67),3)</f>
        <v>0</v>
      </c>
      <c r="KL19">
        <f>ROUND((SUMIFS($NY:$NY,$NW:$NW,"&lt;="&amp;DATEVALUE(KL$6&amp;"/1/"&amp;KL$4),$NX:$NX,"&gt;="&amp;KL$6&amp;"/1/"&amp;KL$4))*(1+Losses)*(1+Reserve_Margin)*_xlfn.XLOOKUP(KL4,Assumptions!$Z$29:$Z$67,Assumptions!$AB$29:$AB$67),3)</f>
        <v>0</v>
      </c>
      <c r="KM19">
        <f>ROUND((SUMIFS($NY:$NY,$NW:$NW,"&lt;="&amp;DATEVALUE(KM$6&amp;"/1/"&amp;KM$4),$NX:$NX,"&gt;="&amp;KM$6&amp;"/1/"&amp;KM$4))*(1+Losses)*(1+Reserve_Margin)*_xlfn.XLOOKUP(KM4,Assumptions!$Z$29:$Z$67,Assumptions!$AB$29:$AB$67),3)</f>
        <v>0</v>
      </c>
      <c r="KN19">
        <f>ROUND((SUMIFS($NY:$NY,$NW:$NW,"&lt;="&amp;DATEVALUE(KN$6&amp;"/1/"&amp;KN$4),$NX:$NX,"&gt;="&amp;KN$6&amp;"/1/"&amp;KN$4))*(1+Losses)*(1+Reserve_Margin)*_xlfn.XLOOKUP(KN4,Assumptions!$Z$29:$Z$67,Assumptions!$AB$29:$AB$67),3)</f>
        <v>0</v>
      </c>
      <c r="KO19">
        <f>ROUND((SUMIFS($NY:$NY,$NW:$NW,"&lt;="&amp;DATEVALUE(KO$6&amp;"/1/"&amp;KO$4),$NX:$NX,"&gt;="&amp;KO$6&amp;"/1/"&amp;KO$4))*(1+Losses)*(1+Reserve_Margin)*_xlfn.XLOOKUP(KO4,Assumptions!$Z$29:$Z$67,Assumptions!$AB$29:$AB$67),3)</f>
        <v>0</v>
      </c>
      <c r="KP19">
        <f>ROUND((SUMIFS($NY:$NY,$NW:$NW,"&lt;="&amp;DATEVALUE(KP$6&amp;"/1/"&amp;KP$4),$NX:$NX,"&gt;="&amp;KP$6&amp;"/1/"&amp;KP$4))*(1+Losses)*(1+Reserve_Margin)*_xlfn.XLOOKUP(KP4,Assumptions!$Z$29:$Z$67,Assumptions!$AB$29:$AB$67),3)</f>
        <v>0</v>
      </c>
      <c r="KQ19">
        <f>ROUND((SUMIFS($NY:$NY,$NW:$NW,"&lt;="&amp;DATEVALUE(KQ$6&amp;"/1/"&amp;KQ$4),$NX:$NX,"&gt;="&amp;KQ$6&amp;"/1/"&amp;KQ$4))*(1+Losses)*(1+Reserve_Margin)*_xlfn.XLOOKUP(KQ4,Assumptions!$Z$29:$Z$67,Assumptions!$AB$29:$AB$67),3)</f>
        <v>0</v>
      </c>
      <c r="KR19">
        <f>ROUND((SUMIFS($NY:$NY,$NW:$NW,"&lt;="&amp;DATEVALUE(KR$6&amp;"/1/"&amp;KR$4),$NX:$NX,"&gt;="&amp;KR$6&amp;"/1/"&amp;KR$4))*(1+Losses)*(1+Reserve_Margin)*_xlfn.XLOOKUP(KR4,Assumptions!$Z$29:$Z$67,Assumptions!$AB$29:$AB$67),3)</f>
        <v>0</v>
      </c>
      <c r="KS19">
        <f>ROUND((SUMIFS($NY:$NY,$NW:$NW,"&lt;="&amp;DATEVALUE(KS$6&amp;"/1/"&amp;KS$4),$NX:$NX,"&gt;="&amp;KS$6&amp;"/1/"&amp;KS$4))*(1+Losses)*(1+Reserve_Margin)*_xlfn.XLOOKUP(KS4,Assumptions!$Z$29:$Z$67,Assumptions!$AB$29:$AB$67),3)</f>
        <v>0</v>
      </c>
      <c r="KT19">
        <f>ROUND((SUMIFS($NY:$NY,$NW:$NW,"&lt;="&amp;DATEVALUE(KT$6&amp;"/1/"&amp;KT$4),$NX:$NX,"&gt;="&amp;KT$6&amp;"/1/"&amp;KT$4))*(1+Losses)*(1+Reserve_Margin)*_xlfn.XLOOKUP(KT4,Assumptions!$Z$29:$Z$67,Assumptions!$AB$29:$AB$67),3)</f>
        <v>0</v>
      </c>
      <c r="KU19">
        <f>ROUND((SUMIFS($NY:$NY,$NW:$NW,"&lt;="&amp;DATEVALUE(KU$6&amp;"/1/"&amp;KU$4),$NX:$NX,"&gt;="&amp;KU$6&amp;"/1/"&amp;KU$4))*(1+Losses)*(1+Reserve_Margin)*_xlfn.XLOOKUP(KU4,Assumptions!$Z$29:$Z$67,Assumptions!$AB$29:$AB$67),3)</f>
        <v>0</v>
      </c>
      <c r="KV19">
        <f>ROUND((SUMIFS($NY:$NY,$NW:$NW,"&lt;="&amp;DATEVALUE(KV$6&amp;"/1/"&amp;KV$4),$NX:$NX,"&gt;="&amp;KV$6&amp;"/1/"&amp;KV$4))*(1+Losses)*(1+Reserve_Margin)*_xlfn.XLOOKUP(KV4,Assumptions!$Z$29:$Z$67,Assumptions!$AB$29:$AB$67),3)</f>
        <v>0</v>
      </c>
      <c r="KW19">
        <f>ROUND((SUMIFS($NY:$NY,$NW:$NW,"&lt;="&amp;DATEVALUE(KW$6&amp;"/1/"&amp;KW$4),$NX:$NX,"&gt;="&amp;KW$6&amp;"/1/"&amp;KW$4))*(1+Losses)*(1+Reserve_Margin)*_xlfn.XLOOKUP(KW4,Assumptions!$Z$29:$Z$67,Assumptions!$AB$29:$AB$67),3)</f>
        <v>0</v>
      </c>
      <c r="KX19">
        <f>ROUND((SUMIFS($NY:$NY,$NW:$NW,"&lt;="&amp;DATEVALUE(KX$6&amp;"/1/"&amp;KX$4),$NX:$NX,"&gt;="&amp;KX$6&amp;"/1/"&amp;KX$4))*(1+Losses)*(1+Reserve_Margin)*_xlfn.XLOOKUP(KX4,Assumptions!$Z$29:$Z$67,Assumptions!$AB$29:$AB$67),3)</f>
        <v>0</v>
      </c>
      <c r="KY19">
        <f>ROUND((SUMIFS($NY:$NY,$NW:$NW,"&lt;="&amp;DATEVALUE(KY$6&amp;"/1/"&amp;KY$4),$NX:$NX,"&gt;="&amp;KY$6&amp;"/1/"&amp;KY$4))*(1+Losses)*(1+Reserve_Margin)*_xlfn.XLOOKUP(KY4,Assumptions!$Z$29:$Z$67,Assumptions!$AB$29:$AB$67),3)</f>
        <v>0</v>
      </c>
      <c r="KZ19">
        <f>ROUND((SUMIFS($NY:$NY,$NW:$NW,"&lt;="&amp;DATEVALUE(KZ$6&amp;"/1/"&amp;KZ$4),$NX:$NX,"&gt;="&amp;KZ$6&amp;"/1/"&amp;KZ$4))*(1+Losses)*(1+Reserve_Margin)*_xlfn.XLOOKUP(KZ4,Assumptions!$Z$29:$Z$67,Assumptions!$AB$29:$AB$67),3)</f>
        <v>0</v>
      </c>
      <c r="LA19">
        <f>ROUND((SUMIFS($NY:$NY,$NW:$NW,"&lt;="&amp;DATEVALUE(LA$6&amp;"/1/"&amp;LA$4),$NX:$NX,"&gt;="&amp;LA$6&amp;"/1/"&amp;LA$4))*(1+Losses)*(1+Reserve_Margin)*_xlfn.XLOOKUP(LA4,Assumptions!$Z$29:$Z$67,Assumptions!$AB$29:$AB$67),3)</f>
        <v>0</v>
      </c>
      <c r="LB19">
        <f>ROUND((SUMIFS($NY:$NY,$NW:$NW,"&lt;="&amp;DATEVALUE(LB$6&amp;"/1/"&amp;LB$4),$NX:$NX,"&gt;="&amp;LB$6&amp;"/1/"&amp;LB$4))*(1+Losses)*(1+Reserve_Margin)*_xlfn.XLOOKUP(LB4,Assumptions!$Z$29:$Z$67,Assumptions!$AB$29:$AB$67),3)</f>
        <v>0</v>
      </c>
      <c r="LC19">
        <f>ROUND((SUMIFS($NY:$NY,$NW:$NW,"&lt;="&amp;DATEVALUE(LC$6&amp;"/1/"&amp;LC$4),$NX:$NX,"&gt;="&amp;LC$6&amp;"/1/"&amp;LC$4))*(1+Losses)*(1+Reserve_Margin)*_xlfn.XLOOKUP(LC4,Assumptions!$Z$29:$Z$67,Assumptions!$AB$29:$AB$67),3)</f>
        <v>0</v>
      </c>
      <c r="LD19">
        <f>ROUND((SUMIFS($NY:$NY,$NW:$NW,"&lt;="&amp;DATEVALUE(LD$6&amp;"/1/"&amp;LD$4),$NX:$NX,"&gt;="&amp;LD$6&amp;"/1/"&amp;LD$4))*(1+Losses)*(1+Reserve_Margin)*_xlfn.XLOOKUP(LD4,Assumptions!$Z$29:$Z$67,Assumptions!$AB$29:$AB$67),3)</f>
        <v>0</v>
      </c>
      <c r="LE19">
        <f>ROUND((SUMIFS($NY:$NY,$NW:$NW,"&lt;="&amp;DATEVALUE(LE$6&amp;"/1/"&amp;LE$4),$NX:$NX,"&gt;="&amp;LE$6&amp;"/1/"&amp;LE$4))*(1+Losses)*(1+Reserve_Margin)*_xlfn.XLOOKUP(LE4,Assumptions!$Z$29:$Z$67,Assumptions!$AB$29:$AB$67),3)</f>
        <v>0</v>
      </c>
      <c r="LF19">
        <f>ROUND((SUMIFS($NY:$NY,$NW:$NW,"&lt;="&amp;DATEVALUE(LF$6&amp;"/1/"&amp;LF$4),$NX:$NX,"&gt;="&amp;LF$6&amp;"/1/"&amp;LF$4))*(1+Losses)*(1+Reserve_Margin)*_xlfn.XLOOKUP(LF4,Assumptions!$Z$29:$Z$67,Assumptions!$AB$29:$AB$67),3)</f>
        <v>0</v>
      </c>
      <c r="LG19">
        <f>ROUND((SUMIFS($NY:$NY,$NW:$NW,"&lt;="&amp;DATEVALUE(LG$6&amp;"/1/"&amp;LG$4),$NX:$NX,"&gt;="&amp;LG$6&amp;"/1/"&amp;LG$4))*(1+Losses)*(1+Reserve_Margin)*_xlfn.XLOOKUP(LG4,Assumptions!$Z$29:$Z$67,Assumptions!$AB$29:$AB$67),3)</f>
        <v>0</v>
      </c>
      <c r="LH19">
        <f>ROUND((SUMIFS($NY:$NY,$NW:$NW,"&lt;="&amp;DATEVALUE(LH$6&amp;"/1/"&amp;LH$4),$NX:$NX,"&gt;="&amp;LH$6&amp;"/1/"&amp;LH$4))*(1+Losses)*(1+Reserve_Margin)*_xlfn.XLOOKUP(LH4,Assumptions!$Z$29:$Z$67,Assumptions!$AB$29:$AB$67),3)</f>
        <v>0</v>
      </c>
      <c r="LI19">
        <f>ROUND((SUMIFS($NY:$NY,$NW:$NW,"&lt;="&amp;DATEVALUE(LI$6&amp;"/1/"&amp;LI$4),$NX:$NX,"&gt;="&amp;LI$6&amp;"/1/"&amp;LI$4))*(1+Losses)*(1+Reserve_Margin)*_xlfn.XLOOKUP(LI4,Assumptions!$Z$29:$Z$67,Assumptions!$AB$29:$AB$67),3)</f>
        <v>0</v>
      </c>
      <c r="LJ19">
        <f>ROUND((SUMIFS($NY:$NY,$NW:$NW,"&lt;="&amp;DATEVALUE(LJ$6&amp;"/1/"&amp;LJ$4),$NX:$NX,"&gt;="&amp;LJ$6&amp;"/1/"&amp;LJ$4))*(1+Losses)*(1+Reserve_Margin)*_xlfn.XLOOKUP(LJ4,Assumptions!$Z$29:$Z$67,Assumptions!$AB$29:$AB$67),3)</f>
        <v>0</v>
      </c>
      <c r="LK19">
        <f>ROUND((SUMIFS($NY:$NY,$NW:$NW,"&lt;="&amp;DATEVALUE(LK$6&amp;"/1/"&amp;LK$4),$NX:$NX,"&gt;="&amp;LK$6&amp;"/1/"&amp;LK$4))*(1+Losses)*(1+Reserve_Margin)*_xlfn.XLOOKUP(LK4,Assumptions!$Z$29:$Z$67,Assumptions!$AB$29:$AB$67),3)</f>
        <v>0</v>
      </c>
      <c r="LL19">
        <f>ROUND((SUMIFS($NY:$NY,$NW:$NW,"&lt;="&amp;DATEVALUE(LL$6&amp;"/1/"&amp;LL$4),$NX:$NX,"&gt;="&amp;LL$6&amp;"/1/"&amp;LL$4))*(1+Losses)*(1+Reserve_Margin)*_xlfn.XLOOKUP(LL4,Assumptions!$Z$29:$Z$67,Assumptions!$AB$29:$AB$67),3)</f>
        <v>0</v>
      </c>
      <c r="LM19">
        <f>ROUND((SUMIFS($NY:$NY,$NW:$NW,"&lt;="&amp;DATEVALUE(LM$6&amp;"/1/"&amp;LM$4),$NX:$NX,"&gt;="&amp;LM$6&amp;"/1/"&amp;LM$4))*(1+Losses)*(1+Reserve_Margin)*_xlfn.XLOOKUP(LM4,Assumptions!$Z$29:$Z$67,Assumptions!$AB$29:$AB$67),3)</f>
        <v>0</v>
      </c>
      <c r="LN19">
        <f>ROUND((SUMIFS($NY:$NY,$NW:$NW,"&lt;="&amp;DATEVALUE(LN$6&amp;"/1/"&amp;LN$4),$NX:$NX,"&gt;="&amp;LN$6&amp;"/1/"&amp;LN$4))*(1+Losses)*(1+Reserve_Margin)*_xlfn.XLOOKUP(LN4,Assumptions!$Z$29:$Z$67,Assumptions!$AB$29:$AB$67),3)</f>
        <v>0</v>
      </c>
      <c r="LO19">
        <f>ROUND((SUMIFS($NY:$NY,$NW:$NW,"&lt;="&amp;DATEVALUE(LO$6&amp;"/1/"&amp;LO$4),$NX:$NX,"&gt;="&amp;LO$6&amp;"/1/"&amp;LO$4))*(1+Losses)*(1+Reserve_Margin)*_xlfn.XLOOKUP(LO4,Assumptions!$Z$29:$Z$67,Assumptions!$AB$29:$AB$67),3)</f>
        <v>0</v>
      </c>
      <c r="LP19">
        <f>ROUND((SUMIFS($NY:$NY,$NW:$NW,"&lt;="&amp;DATEVALUE(LP$6&amp;"/1/"&amp;LP$4),$NX:$NX,"&gt;="&amp;LP$6&amp;"/1/"&amp;LP$4))*(1+Losses)*(1+Reserve_Margin)*_xlfn.XLOOKUP(LP4,Assumptions!$Z$29:$Z$67,Assumptions!$AB$29:$AB$67),3)</f>
        <v>0</v>
      </c>
      <c r="LQ19">
        <f>ROUND((SUMIFS($NY:$NY,$NW:$NW,"&lt;="&amp;DATEVALUE(LQ$6&amp;"/1/"&amp;LQ$4),$NX:$NX,"&gt;="&amp;LQ$6&amp;"/1/"&amp;LQ$4))*(1+Losses)*(1+Reserve_Margin)*_xlfn.XLOOKUP(LQ4,Assumptions!$Z$29:$Z$67,Assumptions!$AB$29:$AB$67),3)</f>
        <v>0</v>
      </c>
      <c r="LR19">
        <f>ROUND((SUMIFS($NY:$NY,$NW:$NW,"&lt;="&amp;DATEVALUE(LR$6&amp;"/1/"&amp;LR$4),$NX:$NX,"&gt;="&amp;LR$6&amp;"/1/"&amp;LR$4))*(1+Losses)*(1+Reserve_Margin)*_xlfn.XLOOKUP(LR4,Assumptions!$Z$29:$Z$67,Assumptions!$AB$29:$AB$67),3)</f>
        <v>0</v>
      </c>
      <c r="LS19">
        <f>ROUND((SUMIFS($NY:$NY,$NW:$NW,"&lt;="&amp;DATEVALUE(LS$6&amp;"/1/"&amp;LS$4),$NX:$NX,"&gt;="&amp;LS$6&amp;"/1/"&amp;LS$4))*(1+Losses)*(1+Reserve_Margin)*_xlfn.XLOOKUP(LS4,Assumptions!$Z$29:$Z$67,Assumptions!$AB$29:$AB$67),3)</f>
        <v>0</v>
      </c>
      <c r="LT19">
        <f>ROUND((SUMIFS($NY:$NY,$NW:$NW,"&lt;="&amp;DATEVALUE(LT$6&amp;"/1/"&amp;LT$4),$NX:$NX,"&gt;="&amp;LT$6&amp;"/1/"&amp;LT$4))*(1+Losses)*(1+Reserve_Margin)*_xlfn.XLOOKUP(LT4,Assumptions!$Z$29:$Z$67,Assumptions!$AB$29:$AB$67),3)</f>
        <v>0</v>
      </c>
      <c r="LU19">
        <f>ROUND((SUMIFS($NY:$NY,$NW:$NW,"&lt;="&amp;DATEVALUE(LU$6&amp;"/1/"&amp;LU$4),$NX:$NX,"&gt;="&amp;LU$6&amp;"/1/"&amp;LU$4))*(1+Losses)*(1+Reserve_Margin)*_xlfn.XLOOKUP(LU4,Assumptions!$Z$29:$Z$67,Assumptions!$AB$29:$AB$67),3)</f>
        <v>0</v>
      </c>
      <c r="LV19">
        <f>ROUND((SUMIFS($NY:$NY,$NW:$NW,"&lt;="&amp;DATEVALUE(LV$6&amp;"/1/"&amp;LV$4),$NX:$NX,"&gt;="&amp;LV$6&amp;"/1/"&amp;LV$4))*(1+Losses)*(1+Reserve_Margin)*_xlfn.XLOOKUP(LV4,Assumptions!$Z$29:$Z$67,Assumptions!$AB$29:$AB$67),3)</f>
        <v>0</v>
      </c>
      <c r="LW19">
        <f>ROUND((SUMIFS($NY:$NY,$NW:$NW,"&lt;="&amp;DATEVALUE(LW$6&amp;"/1/"&amp;LW$4),$NX:$NX,"&gt;="&amp;LW$6&amp;"/1/"&amp;LW$4))*(1+Losses)*(1+Reserve_Margin)*_xlfn.XLOOKUP(LW4,Assumptions!$Z$29:$Z$67,Assumptions!$AB$29:$AB$67),3)</f>
        <v>0</v>
      </c>
      <c r="LX19">
        <f>ROUND((SUMIFS($NY:$NY,$NW:$NW,"&lt;="&amp;DATEVALUE(LX$6&amp;"/1/"&amp;LX$4),$NX:$NX,"&gt;="&amp;LX$6&amp;"/1/"&amp;LX$4))*(1+Losses)*(1+Reserve_Margin)*_xlfn.XLOOKUP(LX4,Assumptions!$Z$29:$Z$67,Assumptions!$AB$29:$AB$67),3)</f>
        <v>0</v>
      </c>
      <c r="LY19">
        <f>ROUND((SUMIFS($NY:$NY,$NW:$NW,"&lt;="&amp;DATEVALUE(LY$6&amp;"/1/"&amp;LY$4),$NX:$NX,"&gt;="&amp;LY$6&amp;"/1/"&amp;LY$4))*(1+Losses)*(1+Reserve_Margin)*_xlfn.XLOOKUP(LY4,Assumptions!$Z$29:$Z$67,Assumptions!$AB$29:$AB$67),3)</f>
        <v>0</v>
      </c>
      <c r="LZ19">
        <f>ROUND((SUMIFS($NY:$NY,$NW:$NW,"&lt;="&amp;DATEVALUE(LZ$6&amp;"/1/"&amp;LZ$4),$NX:$NX,"&gt;="&amp;LZ$6&amp;"/1/"&amp;LZ$4))*(1+Losses)*(1+Reserve_Margin)*_xlfn.XLOOKUP(LZ4,Assumptions!$Z$29:$Z$67,Assumptions!$AB$29:$AB$67),3)</f>
        <v>0</v>
      </c>
      <c r="MA19">
        <f>ROUND((SUMIFS($NY:$NY,$NW:$NW,"&lt;="&amp;DATEVALUE(MA$6&amp;"/1/"&amp;MA$4),$NX:$NX,"&gt;="&amp;MA$6&amp;"/1/"&amp;MA$4))*(1+Losses)*(1+Reserve_Margin)*_xlfn.XLOOKUP(MA4,Assumptions!$Z$29:$Z$67,Assumptions!$AB$29:$AB$67),3)</f>
        <v>0</v>
      </c>
      <c r="MB19">
        <f>ROUND((SUMIFS($NY:$NY,$NW:$NW,"&lt;="&amp;DATEVALUE(MB$6&amp;"/1/"&amp;MB$4),$NX:$NX,"&gt;="&amp;MB$6&amp;"/1/"&amp;MB$4))*(1+Losses)*(1+Reserve_Margin)*_xlfn.XLOOKUP(MB4,Assumptions!$Z$29:$Z$67,Assumptions!$AB$29:$AB$67),3)</f>
        <v>0</v>
      </c>
      <c r="MC19">
        <f>ROUND((SUMIFS($NY:$NY,$NW:$NW,"&lt;="&amp;DATEVALUE(MC$6&amp;"/1/"&amp;MC$4),$NX:$NX,"&gt;="&amp;MC$6&amp;"/1/"&amp;MC$4))*(1+Losses)*(1+Reserve_Margin)*_xlfn.XLOOKUP(MC4,Assumptions!$Z$29:$Z$67,Assumptions!$AB$29:$AB$67),3)</f>
        <v>0</v>
      </c>
      <c r="MD19">
        <f>ROUND((SUMIFS($NY:$NY,$NW:$NW,"&lt;="&amp;DATEVALUE(MD$6&amp;"/1/"&amp;MD$4),$NX:$NX,"&gt;="&amp;MD$6&amp;"/1/"&amp;MD$4))*(1+Losses)*(1+Reserve_Margin)*_xlfn.XLOOKUP(MD4,Assumptions!$Z$29:$Z$67,Assumptions!$AB$29:$AB$67),3)</f>
        <v>0</v>
      </c>
      <c r="ME19">
        <f>ROUND((SUMIFS($NY:$NY,$NW:$NW,"&lt;="&amp;DATEVALUE(ME$6&amp;"/1/"&amp;ME$4),$NX:$NX,"&gt;="&amp;ME$6&amp;"/1/"&amp;ME$4))*(1+Losses)*(1+Reserve_Margin)*_xlfn.XLOOKUP(ME4,Assumptions!$Z$29:$Z$67,Assumptions!$AB$29:$AB$67),3)</f>
        <v>0</v>
      </c>
      <c r="MF19">
        <f>ROUND((SUMIFS($NY:$NY,$NW:$NW,"&lt;="&amp;DATEVALUE(MF$6&amp;"/1/"&amp;MF$4),$NX:$NX,"&gt;="&amp;MF$6&amp;"/1/"&amp;MF$4))*(1+Losses)*(1+Reserve_Margin)*_xlfn.XLOOKUP(MF4,Assumptions!$Z$29:$Z$67,Assumptions!$AB$29:$AB$67),3)</f>
        <v>0</v>
      </c>
      <c r="MG19">
        <f>ROUND((SUMIFS($NY:$NY,$NW:$NW,"&lt;="&amp;DATEVALUE(MG$6&amp;"/1/"&amp;MG$4),$NX:$NX,"&gt;="&amp;MG$6&amp;"/1/"&amp;MG$4))*(1+Losses)*(1+Reserve_Margin)*_xlfn.XLOOKUP(MG4,Assumptions!$Z$29:$Z$67,Assumptions!$AB$29:$AB$67),3)</f>
        <v>0</v>
      </c>
      <c r="MH19">
        <f>ROUND((SUMIFS($NY:$NY,$NW:$NW,"&lt;="&amp;DATEVALUE(MH$6&amp;"/1/"&amp;MH$4),$NX:$NX,"&gt;="&amp;MH$6&amp;"/1/"&amp;MH$4))*(1+Losses)*(1+Reserve_Margin)*_xlfn.XLOOKUP(MH4,Assumptions!$Z$29:$Z$67,Assumptions!$AB$29:$AB$67),3)</f>
        <v>0</v>
      </c>
      <c r="MI19">
        <f>ROUND((SUMIFS($NY:$NY,$NW:$NW,"&lt;="&amp;DATEVALUE(MI$6&amp;"/1/"&amp;MI$4),$NX:$NX,"&gt;="&amp;MI$6&amp;"/1/"&amp;MI$4))*(1+Losses)*(1+Reserve_Margin)*_xlfn.XLOOKUP(MI4,Assumptions!$Z$29:$Z$67,Assumptions!$AB$29:$AB$67),3)</f>
        <v>0</v>
      </c>
      <c r="MJ19">
        <f>ROUND((SUMIFS($NY:$NY,$NW:$NW,"&lt;="&amp;DATEVALUE(MJ$6&amp;"/1/"&amp;MJ$4),$NX:$NX,"&gt;="&amp;MJ$6&amp;"/1/"&amp;MJ$4))*(1+Losses)*(1+Reserve_Margin)*_xlfn.XLOOKUP(MJ4,Assumptions!$Z$29:$Z$67,Assumptions!$AB$29:$AB$67),3)</f>
        <v>0</v>
      </c>
      <c r="MK19">
        <f>ROUND((SUMIFS($NY:$NY,$NW:$NW,"&lt;="&amp;DATEVALUE(MK$6&amp;"/1/"&amp;MK$4),$NX:$NX,"&gt;="&amp;MK$6&amp;"/1/"&amp;MK$4))*(1+Losses)*(1+Reserve_Margin)*_xlfn.XLOOKUP(MK4,Assumptions!$Z$29:$Z$67,Assumptions!$AB$29:$AB$67),3)</f>
        <v>0</v>
      </c>
      <c r="ML19">
        <f>ROUND((SUMIFS($NY:$NY,$NW:$NW,"&lt;="&amp;DATEVALUE(ML$6&amp;"/1/"&amp;ML$4),$NX:$NX,"&gt;="&amp;ML$6&amp;"/1/"&amp;ML$4))*(1+Losses)*(1+Reserve_Margin)*_xlfn.XLOOKUP(ML4,Assumptions!$Z$29:$Z$67,Assumptions!$AB$29:$AB$67),3)</f>
        <v>0</v>
      </c>
      <c r="MM19">
        <f>ROUND((SUMIFS($NY:$NY,$NW:$NW,"&lt;="&amp;DATEVALUE(MM$6&amp;"/1/"&amp;MM$4),$NX:$NX,"&gt;="&amp;MM$6&amp;"/1/"&amp;MM$4))*(1+Losses)*(1+Reserve_Margin)*_xlfn.XLOOKUP(MM4,Assumptions!$Z$29:$Z$67,Assumptions!$AB$29:$AB$67),3)</f>
        <v>0</v>
      </c>
      <c r="MN19">
        <f>ROUND((SUMIFS($NY:$NY,$NW:$NW,"&lt;="&amp;DATEVALUE(MN$6&amp;"/1/"&amp;MN$4),$NX:$NX,"&gt;="&amp;MN$6&amp;"/1/"&amp;MN$4))*(1+Losses)*(1+Reserve_Margin)*_xlfn.XLOOKUP(MN4,Assumptions!$Z$29:$Z$67,Assumptions!$AB$29:$AB$67),3)</f>
        <v>0</v>
      </c>
      <c r="MO19">
        <f>ROUND((SUMIFS($NY:$NY,$NW:$NW,"&lt;="&amp;DATEVALUE(MO$6&amp;"/1/"&amp;MO$4),$NX:$NX,"&gt;="&amp;MO$6&amp;"/1/"&amp;MO$4))*(1+Losses)*(1+Reserve_Margin)*_xlfn.XLOOKUP(MO4,Assumptions!$Z$29:$Z$67,Assumptions!$AB$29:$AB$67),3)</f>
        <v>0</v>
      </c>
      <c r="MP19">
        <f>ROUND((SUMIFS($NY:$NY,$NW:$NW,"&lt;="&amp;DATEVALUE(MP$6&amp;"/1/"&amp;MP$4),$NX:$NX,"&gt;="&amp;MP$6&amp;"/1/"&amp;MP$4))*(1+Losses)*(1+Reserve_Margin)*_xlfn.XLOOKUP(MP4,Assumptions!$Z$29:$Z$67,Assumptions!$AB$29:$AB$67),3)</f>
        <v>0</v>
      </c>
      <c r="MQ19">
        <f>ROUND((SUMIFS($NY:$NY,$NW:$NW,"&lt;="&amp;DATEVALUE(MQ$6&amp;"/1/"&amp;MQ$4),$NX:$NX,"&gt;="&amp;MQ$6&amp;"/1/"&amp;MQ$4))*(1+Losses)*(1+Reserve_Margin)*_xlfn.XLOOKUP(MQ4,Assumptions!$Z$29:$Z$67,Assumptions!$AB$29:$AB$67),3)</f>
        <v>0</v>
      </c>
      <c r="MR19">
        <f>ROUND((SUMIFS($NY:$NY,$NW:$NW,"&lt;="&amp;DATEVALUE(MR$6&amp;"/1/"&amp;MR$4),$NX:$NX,"&gt;="&amp;MR$6&amp;"/1/"&amp;MR$4))*(1+Losses)*(1+Reserve_Margin)*_xlfn.XLOOKUP(MR4,Assumptions!$Z$29:$Z$67,Assumptions!$AB$29:$AB$67),3)</f>
        <v>0</v>
      </c>
      <c r="MS19">
        <f>ROUND((SUMIFS($NY:$NY,$NW:$NW,"&lt;="&amp;DATEVALUE(MS$6&amp;"/1/"&amp;MS$4),$NX:$NX,"&gt;="&amp;MS$6&amp;"/1/"&amp;MS$4))*(1+Losses)*(1+Reserve_Margin)*_xlfn.XLOOKUP(MS4,Assumptions!$Z$29:$Z$67,Assumptions!$AB$29:$AB$67),3)</f>
        <v>0</v>
      </c>
      <c r="MT19">
        <f>ROUND((SUMIFS($NY:$NY,$NW:$NW,"&lt;="&amp;DATEVALUE(MT$6&amp;"/1/"&amp;MT$4),$NX:$NX,"&gt;="&amp;MT$6&amp;"/1/"&amp;MT$4))*(1+Losses)*(1+Reserve_Margin)*_xlfn.XLOOKUP(MT4,Assumptions!$Z$29:$Z$67,Assumptions!$AB$29:$AB$67),3)</f>
        <v>0</v>
      </c>
      <c r="MU19">
        <f>ROUND((SUMIFS($NY:$NY,$NW:$NW,"&lt;="&amp;DATEVALUE(MU$6&amp;"/1/"&amp;MU$4),$NX:$NX,"&gt;="&amp;MU$6&amp;"/1/"&amp;MU$4))*(1+Losses)*(1+Reserve_Margin)*_xlfn.XLOOKUP(MU4,Assumptions!$Z$29:$Z$67,Assumptions!$AB$29:$AB$67),3)</f>
        <v>0</v>
      </c>
      <c r="MV19">
        <f>ROUND((SUMIFS($NY:$NY,$NW:$NW,"&lt;="&amp;DATEVALUE(MV$6&amp;"/1/"&amp;MV$4),$NX:$NX,"&gt;="&amp;MV$6&amp;"/1/"&amp;MV$4))*(1+Losses)*(1+Reserve_Margin)*_xlfn.XLOOKUP(MV4,Assumptions!$Z$29:$Z$67,Assumptions!$AB$29:$AB$67),3)</f>
        <v>0</v>
      </c>
      <c r="MW19">
        <f>ROUND((SUMIFS($NY:$NY,$NW:$NW,"&lt;="&amp;DATEVALUE(MW$6&amp;"/1/"&amp;MW$4),$NX:$NX,"&gt;="&amp;MW$6&amp;"/1/"&amp;MW$4))*(1+Losses)*(1+Reserve_Margin)*_xlfn.XLOOKUP(MW4,Assumptions!$Z$29:$Z$67,Assumptions!$AB$29:$AB$67),3)</f>
        <v>0</v>
      </c>
      <c r="MX19">
        <f>ROUND((SUMIFS($NY:$NY,$NW:$NW,"&lt;="&amp;DATEVALUE(MX$6&amp;"/1/"&amp;MX$4),$NX:$NX,"&gt;="&amp;MX$6&amp;"/1/"&amp;MX$4))*(1+Losses)*(1+Reserve_Margin)*_xlfn.XLOOKUP(MX4,Assumptions!$Z$29:$Z$67,Assumptions!$AB$29:$AB$67),3)</f>
        <v>0</v>
      </c>
      <c r="MY19">
        <f>ROUND((SUMIFS($NY:$NY,$NW:$NW,"&lt;="&amp;DATEVALUE(MY$6&amp;"/1/"&amp;MY$4),$NX:$NX,"&gt;="&amp;MY$6&amp;"/1/"&amp;MY$4))*(1+Losses)*(1+Reserve_Margin)*_xlfn.XLOOKUP(MY4,Assumptions!$Z$29:$Z$67,Assumptions!$AB$29:$AB$67),3)</f>
        <v>0</v>
      </c>
      <c r="MZ19">
        <f>ROUND((SUMIFS($NY:$NY,$NW:$NW,"&lt;="&amp;DATEVALUE(MZ$6&amp;"/1/"&amp;MZ$4),$NX:$NX,"&gt;="&amp;MZ$6&amp;"/1/"&amp;MZ$4))*(1+Losses)*(1+Reserve_Margin)*_xlfn.XLOOKUP(MZ4,Assumptions!$Z$29:$Z$67,Assumptions!$AB$29:$AB$67),3)</f>
        <v>0</v>
      </c>
      <c r="NA19">
        <f>ROUND((SUMIFS($NY:$NY,$NW:$NW,"&lt;="&amp;DATEVALUE(NA$6&amp;"/1/"&amp;NA$4),$NX:$NX,"&gt;="&amp;NA$6&amp;"/1/"&amp;NA$4))*(1+Losses)*(1+Reserve_Margin)*_xlfn.XLOOKUP(NA4,Assumptions!$Z$29:$Z$67,Assumptions!$AB$29:$AB$67),3)</f>
        <v>0</v>
      </c>
      <c r="NB19">
        <f>ROUND((SUMIFS($NY:$NY,$NW:$NW,"&lt;="&amp;DATEVALUE(NB$6&amp;"/1/"&amp;NB$4),$NX:$NX,"&gt;="&amp;NB$6&amp;"/1/"&amp;NB$4))*(1+Losses)*(1+Reserve_Margin)*_xlfn.XLOOKUP(NB4,Assumptions!$Z$29:$Z$67,Assumptions!$AB$29:$AB$67),3)</f>
        <v>0</v>
      </c>
      <c r="NC19">
        <f>ROUND((SUMIFS($NY:$NY,$NW:$NW,"&lt;="&amp;DATEVALUE(NC$6&amp;"/1/"&amp;NC$4),$NX:$NX,"&gt;="&amp;NC$6&amp;"/1/"&amp;NC$4))*(1+Losses)*(1+Reserve_Margin)*_xlfn.XLOOKUP(NC4,Assumptions!$Z$29:$Z$67,Assumptions!$AB$29:$AB$67),3)</f>
        <v>0</v>
      </c>
      <c r="ND19">
        <f>ROUND((SUMIFS($NY:$NY,$NW:$NW,"&lt;="&amp;DATEVALUE(ND$6&amp;"/1/"&amp;ND$4),$NX:$NX,"&gt;="&amp;ND$6&amp;"/1/"&amp;ND$4))*(1+Losses)*(1+Reserve_Margin)*_xlfn.XLOOKUP(ND4,Assumptions!$Z$29:$Z$67,Assumptions!$AB$29:$AB$67),3)</f>
        <v>0</v>
      </c>
      <c r="NE19">
        <f>ROUND((SUMIFS($NY:$NY,$NW:$NW,"&lt;="&amp;DATEVALUE(NE$6&amp;"/1/"&amp;NE$4),$NX:$NX,"&gt;="&amp;NE$6&amp;"/1/"&amp;NE$4))*(1+Losses)*(1+Reserve_Margin)*_xlfn.XLOOKUP(NE4,Assumptions!$Z$29:$Z$67,Assumptions!$AB$29:$AB$67),3)</f>
        <v>0</v>
      </c>
      <c r="NF19">
        <f>ROUND((SUMIFS($NY:$NY,$NW:$NW,"&lt;="&amp;DATEVALUE(NF$6&amp;"/1/"&amp;NF$4),$NX:$NX,"&gt;="&amp;NF$6&amp;"/1/"&amp;NF$4))*(1+Losses)*(1+Reserve_Margin)*_xlfn.XLOOKUP(NF4,Assumptions!$Z$29:$Z$67,Assumptions!$AB$29:$AB$67),3)</f>
        <v>0</v>
      </c>
      <c r="NG19">
        <f>ROUND((SUMIFS($NY:$NY,$NW:$NW,"&lt;="&amp;DATEVALUE(NG$6&amp;"/1/"&amp;NG$4),$NX:$NX,"&gt;="&amp;NG$6&amp;"/1/"&amp;NG$4))*(1+Losses)*(1+Reserve_Margin)*_xlfn.XLOOKUP(NG4,Assumptions!$Z$29:$Z$67,Assumptions!$AB$29:$AB$67),3)</f>
        <v>0</v>
      </c>
      <c r="NH19">
        <f>ROUND((SUMIFS($NY:$NY,$NW:$NW,"&lt;="&amp;DATEVALUE(NH$6&amp;"/1/"&amp;NH$4),$NX:$NX,"&gt;="&amp;NH$6&amp;"/1/"&amp;NH$4))*(1+Losses)*(1+Reserve_Margin)*_xlfn.XLOOKUP(NH4,Assumptions!$Z$29:$Z$67,Assumptions!$AB$29:$AB$67),3)</f>
        <v>0</v>
      </c>
      <c r="NI19">
        <f>ROUND((SUMIFS($NY:$NY,$NW:$NW,"&lt;="&amp;DATEVALUE(NI$6&amp;"/1/"&amp;NI$4),$NX:$NX,"&gt;="&amp;NI$6&amp;"/1/"&amp;NI$4))*(1+Losses)*(1+Reserve_Margin)*_xlfn.XLOOKUP(NI4,Assumptions!$Z$29:$Z$67,Assumptions!$AB$29:$AB$67),3)</f>
        <v>0</v>
      </c>
      <c r="NJ19">
        <f>ROUND((SUMIFS($NY:$NY,$NW:$NW,"&lt;="&amp;DATEVALUE(NJ$6&amp;"/1/"&amp;NJ$4),$NX:$NX,"&gt;="&amp;NJ$6&amp;"/1/"&amp;NJ$4))*(1+Losses)*(1+Reserve_Margin)*_xlfn.XLOOKUP(NJ4,Assumptions!$Z$29:$Z$67,Assumptions!$AB$29:$AB$67),3)</f>
        <v>0</v>
      </c>
      <c r="NK19">
        <f>ROUND((SUMIFS($NY:$NY,$NW:$NW,"&lt;="&amp;DATEVALUE(NK$6&amp;"/1/"&amp;NK$4),$NX:$NX,"&gt;="&amp;NK$6&amp;"/1/"&amp;NK$4))*(1+Losses)*(1+Reserve_Margin)*_xlfn.XLOOKUP(NK4,Assumptions!$Z$29:$Z$67,Assumptions!$AB$29:$AB$67),3)</f>
        <v>0</v>
      </c>
      <c r="NL19">
        <f>ROUND((SUMIFS($NY:$NY,$NW:$NW,"&lt;="&amp;DATEVALUE(NL$6&amp;"/1/"&amp;NL$4),$NX:$NX,"&gt;="&amp;NL$6&amp;"/1/"&amp;NL$4))*(1+Losses)*(1+Reserve_Margin)*_xlfn.XLOOKUP(NL4,Assumptions!$Z$29:$Z$67,Assumptions!$AB$29:$AB$67),3)</f>
        <v>0</v>
      </c>
      <c r="NM19">
        <f>ROUND((SUMIFS($NY:$NY,$NW:$NW,"&lt;="&amp;DATEVALUE(NM$6&amp;"/1/"&amp;NM$4),$NX:$NX,"&gt;="&amp;NM$6&amp;"/1/"&amp;NM$4))*(1+Losses)*(1+Reserve_Margin)*_xlfn.XLOOKUP(NM4,Assumptions!$Z$29:$Z$67,Assumptions!$AB$29:$AB$67),3)</f>
        <v>0</v>
      </c>
      <c r="NN19">
        <f>ROUND((SUMIFS($NY:$NY,$NW:$NW,"&lt;="&amp;DATEVALUE(NN$6&amp;"/1/"&amp;NN$4),$NX:$NX,"&gt;="&amp;NN$6&amp;"/1/"&amp;NN$4))*(1+Losses)*(1+Reserve_Margin)*_xlfn.XLOOKUP(NN4,Assumptions!$Z$29:$Z$67,Assumptions!$AB$29:$AB$67),3)</f>
        <v>0</v>
      </c>
      <c r="NO19">
        <f>ROUND((SUMIFS($NY:$NY,$NW:$NW,"&lt;="&amp;DATEVALUE(NO$6&amp;"/1/"&amp;NO$4),$NX:$NX,"&gt;="&amp;NO$6&amp;"/1/"&amp;NO$4))*(1+Losses)*(1+Reserve_Margin)*_xlfn.XLOOKUP(NO4,Assumptions!$Z$29:$Z$67,Assumptions!$AB$29:$AB$67),3)</f>
        <v>0</v>
      </c>
      <c r="NP19">
        <f>ROUND((SUMIFS($NY:$NY,$NW:$NW,"&lt;="&amp;DATEVALUE(NP$6&amp;"/1/"&amp;NP$4),$NX:$NX,"&gt;="&amp;NP$6&amp;"/1/"&amp;NP$4))*(1+Losses)*(1+Reserve_Margin)*_xlfn.XLOOKUP(NP4,Assumptions!$Z$29:$Z$67,Assumptions!$AB$29:$AB$67),3)</f>
        <v>0</v>
      </c>
      <c r="NQ19">
        <f>ROUND((SUMIFS($NY:$NY,$NW:$NW,"&lt;="&amp;DATEVALUE(NQ$6&amp;"/1/"&amp;NQ$4),$NX:$NX,"&gt;="&amp;NQ$6&amp;"/1/"&amp;NQ$4))*(1+Losses)*(1+Reserve_Margin)*_xlfn.XLOOKUP(NQ4,Assumptions!$Z$29:$Z$67,Assumptions!$AB$29:$AB$67),3)</f>
        <v>0</v>
      </c>
      <c r="NR19">
        <f>ROUND((SUMIFS($NY:$NY,$NW:$NW,"&lt;="&amp;DATEVALUE(NR$6&amp;"/1/"&amp;NR$4),$NX:$NX,"&gt;="&amp;NR$6&amp;"/1/"&amp;NR$4))*(1+Losses)*(1+Reserve_Margin)*_xlfn.XLOOKUP(NR4,Assumptions!$Z$29:$Z$67,Assumptions!$AB$29:$AB$67),3)</f>
        <v>0</v>
      </c>
      <c r="NU19">
        <v>8</v>
      </c>
      <c r="NV19">
        <v>2025</v>
      </c>
      <c r="NW19" s="1">
        <v>45809</v>
      </c>
      <c r="NX19" s="1">
        <v>46173</v>
      </c>
      <c r="NY19">
        <f>NY20</f>
        <v>0</v>
      </c>
    </row>
    <row r="20" spans="1:389">
      <c r="A20" t="s">
        <v>353</v>
      </c>
      <c r="C20">
        <f>ROUND(B14*(1+Losses)*_xlfn.XLOOKUP(C4,Assumptions!$Z$29:$Z$67,Assumptions!$AA$29:$AA$67),3)</f>
        <v>0</v>
      </c>
      <c r="D20">
        <f>ROUND(C14*(1+Losses)*_xlfn.XLOOKUP(D4,Assumptions!$Z$29:$Z$67,Assumptions!$AA$29:$AA$67),3)</f>
        <v>6.0739999999999998</v>
      </c>
      <c r="E20">
        <f>ROUND(D14*(1+Losses)*_xlfn.XLOOKUP(E4,Assumptions!$Z$29:$Z$67,Assumptions!$AA$29:$AA$67),3)</f>
        <v>6.0739999999999998</v>
      </c>
      <c r="F20">
        <f>ROUND(E14*(1+Losses)*_xlfn.XLOOKUP(F4,Assumptions!$Z$29:$Z$67,Assumptions!$AA$29:$AA$67),3)</f>
        <v>6.0739999999999998</v>
      </c>
      <c r="G20">
        <f>ROUND(F14*(1+Losses)*_xlfn.XLOOKUP(G4,Assumptions!$Z$29:$Z$67,Assumptions!$AA$29:$AA$67),3)</f>
        <v>6.0739999999999998</v>
      </c>
      <c r="H20">
        <f>ROUND(G14*(1+Losses)*_xlfn.XLOOKUP(H4,Assumptions!$Z$29:$Z$67,Assumptions!$AA$29:$AA$67),3)</f>
        <v>6.0739999999999998</v>
      </c>
      <c r="I20">
        <f>ROUND(H14*(1+Losses)*_xlfn.XLOOKUP(I4,Assumptions!$Z$29:$Z$67,Assumptions!$AA$29:$AA$67),3)</f>
        <v>6.0739999999999998</v>
      </c>
      <c r="J20">
        <f>ROUND(I14*(1+Losses)*_xlfn.XLOOKUP(J4,Assumptions!$Z$29:$Z$67,Assumptions!$AA$29:$AA$67),3)</f>
        <v>6.0739999999999998</v>
      </c>
      <c r="K20">
        <f>ROUND(J14*(1+Losses)*_xlfn.XLOOKUP(K4,Assumptions!$Z$29:$Z$67,Assumptions!$AA$29:$AA$67),3)</f>
        <v>6.0739999999999998</v>
      </c>
      <c r="L20">
        <f>ROUND(K14*(1+Losses)*_xlfn.XLOOKUP(L4,Assumptions!$Z$29:$Z$67,Assumptions!$AA$29:$AA$67),3)</f>
        <v>6.0739999999999998</v>
      </c>
      <c r="M20">
        <f>ROUND(L14*(1+Losses)*_xlfn.XLOOKUP(M4,Assumptions!$Z$29:$Z$67,Assumptions!$AA$29:$AA$67),3)</f>
        <v>6.0739999999999998</v>
      </c>
      <c r="N20">
        <f>ROUND(M14*(1+Losses)*_xlfn.XLOOKUP(N4,Assumptions!$Z$29:$Z$67,Assumptions!$AA$29:$AA$67),3)</f>
        <v>6.0739999999999998</v>
      </c>
      <c r="O20">
        <f>ROUND(N14*(1+Losses)*_xlfn.XLOOKUP(O4,Assumptions!$Z$29:$Z$67,Assumptions!$AA$29:$AA$67),3)</f>
        <v>5.7240000000000002</v>
      </c>
      <c r="P20">
        <f>ROUND(O14*(1+Losses)*_xlfn.XLOOKUP(P4,Assumptions!$Z$29:$Z$67,Assumptions!$AA$29:$AA$67),3)</f>
        <v>5.7240000000000002</v>
      </c>
      <c r="Q20">
        <f>ROUND(P14*(1+Losses)*_xlfn.XLOOKUP(Q4,Assumptions!$Z$29:$Z$67,Assumptions!$AA$29:$AA$67),3)</f>
        <v>5.7240000000000002</v>
      </c>
      <c r="R20">
        <f>ROUND(Q14*(1+Losses)*_xlfn.XLOOKUP(R4,Assumptions!$Z$29:$Z$67,Assumptions!$AA$29:$AA$67),3)</f>
        <v>5.7240000000000002</v>
      </c>
      <c r="S20">
        <f>ROUND(R14*(1+Losses)*_xlfn.XLOOKUP(S4,Assumptions!$Z$29:$Z$67,Assumptions!$AA$29:$AA$67),3)</f>
        <v>5.7240000000000002</v>
      </c>
      <c r="T20">
        <f>ROUND(S14*(1+Losses)*_xlfn.XLOOKUP(T4,Assumptions!$Z$29:$Z$67,Assumptions!$AA$29:$AA$67),3)</f>
        <v>5.7240000000000002</v>
      </c>
      <c r="U20">
        <f>ROUND(T14*(1+Losses)*_xlfn.XLOOKUP(U4,Assumptions!$Z$29:$Z$67,Assumptions!$AA$29:$AA$67),3)</f>
        <v>5.7240000000000002</v>
      </c>
      <c r="V20">
        <f>ROUND(U14*(1+Losses)*_xlfn.XLOOKUP(V4,Assumptions!$Z$29:$Z$67,Assumptions!$AA$29:$AA$67),3)</f>
        <v>5.7240000000000002</v>
      </c>
      <c r="W20">
        <f>ROUND(V14*(1+Losses)*_xlfn.XLOOKUP(W4,Assumptions!$Z$29:$Z$67,Assumptions!$AA$29:$AA$67),3)</f>
        <v>5.7240000000000002</v>
      </c>
      <c r="X20">
        <f>ROUND(W14*(1+Losses)*_xlfn.XLOOKUP(X4,Assumptions!$Z$29:$Z$67,Assumptions!$AA$29:$AA$67),3)</f>
        <v>5.7240000000000002</v>
      </c>
      <c r="Y20">
        <f>ROUND(X14*(1+Losses)*_xlfn.XLOOKUP(Y4,Assumptions!$Z$29:$Z$67,Assumptions!$AA$29:$AA$67),3)</f>
        <v>5.7240000000000002</v>
      </c>
      <c r="Z20">
        <f>ROUND(Y14*(1+Losses)*_xlfn.XLOOKUP(Z4,Assumptions!$Z$29:$Z$67,Assumptions!$AA$29:$AA$67),3)</f>
        <v>5.7240000000000002</v>
      </c>
      <c r="AA20">
        <f>ROUND(Z14*(1+Losses)*_xlfn.XLOOKUP(AA4,Assumptions!$Z$29:$Z$67,Assumptions!$AA$29:$AA$67),3)</f>
        <v>5.3949999999999996</v>
      </c>
      <c r="AB20">
        <f>ROUND(AA14*(1+Losses)*_xlfn.XLOOKUP(AB4,Assumptions!$Z$29:$Z$67,Assumptions!$AA$29:$AA$67),3)</f>
        <v>5.3440000000000003</v>
      </c>
      <c r="AC20">
        <f>ROUND(AB14*(1+Losses)*_xlfn.XLOOKUP(AC4,Assumptions!$Z$29:$Z$67,Assumptions!$AA$29:$AA$67),3)</f>
        <v>5.3440000000000003</v>
      </c>
      <c r="AD20">
        <f>ROUND(AC14*(1+Losses)*_xlfn.XLOOKUP(AD4,Assumptions!$Z$29:$Z$67,Assumptions!$AA$29:$AA$67),3)</f>
        <v>5.3440000000000003</v>
      </c>
      <c r="AE20">
        <f>ROUND(AD14*(1+Losses)*_xlfn.XLOOKUP(AE4,Assumptions!$Z$29:$Z$67,Assumptions!$AA$29:$AA$67),3)</f>
        <v>5.3440000000000003</v>
      </c>
      <c r="AF20">
        <f>ROUND(AE14*(1+Losses)*_xlfn.XLOOKUP(AF4,Assumptions!$Z$29:$Z$67,Assumptions!$AA$29:$AA$67),3)</f>
        <v>5.3440000000000003</v>
      </c>
      <c r="AG20">
        <f>ROUND(AF14*(1+Losses)*_xlfn.XLOOKUP(AG4,Assumptions!$Z$29:$Z$67,Assumptions!$AA$29:$AA$67),3)</f>
        <v>5.3440000000000003</v>
      </c>
      <c r="AH20">
        <f>ROUND(AG14*(1+Losses)*_xlfn.XLOOKUP(AH4,Assumptions!$Z$29:$Z$67,Assumptions!$AA$29:$AA$67),3)</f>
        <v>5.3440000000000003</v>
      </c>
      <c r="AI20">
        <f>ROUND(AH14*(1+Losses)*_xlfn.XLOOKUP(AI4,Assumptions!$Z$29:$Z$67,Assumptions!$AA$29:$AA$67),3)</f>
        <v>5.3440000000000003</v>
      </c>
      <c r="AJ20">
        <f>ROUND(AI14*(1+Losses)*_xlfn.XLOOKUP(AJ4,Assumptions!$Z$29:$Z$67,Assumptions!$AA$29:$AA$67),3)</f>
        <v>5.3440000000000003</v>
      </c>
      <c r="AK20">
        <f>ROUND(AJ14*(1+Losses)*_xlfn.XLOOKUP(AK4,Assumptions!$Z$29:$Z$67,Assumptions!$AA$29:$AA$67),3)</f>
        <v>5.3440000000000003</v>
      </c>
      <c r="AL20">
        <f>ROUND(AK14*(1+Losses)*_xlfn.XLOOKUP(AL4,Assumptions!$Z$29:$Z$67,Assumptions!$AA$29:$AA$67),3)</f>
        <v>5.3440000000000003</v>
      </c>
      <c r="AM20">
        <f>ROUND(AL14*(1+Losses)*_xlfn.XLOOKUP(AM4,Assumptions!$Z$29:$Z$67,Assumptions!$AA$29:$AA$67),3)</f>
        <v>5.0369999999999999</v>
      </c>
      <c r="AN20">
        <f>ROUND(AM14*(1+Losses)*_xlfn.XLOOKUP(AN4,Assumptions!$Z$29:$Z$67,Assumptions!$AA$29:$AA$67),3)</f>
        <v>5.0369999999999999</v>
      </c>
      <c r="AO20">
        <f>ROUND(AN14*(1+Losses)*_xlfn.XLOOKUP(AO4,Assumptions!$Z$29:$Z$67,Assumptions!$AA$29:$AA$67),3)</f>
        <v>5.0369999999999999</v>
      </c>
      <c r="AP20">
        <f>ROUND(AO14*(1+Losses)*_xlfn.XLOOKUP(AP4,Assumptions!$Z$29:$Z$67,Assumptions!$AA$29:$AA$67),3)</f>
        <v>5.0369999999999999</v>
      </c>
      <c r="AQ20">
        <f>ROUND(AP14*(1+Losses)*_xlfn.XLOOKUP(AQ4,Assumptions!$Z$29:$Z$67,Assumptions!$AA$29:$AA$67),3)</f>
        <v>5.0369999999999999</v>
      </c>
      <c r="AR20">
        <f>ROUND(AQ14*(1+Losses)*_xlfn.XLOOKUP(AR4,Assumptions!$Z$29:$Z$67,Assumptions!$AA$29:$AA$67),3)</f>
        <v>5.0369999999999999</v>
      </c>
      <c r="AS20">
        <f>ROUND(AR14*(1+Losses)*_xlfn.XLOOKUP(AS4,Assumptions!$Z$29:$Z$67,Assumptions!$AA$29:$AA$67),3)</f>
        <v>5.0369999999999999</v>
      </c>
      <c r="AT20">
        <f>ROUND(AS14*(1+Losses)*_xlfn.XLOOKUP(AT4,Assumptions!$Z$29:$Z$67,Assumptions!$AA$29:$AA$67),3)</f>
        <v>5.0369999999999999</v>
      </c>
      <c r="AU20">
        <f>ROUND(AT14*(1+Losses)*_xlfn.XLOOKUP(AU4,Assumptions!$Z$29:$Z$67,Assumptions!$AA$29:$AA$67),3)</f>
        <v>5.0369999999999999</v>
      </c>
      <c r="AV20">
        <f>ROUND(AU14*(1+Losses)*_xlfn.XLOOKUP(AV4,Assumptions!$Z$29:$Z$67,Assumptions!$AA$29:$AA$67),3)</f>
        <v>5.0369999999999999</v>
      </c>
      <c r="AW20">
        <f>ROUND(AV14*(1+Losses)*_xlfn.XLOOKUP(AW4,Assumptions!$Z$29:$Z$67,Assumptions!$AA$29:$AA$67),3)</f>
        <v>5.0369999999999999</v>
      </c>
      <c r="AX20">
        <f>ROUND(AW14*(1+Losses)*_xlfn.XLOOKUP(AX4,Assumptions!$Z$29:$Z$67,Assumptions!$AA$29:$AA$67),3)</f>
        <v>5.0369999999999999</v>
      </c>
      <c r="AY20">
        <f>ROUND(AX14*(1+Losses)*_xlfn.XLOOKUP(AY4,Assumptions!$Z$29:$Z$67,Assumptions!$AA$29:$AA$67),3)</f>
        <v>4.7469999999999999</v>
      </c>
      <c r="AZ20">
        <f>ROUND(AY14*(1+Losses)*_xlfn.XLOOKUP(AZ4,Assumptions!$Z$29:$Z$67,Assumptions!$AA$29:$AA$67),3)</f>
        <v>4.7469999999999999</v>
      </c>
      <c r="BA20">
        <f>ROUND(AZ14*(1+Losses)*_xlfn.XLOOKUP(BA4,Assumptions!$Z$29:$Z$67,Assumptions!$AA$29:$AA$67),3)</f>
        <v>4.7469999999999999</v>
      </c>
      <c r="BB20">
        <f>ROUND(BA14*(1+Losses)*_xlfn.XLOOKUP(BB4,Assumptions!$Z$29:$Z$67,Assumptions!$AA$29:$AA$67),3)</f>
        <v>4.7469999999999999</v>
      </c>
      <c r="BC20">
        <f>ROUND(BB14*(1+Losses)*_xlfn.XLOOKUP(BC4,Assumptions!$Z$29:$Z$67,Assumptions!$AA$29:$AA$67),3)</f>
        <v>4.7469999999999999</v>
      </c>
      <c r="BD20">
        <f>ROUND(BC14*(1+Losses)*_xlfn.XLOOKUP(BD4,Assumptions!$Z$29:$Z$67,Assumptions!$AA$29:$AA$67),3)</f>
        <v>4.7469999999999999</v>
      </c>
      <c r="BE20">
        <f>ROUND(BD14*(1+Losses)*_xlfn.XLOOKUP(BE4,Assumptions!$Z$29:$Z$67,Assumptions!$AA$29:$AA$67),3)</f>
        <v>4.7469999999999999</v>
      </c>
      <c r="BF20">
        <f>ROUND(BE14*(1+Losses)*_xlfn.XLOOKUP(BF4,Assumptions!$Z$29:$Z$67,Assumptions!$AA$29:$AA$67),3)</f>
        <v>4.7469999999999999</v>
      </c>
      <c r="BG20">
        <f>ROUND(BF14*(1+Losses)*_xlfn.XLOOKUP(BG4,Assumptions!$Z$29:$Z$67,Assumptions!$AA$29:$AA$67),3)</f>
        <v>4.7469999999999999</v>
      </c>
      <c r="BH20">
        <f>ROUND(BG14*(1+Losses)*_xlfn.XLOOKUP(BH4,Assumptions!$Z$29:$Z$67,Assumptions!$AA$29:$AA$67),3)</f>
        <v>4.7469999999999999</v>
      </c>
      <c r="BI20">
        <f>ROUND(BH14*(1+Losses)*_xlfn.XLOOKUP(BI4,Assumptions!$Z$29:$Z$67,Assumptions!$AA$29:$AA$67),3)</f>
        <v>4.7469999999999999</v>
      </c>
      <c r="BJ20">
        <f>ROUND(BI14*(1+Losses)*_xlfn.XLOOKUP(BJ4,Assumptions!$Z$29:$Z$67,Assumptions!$AA$29:$AA$67),3)</f>
        <v>4.7469999999999999</v>
      </c>
      <c r="BK20">
        <f>ROUND(BJ14*(1+Losses)*_xlfn.XLOOKUP(BK4,Assumptions!$Z$29:$Z$67,Assumptions!$AA$29:$AA$67),3)</f>
        <v>4.4740000000000002</v>
      </c>
      <c r="BL20">
        <f>ROUND(BK14*(1+Losses)*_xlfn.XLOOKUP(BL4,Assumptions!$Z$29:$Z$67,Assumptions!$AA$29:$AA$67),3)</f>
        <v>4.4740000000000002</v>
      </c>
      <c r="BM20">
        <f>ROUND(BL14*(1+Losses)*_xlfn.XLOOKUP(BM4,Assumptions!$Z$29:$Z$67,Assumptions!$AA$29:$AA$67),3)</f>
        <v>4.4740000000000002</v>
      </c>
      <c r="BN20">
        <f>ROUND(BM14*(1+Losses)*_xlfn.XLOOKUP(BN4,Assumptions!$Z$29:$Z$67,Assumptions!$AA$29:$AA$67),3)</f>
        <v>4.4740000000000002</v>
      </c>
      <c r="BO20">
        <f>ROUND(BN14*(1+Losses)*_xlfn.XLOOKUP(BO4,Assumptions!$Z$29:$Z$67,Assumptions!$AA$29:$AA$67),3)</f>
        <v>4.4740000000000002</v>
      </c>
      <c r="BP20">
        <f>ROUND(BO14*(1+Losses)*_xlfn.XLOOKUP(BP4,Assumptions!$Z$29:$Z$67,Assumptions!$AA$29:$AA$67),3)</f>
        <v>4.4740000000000002</v>
      </c>
      <c r="BQ20">
        <f>ROUND(BP14*(1+Losses)*_xlfn.XLOOKUP(BQ4,Assumptions!$Z$29:$Z$67,Assumptions!$AA$29:$AA$67),3)</f>
        <v>4.4740000000000002</v>
      </c>
      <c r="BR20">
        <f>ROUND(BQ14*(1+Losses)*_xlfn.XLOOKUP(BR4,Assumptions!$Z$29:$Z$67,Assumptions!$AA$29:$AA$67),3)</f>
        <v>4.4740000000000002</v>
      </c>
      <c r="BS20">
        <f>ROUND(BR14*(1+Losses)*_xlfn.XLOOKUP(BS4,Assumptions!$Z$29:$Z$67,Assumptions!$AA$29:$AA$67),3)</f>
        <v>4.4740000000000002</v>
      </c>
      <c r="BT20">
        <f>ROUND(BS14*(1+Losses)*_xlfn.XLOOKUP(BT4,Assumptions!$Z$29:$Z$67,Assumptions!$AA$29:$AA$67),3)</f>
        <v>4.4740000000000002</v>
      </c>
      <c r="BU20">
        <f>ROUND(BT14*(1+Losses)*_xlfn.XLOOKUP(BU4,Assumptions!$Z$29:$Z$67,Assumptions!$AA$29:$AA$67),3)</f>
        <v>4.4740000000000002</v>
      </c>
      <c r="BV20">
        <f>ROUND(BU14*(1+Losses)*_xlfn.XLOOKUP(BV4,Assumptions!$Z$29:$Z$67,Assumptions!$AA$29:$AA$67),3)</f>
        <v>4.4740000000000002</v>
      </c>
      <c r="BW20">
        <f>ROUND(BV14*(1+Losses)*_xlfn.XLOOKUP(BW4,Assumptions!$Z$29:$Z$67,Assumptions!$AA$29:$AA$67),3)</f>
        <v>4.2169999999999996</v>
      </c>
      <c r="BX20">
        <f>ROUND(BW14*(1+Losses)*_xlfn.XLOOKUP(BX4,Assumptions!$Z$29:$Z$67,Assumptions!$AA$29:$AA$67),3)</f>
        <v>4.1760000000000002</v>
      </c>
      <c r="BY20">
        <f>ROUND(BX14*(1+Losses)*_xlfn.XLOOKUP(BY4,Assumptions!$Z$29:$Z$67,Assumptions!$AA$29:$AA$67),3)</f>
        <v>4.1760000000000002</v>
      </c>
      <c r="BZ20">
        <f>ROUND(BY14*(1+Losses)*_xlfn.XLOOKUP(BZ4,Assumptions!$Z$29:$Z$67,Assumptions!$AA$29:$AA$67),3)</f>
        <v>4.1760000000000002</v>
      </c>
      <c r="CA20">
        <f>ROUND(BZ14*(1+Losses)*_xlfn.XLOOKUP(CA4,Assumptions!$Z$29:$Z$67,Assumptions!$AA$29:$AA$67),3)</f>
        <v>4.1760000000000002</v>
      </c>
      <c r="CB20">
        <f>ROUND(CA14*(1+Losses)*_xlfn.XLOOKUP(CB4,Assumptions!$Z$29:$Z$67,Assumptions!$AA$29:$AA$67),3)</f>
        <v>4.1760000000000002</v>
      </c>
      <c r="CC20">
        <f>ROUND(CB14*(1+Losses)*_xlfn.XLOOKUP(CC4,Assumptions!$Z$29:$Z$67,Assumptions!$AA$29:$AA$67),3)</f>
        <v>4.1760000000000002</v>
      </c>
      <c r="CD20">
        <f>ROUND(CC14*(1+Losses)*_xlfn.XLOOKUP(CD4,Assumptions!$Z$29:$Z$67,Assumptions!$AA$29:$AA$67),3)</f>
        <v>4.1760000000000002</v>
      </c>
      <c r="CE20">
        <f>ROUND(CD14*(1+Losses)*_xlfn.XLOOKUP(CE4,Assumptions!$Z$29:$Z$67,Assumptions!$AA$29:$AA$67),3)</f>
        <v>4.1760000000000002</v>
      </c>
      <c r="CF20">
        <f>ROUND(CE14*(1+Losses)*_xlfn.XLOOKUP(CF4,Assumptions!$Z$29:$Z$67,Assumptions!$AA$29:$AA$67),3)</f>
        <v>4.1760000000000002</v>
      </c>
      <c r="CG20">
        <f>ROUND(CF14*(1+Losses)*_xlfn.XLOOKUP(CG4,Assumptions!$Z$29:$Z$67,Assumptions!$AA$29:$AA$67),3)</f>
        <v>4.1760000000000002</v>
      </c>
      <c r="CH20">
        <f>ROUND(CG14*(1+Losses)*_xlfn.XLOOKUP(CH4,Assumptions!$Z$29:$Z$67,Assumptions!$AA$29:$AA$67),3)</f>
        <v>4.1760000000000002</v>
      </c>
      <c r="CI20">
        <f>ROUND(CH14*(1+Losses)*_xlfn.XLOOKUP(CI4,Assumptions!$Z$29:$Z$67,Assumptions!$AA$29:$AA$67),3)</f>
        <v>3.9359999999999999</v>
      </c>
      <c r="CJ20">
        <f>ROUND(CI14*(1+Losses)*_xlfn.XLOOKUP(CJ4,Assumptions!$Z$29:$Z$67,Assumptions!$AA$29:$AA$67),3)</f>
        <v>3.9359999999999999</v>
      </c>
      <c r="CK20">
        <f>ROUND(CJ14*(1+Losses)*_xlfn.XLOOKUP(CK4,Assumptions!$Z$29:$Z$67,Assumptions!$AA$29:$AA$67),3)</f>
        <v>3.9359999999999999</v>
      </c>
      <c r="CL20">
        <f>ROUND(CK14*(1+Losses)*_xlfn.XLOOKUP(CL4,Assumptions!$Z$29:$Z$67,Assumptions!$AA$29:$AA$67),3)</f>
        <v>3.9359999999999999</v>
      </c>
      <c r="CM20">
        <f>ROUND(CL14*(1+Losses)*_xlfn.XLOOKUP(CM4,Assumptions!$Z$29:$Z$67,Assumptions!$AA$29:$AA$67),3)</f>
        <v>3.9359999999999999</v>
      </c>
      <c r="CN20">
        <f>ROUND(CM14*(1+Losses)*_xlfn.XLOOKUP(CN4,Assumptions!$Z$29:$Z$67,Assumptions!$AA$29:$AA$67),3)</f>
        <v>3.9359999999999999</v>
      </c>
      <c r="CO20">
        <f>ROUND(CN14*(1+Losses)*_xlfn.XLOOKUP(CO4,Assumptions!$Z$29:$Z$67,Assumptions!$AA$29:$AA$67),3)</f>
        <v>3.9359999999999999</v>
      </c>
      <c r="CP20">
        <f>ROUND(CO14*(1+Losses)*_xlfn.XLOOKUP(CP4,Assumptions!$Z$29:$Z$67,Assumptions!$AA$29:$AA$67),3)</f>
        <v>3.9359999999999999</v>
      </c>
      <c r="CQ20">
        <f>ROUND(CP14*(1+Losses)*_xlfn.XLOOKUP(CQ4,Assumptions!$Z$29:$Z$67,Assumptions!$AA$29:$AA$67),3)</f>
        <v>3.9359999999999999</v>
      </c>
      <c r="CR20">
        <f>ROUND(CQ14*(1+Losses)*_xlfn.XLOOKUP(CR4,Assumptions!$Z$29:$Z$67,Assumptions!$AA$29:$AA$67),3)</f>
        <v>3.9359999999999999</v>
      </c>
      <c r="CS20">
        <f>ROUND(CR14*(1+Losses)*_xlfn.XLOOKUP(CS4,Assumptions!$Z$29:$Z$67,Assumptions!$AA$29:$AA$67),3)</f>
        <v>3.9359999999999999</v>
      </c>
      <c r="CT20">
        <f>ROUND(CS14*(1+Losses)*_xlfn.XLOOKUP(CT4,Assumptions!$Z$29:$Z$67,Assumptions!$AA$29:$AA$67),3)</f>
        <v>3.9359999999999999</v>
      </c>
      <c r="CU20">
        <f>ROUND(CT14*(1+Losses)*_xlfn.XLOOKUP(CU4,Assumptions!$Z$29:$Z$67,Assumptions!$AA$29:$AA$67),3)</f>
        <v>3.71</v>
      </c>
      <c r="CV20">
        <f>ROUND(CU14*(1+Losses)*_xlfn.XLOOKUP(CV4,Assumptions!$Z$29:$Z$67,Assumptions!$AA$29:$AA$67),3)</f>
        <v>3.6739999999999999</v>
      </c>
      <c r="CW20">
        <f>ROUND(CV14*(1+Losses)*_xlfn.XLOOKUP(CW4,Assumptions!$Z$29:$Z$67,Assumptions!$AA$29:$AA$67),3)</f>
        <v>3.6739999999999999</v>
      </c>
      <c r="CX20">
        <f>ROUND(CW14*(1+Losses)*_xlfn.XLOOKUP(CX4,Assumptions!$Z$29:$Z$67,Assumptions!$AA$29:$AA$67),3)</f>
        <v>3.6739999999999999</v>
      </c>
      <c r="CY20">
        <f>ROUND(CX14*(1+Losses)*_xlfn.XLOOKUP(CY4,Assumptions!$Z$29:$Z$67,Assumptions!$AA$29:$AA$67),3)</f>
        <v>3.6739999999999999</v>
      </c>
      <c r="CZ20">
        <f>ROUND(CY14*(1+Losses)*_xlfn.XLOOKUP(CZ4,Assumptions!$Z$29:$Z$67,Assumptions!$AA$29:$AA$67),3)</f>
        <v>3.6739999999999999</v>
      </c>
      <c r="DA20">
        <f>ROUND(CZ14*(1+Losses)*_xlfn.XLOOKUP(DA4,Assumptions!$Z$29:$Z$67,Assumptions!$AA$29:$AA$67),3)</f>
        <v>3.6739999999999999</v>
      </c>
      <c r="DB20">
        <f>ROUND(DA14*(1+Losses)*_xlfn.XLOOKUP(DB4,Assumptions!$Z$29:$Z$67,Assumptions!$AA$29:$AA$67),3)</f>
        <v>3.6739999999999999</v>
      </c>
      <c r="DC20">
        <f>ROUND(DB14*(1+Losses)*_xlfn.XLOOKUP(DC4,Assumptions!$Z$29:$Z$67,Assumptions!$AA$29:$AA$67),3)</f>
        <v>3.6739999999999999</v>
      </c>
      <c r="DD20">
        <f>ROUND(DC14*(1+Losses)*_xlfn.XLOOKUP(DD4,Assumptions!$Z$29:$Z$67,Assumptions!$AA$29:$AA$67),3)</f>
        <v>3.6739999999999999</v>
      </c>
      <c r="DE20">
        <f>ROUND(DD14*(1+Losses)*_xlfn.XLOOKUP(DE4,Assumptions!$Z$29:$Z$67,Assumptions!$AA$29:$AA$67),3)</f>
        <v>3.6739999999999999</v>
      </c>
      <c r="DF20">
        <f>ROUND(DE14*(1+Losses)*_xlfn.XLOOKUP(DF4,Assumptions!$Z$29:$Z$67,Assumptions!$AA$29:$AA$67),3)</f>
        <v>3.6739999999999999</v>
      </c>
      <c r="DG20">
        <f>ROUND(DF14*(1+Losses)*_xlfn.XLOOKUP(DG4,Assumptions!$Z$29:$Z$67,Assumptions!$AA$29:$AA$67),3)</f>
        <v>3.4630000000000001</v>
      </c>
      <c r="DH20">
        <f>ROUND(DG14*(1+Losses)*_xlfn.XLOOKUP(DH4,Assumptions!$Z$29:$Z$67,Assumptions!$AA$29:$AA$67),3)</f>
        <v>3.4630000000000001</v>
      </c>
      <c r="DI20">
        <f>ROUND(DH14*(1+Losses)*_xlfn.XLOOKUP(DI4,Assumptions!$Z$29:$Z$67,Assumptions!$AA$29:$AA$67),3)</f>
        <v>3.4630000000000001</v>
      </c>
      <c r="DJ20">
        <f>ROUND(DI14*(1+Losses)*_xlfn.XLOOKUP(DJ4,Assumptions!$Z$29:$Z$67,Assumptions!$AA$29:$AA$67),3)</f>
        <v>3.4630000000000001</v>
      </c>
      <c r="DK20">
        <f>ROUND(DJ14*(1+Losses)*_xlfn.XLOOKUP(DK4,Assumptions!$Z$29:$Z$67,Assumptions!$AA$29:$AA$67),3)</f>
        <v>3.4630000000000001</v>
      </c>
      <c r="DL20">
        <f>ROUND(DK14*(1+Losses)*_xlfn.XLOOKUP(DL4,Assumptions!$Z$29:$Z$67,Assumptions!$AA$29:$AA$67),3)</f>
        <v>3.4630000000000001</v>
      </c>
      <c r="DM20">
        <f>ROUND(DL14*(1+Losses)*_xlfn.XLOOKUP(DM4,Assumptions!$Z$29:$Z$67,Assumptions!$AA$29:$AA$67),3)</f>
        <v>3.4630000000000001</v>
      </c>
      <c r="DN20">
        <f>ROUND(DM14*(1+Losses)*_xlfn.XLOOKUP(DN4,Assumptions!$Z$29:$Z$67,Assumptions!$AA$29:$AA$67),3)</f>
        <v>3.4630000000000001</v>
      </c>
      <c r="DO20">
        <f>ROUND(DN14*(1+Losses)*_xlfn.XLOOKUP(DO4,Assumptions!$Z$29:$Z$67,Assumptions!$AA$29:$AA$67),3)</f>
        <v>3.4630000000000001</v>
      </c>
      <c r="DP20">
        <f>ROUND(DO14*(1+Losses)*_xlfn.XLOOKUP(DP4,Assumptions!$Z$29:$Z$67,Assumptions!$AA$29:$AA$67),3)</f>
        <v>3.4630000000000001</v>
      </c>
      <c r="DQ20">
        <f>ROUND(DP14*(1+Losses)*_xlfn.XLOOKUP(DQ4,Assumptions!$Z$29:$Z$67,Assumptions!$AA$29:$AA$67),3)</f>
        <v>3.4630000000000001</v>
      </c>
      <c r="DR20">
        <f>ROUND(DQ14*(1+Losses)*_xlfn.XLOOKUP(DR4,Assumptions!$Z$29:$Z$67,Assumptions!$AA$29:$AA$67),3)</f>
        <v>3.4630000000000001</v>
      </c>
      <c r="DS20">
        <f>ROUND(DR14*(1+Losses)*_xlfn.XLOOKUP(DS4,Assumptions!$Z$29:$Z$67,Assumptions!$AA$29:$AA$67),3)</f>
        <v>3.2629999999999999</v>
      </c>
      <c r="DT20">
        <f>ROUND(DS14*(1+Losses)*_xlfn.XLOOKUP(DT4,Assumptions!$Z$29:$Z$67,Assumptions!$AA$29:$AA$67),3)</f>
        <v>3.1989999999999998</v>
      </c>
      <c r="DU20">
        <f>ROUND(DT14*(1+Losses)*_xlfn.XLOOKUP(DU4,Assumptions!$Z$29:$Z$67,Assumptions!$AA$29:$AA$67),3)</f>
        <v>3.1989999999999998</v>
      </c>
      <c r="DV20">
        <f>ROUND(DU14*(1+Losses)*_xlfn.XLOOKUP(DV4,Assumptions!$Z$29:$Z$67,Assumptions!$AA$29:$AA$67),3)</f>
        <v>3.1989999999999998</v>
      </c>
      <c r="DW20">
        <f>ROUND(DV14*(1+Losses)*_xlfn.XLOOKUP(DW4,Assumptions!$Z$29:$Z$67,Assumptions!$AA$29:$AA$67),3)</f>
        <v>3.1989999999999998</v>
      </c>
      <c r="DX20">
        <f>ROUND(DW14*(1+Losses)*_xlfn.XLOOKUP(DX4,Assumptions!$Z$29:$Z$67,Assumptions!$AA$29:$AA$67),3)</f>
        <v>3.1989999999999998</v>
      </c>
      <c r="DY20">
        <f>ROUND(DX14*(1+Losses)*_xlfn.XLOOKUP(DY4,Assumptions!$Z$29:$Z$67,Assumptions!$AA$29:$AA$67),3)</f>
        <v>3.1989999999999998</v>
      </c>
      <c r="DZ20">
        <f>ROUND(DY14*(1+Losses)*_xlfn.XLOOKUP(DZ4,Assumptions!$Z$29:$Z$67,Assumptions!$AA$29:$AA$67),3)</f>
        <v>3.1989999999999998</v>
      </c>
      <c r="EA20">
        <f>ROUND(DZ14*(1+Losses)*_xlfn.XLOOKUP(EA4,Assumptions!$Z$29:$Z$67,Assumptions!$AA$29:$AA$67),3)</f>
        <v>3.1989999999999998</v>
      </c>
      <c r="EB20">
        <f>ROUND(EA14*(1+Losses)*_xlfn.XLOOKUP(EB4,Assumptions!$Z$29:$Z$67,Assumptions!$AA$29:$AA$67),3)</f>
        <v>3.1989999999999998</v>
      </c>
      <c r="EC20">
        <f>ROUND(EB14*(1+Losses)*_xlfn.XLOOKUP(EC4,Assumptions!$Z$29:$Z$67,Assumptions!$AA$29:$AA$67),3)</f>
        <v>3.1989999999999998</v>
      </c>
      <c r="ED20">
        <f>ROUND(EC14*(1+Losses)*_xlfn.XLOOKUP(ED4,Assumptions!$Z$29:$Z$67,Assumptions!$AA$29:$AA$67),3)</f>
        <v>3.1989999999999998</v>
      </c>
      <c r="EE20">
        <f>ROUND(ED14*(1+Losses)*_xlfn.XLOOKUP(EE4,Assumptions!$Z$29:$Z$67,Assumptions!$AA$29:$AA$67),3)</f>
        <v>3.0150000000000001</v>
      </c>
      <c r="EF20">
        <f>ROUND(EE14*(1+Losses)*_xlfn.XLOOKUP(EF4,Assumptions!$Z$29:$Z$67,Assumptions!$AA$29:$AA$67),3)</f>
        <v>2.9550000000000001</v>
      </c>
      <c r="EG20">
        <f>ROUND(EF14*(1+Losses)*_xlfn.XLOOKUP(EG4,Assumptions!$Z$29:$Z$67,Assumptions!$AA$29:$AA$67),3)</f>
        <v>2.9550000000000001</v>
      </c>
      <c r="EH20">
        <f>ROUND(EG14*(1+Losses)*_xlfn.XLOOKUP(EH4,Assumptions!$Z$29:$Z$67,Assumptions!$AA$29:$AA$67),3)</f>
        <v>2.9550000000000001</v>
      </c>
      <c r="EI20">
        <f>ROUND(EH14*(1+Losses)*_xlfn.XLOOKUP(EI4,Assumptions!$Z$29:$Z$67,Assumptions!$AA$29:$AA$67),3)</f>
        <v>2.9550000000000001</v>
      </c>
      <c r="EJ20">
        <f>ROUND(EI14*(1+Losses)*_xlfn.XLOOKUP(EJ4,Assumptions!$Z$29:$Z$67,Assumptions!$AA$29:$AA$67),3)</f>
        <v>2.9550000000000001</v>
      </c>
      <c r="EK20">
        <f>ROUND(EJ14*(1+Losses)*_xlfn.XLOOKUP(EK4,Assumptions!$Z$29:$Z$67,Assumptions!$AA$29:$AA$67),3)</f>
        <v>2.9550000000000001</v>
      </c>
      <c r="EL20">
        <f>ROUND(EK14*(1+Losses)*_xlfn.XLOOKUP(EL4,Assumptions!$Z$29:$Z$67,Assumptions!$AA$29:$AA$67),3)</f>
        <v>2.9550000000000001</v>
      </c>
      <c r="EM20">
        <f>ROUND(EL14*(1+Losses)*_xlfn.XLOOKUP(EM4,Assumptions!$Z$29:$Z$67,Assumptions!$AA$29:$AA$67),3)</f>
        <v>2.9550000000000001</v>
      </c>
      <c r="EN20">
        <f>ROUND(EM14*(1+Losses)*_xlfn.XLOOKUP(EN4,Assumptions!$Z$29:$Z$67,Assumptions!$AA$29:$AA$67),3)</f>
        <v>2.9550000000000001</v>
      </c>
      <c r="EO20">
        <f>ROUND(EN14*(1+Losses)*_xlfn.XLOOKUP(EO4,Assumptions!$Z$29:$Z$67,Assumptions!$AA$29:$AA$67),3)</f>
        <v>2.9550000000000001</v>
      </c>
      <c r="EP20">
        <f>ROUND(EO14*(1+Losses)*_xlfn.XLOOKUP(EP4,Assumptions!$Z$29:$Z$67,Assumptions!$AA$29:$AA$67),3)</f>
        <v>2.9550000000000001</v>
      </c>
      <c r="EQ20">
        <f>ROUND(EP14*(1+Losses)*_xlfn.XLOOKUP(EQ4,Assumptions!$Z$29:$Z$67,Assumptions!$AA$29:$AA$67),3)</f>
        <v>2.7850000000000001</v>
      </c>
      <c r="ER20">
        <f>ROUND(EQ14*(1+Losses)*_xlfn.XLOOKUP(ER4,Assumptions!$Z$29:$Z$67,Assumptions!$AA$29:$AA$67),3)</f>
        <v>2.7570000000000001</v>
      </c>
      <c r="ES20">
        <f>ROUND(ER14*(1+Losses)*_xlfn.XLOOKUP(ES4,Assumptions!$Z$29:$Z$67,Assumptions!$AA$29:$AA$67),3)</f>
        <v>2.7570000000000001</v>
      </c>
      <c r="ET20">
        <f>ROUND(ES14*(1+Losses)*_xlfn.XLOOKUP(ET4,Assumptions!$Z$29:$Z$67,Assumptions!$AA$29:$AA$67),3)</f>
        <v>2.7570000000000001</v>
      </c>
      <c r="EU20">
        <f>ROUND(ET14*(1+Losses)*_xlfn.XLOOKUP(EU4,Assumptions!$Z$29:$Z$67,Assumptions!$AA$29:$AA$67),3)</f>
        <v>2.7570000000000001</v>
      </c>
      <c r="EV20">
        <f>ROUND(EU14*(1+Losses)*_xlfn.XLOOKUP(EV4,Assumptions!$Z$29:$Z$67,Assumptions!$AA$29:$AA$67),3)</f>
        <v>2.7570000000000001</v>
      </c>
      <c r="EW20">
        <f>ROUND(EV14*(1+Losses)*_xlfn.XLOOKUP(EW4,Assumptions!$Z$29:$Z$67,Assumptions!$AA$29:$AA$67),3)</f>
        <v>2.7570000000000001</v>
      </c>
      <c r="EX20">
        <f>ROUND(EW14*(1+Losses)*_xlfn.XLOOKUP(EX4,Assumptions!$Z$29:$Z$67,Assumptions!$AA$29:$AA$67),3)</f>
        <v>2.7570000000000001</v>
      </c>
      <c r="EY20">
        <f>ROUND(EX14*(1+Losses)*_xlfn.XLOOKUP(EY4,Assumptions!$Z$29:$Z$67,Assumptions!$AA$29:$AA$67),3)</f>
        <v>2.7570000000000001</v>
      </c>
      <c r="EZ20">
        <f>ROUND(EY14*(1+Losses)*_xlfn.XLOOKUP(EZ4,Assumptions!$Z$29:$Z$67,Assumptions!$AA$29:$AA$67),3)</f>
        <v>2.7570000000000001</v>
      </c>
      <c r="FA20">
        <f>ROUND(EZ14*(1+Losses)*_xlfn.XLOOKUP(FA4,Assumptions!$Z$29:$Z$67,Assumptions!$AA$29:$AA$67),3)</f>
        <v>2.7570000000000001</v>
      </c>
      <c r="FB20">
        <f>ROUND(FA14*(1+Losses)*_xlfn.XLOOKUP(FB4,Assumptions!$Z$29:$Z$67,Assumptions!$AA$29:$AA$67),3)</f>
        <v>2.7570000000000001</v>
      </c>
      <c r="FC20">
        <f>ROUND(FB14*(1+Losses)*_xlfn.XLOOKUP(FC4,Assumptions!$Z$29:$Z$67,Assumptions!$AA$29:$AA$67),3)</f>
        <v>2.5979999999999999</v>
      </c>
      <c r="FD20">
        <f>ROUND(FC14*(1+Losses)*_xlfn.XLOOKUP(FD4,Assumptions!$Z$29:$Z$67,Assumptions!$AA$29:$AA$67),3)</f>
        <v>2.4910000000000001</v>
      </c>
      <c r="FE20">
        <f>ROUND(FD14*(1+Losses)*_xlfn.XLOOKUP(FE4,Assumptions!$Z$29:$Z$67,Assumptions!$AA$29:$AA$67),3)</f>
        <v>2.4910000000000001</v>
      </c>
      <c r="FF20">
        <f>ROUND(FE14*(1+Losses)*_xlfn.XLOOKUP(FF4,Assumptions!$Z$29:$Z$67,Assumptions!$AA$29:$AA$67),3)</f>
        <v>2.4910000000000001</v>
      </c>
      <c r="FG20">
        <f>ROUND(FF14*(1+Losses)*_xlfn.XLOOKUP(FG4,Assumptions!$Z$29:$Z$67,Assumptions!$AA$29:$AA$67),3)</f>
        <v>2.4910000000000001</v>
      </c>
      <c r="FH20">
        <f>ROUND(FG14*(1+Losses)*_xlfn.XLOOKUP(FH4,Assumptions!$Z$29:$Z$67,Assumptions!$AA$29:$AA$67),3)</f>
        <v>2.4910000000000001</v>
      </c>
      <c r="FI20">
        <f>ROUND(FH14*(1+Losses)*_xlfn.XLOOKUP(FI4,Assumptions!$Z$29:$Z$67,Assumptions!$AA$29:$AA$67),3)</f>
        <v>2.4910000000000001</v>
      </c>
      <c r="FJ20">
        <f>ROUND(FI14*(1+Losses)*_xlfn.XLOOKUP(FJ4,Assumptions!$Z$29:$Z$67,Assumptions!$AA$29:$AA$67),3)</f>
        <v>2.4910000000000001</v>
      </c>
      <c r="FK20">
        <f>ROUND(FJ14*(1+Losses)*_xlfn.XLOOKUP(FK4,Assumptions!$Z$29:$Z$67,Assumptions!$AA$29:$AA$67),3)</f>
        <v>2.4910000000000001</v>
      </c>
      <c r="FL20">
        <f>ROUND(FK14*(1+Losses)*_xlfn.XLOOKUP(FL4,Assumptions!$Z$29:$Z$67,Assumptions!$AA$29:$AA$67),3)</f>
        <v>2.4910000000000001</v>
      </c>
      <c r="FM20">
        <f>ROUND(FL14*(1+Losses)*_xlfn.XLOOKUP(FM4,Assumptions!$Z$29:$Z$67,Assumptions!$AA$29:$AA$67),3)</f>
        <v>2.4910000000000001</v>
      </c>
      <c r="FN20">
        <f>ROUND(FM14*(1+Losses)*_xlfn.XLOOKUP(FN4,Assumptions!$Z$29:$Z$67,Assumptions!$AA$29:$AA$67),3)</f>
        <v>2.4910000000000001</v>
      </c>
      <c r="FO20">
        <f>ROUND(FN14*(1+Losses)*_xlfn.XLOOKUP(FO4,Assumptions!$Z$29:$Z$67,Assumptions!$AA$29:$AA$67),3)</f>
        <v>2.3479999999999999</v>
      </c>
      <c r="FP20">
        <f>ROUND(FO14*(1+Losses)*_xlfn.XLOOKUP(FP4,Assumptions!$Z$29:$Z$67,Assumptions!$AA$29:$AA$67),3)</f>
        <v>2.2719999999999998</v>
      </c>
      <c r="FQ20">
        <f>ROUND(FP14*(1+Losses)*_xlfn.XLOOKUP(FQ4,Assumptions!$Z$29:$Z$67,Assumptions!$AA$29:$AA$67),3)</f>
        <v>2.2719999999999998</v>
      </c>
      <c r="FR20">
        <f>ROUND(FQ14*(1+Losses)*_xlfn.XLOOKUP(FR4,Assumptions!$Z$29:$Z$67,Assumptions!$AA$29:$AA$67),3)</f>
        <v>2.2719999999999998</v>
      </c>
      <c r="FS20">
        <f>ROUND(FR14*(1+Losses)*_xlfn.XLOOKUP(FS4,Assumptions!$Z$29:$Z$67,Assumptions!$AA$29:$AA$67),3)</f>
        <v>2.2719999999999998</v>
      </c>
      <c r="FT20">
        <f>ROUND(FS14*(1+Losses)*_xlfn.XLOOKUP(FT4,Assumptions!$Z$29:$Z$67,Assumptions!$AA$29:$AA$67),3)</f>
        <v>2.2719999999999998</v>
      </c>
      <c r="FU20">
        <f>ROUND(FT14*(1+Losses)*_xlfn.XLOOKUP(FU4,Assumptions!$Z$29:$Z$67,Assumptions!$AA$29:$AA$67),3)</f>
        <v>2.2719999999999998</v>
      </c>
      <c r="FV20">
        <f>ROUND(FU14*(1+Losses)*_xlfn.XLOOKUP(FV4,Assumptions!$Z$29:$Z$67,Assumptions!$AA$29:$AA$67),3)</f>
        <v>2.2719999999999998</v>
      </c>
      <c r="FW20">
        <f>ROUND(FV14*(1+Losses)*_xlfn.XLOOKUP(FW4,Assumptions!$Z$29:$Z$67,Assumptions!$AA$29:$AA$67),3)</f>
        <v>2.2719999999999998</v>
      </c>
      <c r="FX20">
        <f>ROUND(FW14*(1+Losses)*_xlfn.XLOOKUP(FX4,Assumptions!$Z$29:$Z$67,Assumptions!$AA$29:$AA$67),3)</f>
        <v>2.2719999999999998</v>
      </c>
      <c r="FY20">
        <f>ROUND(FX14*(1+Losses)*_xlfn.XLOOKUP(FY4,Assumptions!$Z$29:$Z$67,Assumptions!$AA$29:$AA$67),3)</f>
        <v>2.2719999999999998</v>
      </c>
      <c r="FZ20">
        <f>ROUND(FY14*(1+Losses)*_xlfn.XLOOKUP(FZ4,Assumptions!$Z$29:$Z$67,Assumptions!$AA$29:$AA$67),3)</f>
        <v>2.2719999999999998</v>
      </c>
      <c r="GA20">
        <f>ROUND(FZ14*(1+Losses)*_xlfn.XLOOKUP(GA4,Assumptions!$Z$29:$Z$67,Assumptions!$AA$29:$AA$67),3)</f>
        <v>2.1419999999999999</v>
      </c>
      <c r="GB20">
        <f>ROUND(GA14*(1+Losses)*_xlfn.XLOOKUP(GB4,Assumptions!$Z$29:$Z$67,Assumptions!$AA$29:$AA$67),3)</f>
        <v>2.0230000000000001</v>
      </c>
      <c r="GC20">
        <f>ROUND(GB14*(1+Losses)*_xlfn.XLOOKUP(GC4,Assumptions!$Z$29:$Z$67,Assumptions!$AA$29:$AA$67),3)</f>
        <v>2.0230000000000001</v>
      </c>
      <c r="GD20">
        <f>ROUND(GC14*(1+Losses)*_xlfn.XLOOKUP(GD4,Assumptions!$Z$29:$Z$67,Assumptions!$AA$29:$AA$67),3)</f>
        <v>2.0230000000000001</v>
      </c>
      <c r="GE20">
        <f>ROUND(GD14*(1+Losses)*_xlfn.XLOOKUP(GE4,Assumptions!$Z$29:$Z$67,Assumptions!$AA$29:$AA$67),3)</f>
        <v>2.0230000000000001</v>
      </c>
      <c r="GF20">
        <f>ROUND(GE14*(1+Losses)*_xlfn.XLOOKUP(GF4,Assumptions!$Z$29:$Z$67,Assumptions!$AA$29:$AA$67),3)</f>
        <v>2.0230000000000001</v>
      </c>
      <c r="GG20">
        <f>ROUND(GF14*(1+Losses)*_xlfn.XLOOKUP(GG4,Assumptions!$Z$29:$Z$67,Assumptions!$AA$29:$AA$67),3)</f>
        <v>2.0230000000000001</v>
      </c>
      <c r="GH20">
        <f>ROUND(GG14*(1+Losses)*_xlfn.XLOOKUP(GH4,Assumptions!$Z$29:$Z$67,Assumptions!$AA$29:$AA$67),3)</f>
        <v>2.0230000000000001</v>
      </c>
      <c r="GI20">
        <f>ROUND(GH14*(1+Losses)*_xlfn.XLOOKUP(GI4,Assumptions!$Z$29:$Z$67,Assumptions!$AA$29:$AA$67),3)</f>
        <v>2.0230000000000001</v>
      </c>
      <c r="GJ20">
        <f>ROUND(GI14*(1+Losses)*_xlfn.XLOOKUP(GJ4,Assumptions!$Z$29:$Z$67,Assumptions!$AA$29:$AA$67),3)</f>
        <v>2.0230000000000001</v>
      </c>
      <c r="GK20">
        <f>ROUND(GJ14*(1+Losses)*_xlfn.XLOOKUP(GK4,Assumptions!$Z$29:$Z$67,Assumptions!$AA$29:$AA$67),3)</f>
        <v>2.0230000000000001</v>
      </c>
      <c r="GL20">
        <f>ROUND(GK14*(1+Losses)*_xlfn.XLOOKUP(GL4,Assumptions!$Z$29:$Z$67,Assumptions!$AA$29:$AA$67),3)</f>
        <v>2.0230000000000001</v>
      </c>
      <c r="GM20">
        <f>ROUND(GL14*(1+Losses)*_xlfn.XLOOKUP(GM4,Assumptions!$Z$29:$Z$67,Assumptions!$AA$29:$AA$67),3)</f>
        <v>1.9059999999999999</v>
      </c>
      <c r="GN20">
        <f>ROUND(GM14*(1+Losses)*_xlfn.XLOOKUP(GN4,Assumptions!$Z$29:$Z$67,Assumptions!$AA$29:$AA$67),3)</f>
        <v>1.637</v>
      </c>
      <c r="GO20">
        <f>ROUND(GN14*(1+Losses)*_xlfn.XLOOKUP(GO4,Assumptions!$Z$29:$Z$67,Assumptions!$AA$29:$AA$67),3)</f>
        <v>1.637</v>
      </c>
      <c r="GP20">
        <f>ROUND(GO14*(1+Losses)*_xlfn.XLOOKUP(GP4,Assumptions!$Z$29:$Z$67,Assumptions!$AA$29:$AA$67),3)</f>
        <v>1.637</v>
      </c>
      <c r="GQ20">
        <f>ROUND(GP14*(1+Losses)*_xlfn.XLOOKUP(GQ4,Assumptions!$Z$29:$Z$67,Assumptions!$AA$29:$AA$67),3)</f>
        <v>1.637</v>
      </c>
      <c r="GR20">
        <f>ROUND(GQ14*(1+Losses)*_xlfn.XLOOKUP(GR4,Assumptions!$Z$29:$Z$67,Assumptions!$AA$29:$AA$67),3)</f>
        <v>1.637</v>
      </c>
      <c r="GS20">
        <f>ROUND(GR14*(1+Losses)*_xlfn.XLOOKUP(GS4,Assumptions!$Z$29:$Z$67,Assumptions!$AA$29:$AA$67),3)</f>
        <v>1.637</v>
      </c>
      <c r="GT20">
        <f>ROUND(GS14*(1+Losses)*_xlfn.XLOOKUP(GT4,Assumptions!$Z$29:$Z$67,Assumptions!$AA$29:$AA$67),3)</f>
        <v>1.637</v>
      </c>
      <c r="GU20">
        <f>ROUND(GT14*(1+Losses)*_xlfn.XLOOKUP(GU4,Assumptions!$Z$29:$Z$67,Assumptions!$AA$29:$AA$67),3)</f>
        <v>1.637</v>
      </c>
      <c r="GV20">
        <f>ROUND(GU14*(1+Losses)*_xlfn.XLOOKUP(GV4,Assumptions!$Z$29:$Z$67,Assumptions!$AA$29:$AA$67),3)</f>
        <v>1.637</v>
      </c>
      <c r="GW20">
        <f>ROUND(GV14*(1+Losses)*_xlfn.XLOOKUP(GW4,Assumptions!$Z$29:$Z$67,Assumptions!$AA$29:$AA$67),3)</f>
        <v>1.637</v>
      </c>
      <c r="GX20">
        <f>ROUND(GW14*(1+Losses)*_xlfn.XLOOKUP(GX4,Assumptions!$Z$29:$Z$67,Assumptions!$AA$29:$AA$67),3)</f>
        <v>1.637</v>
      </c>
      <c r="GY20">
        <f>ROUND(GX14*(1+Losses)*_xlfn.XLOOKUP(GY4,Assumptions!$Z$29:$Z$67,Assumptions!$AA$29:$AA$67),3)</f>
        <v>1.5429999999999999</v>
      </c>
      <c r="GZ20">
        <f>ROUND(GY14*(1+Losses)*_xlfn.XLOOKUP(GZ4,Assumptions!$Z$29:$Z$67,Assumptions!$AA$29:$AA$67),3)</f>
        <v>1.141</v>
      </c>
      <c r="HA20">
        <f>ROUND(GZ14*(1+Losses)*_xlfn.XLOOKUP(HA4,Assumptions!$Z$29:$Z$67,Assumptions!$AA$29:$AA$67),3)</f>
        <v>1.141</v>
      </c>
      <c r="HB20">
        <f>ROUND(HA14*(1+Losses)*_xlfn.XLOOKUP(HB4,Assumptions!$Z$29:$Z$67,Assumptions!$AA$29:$AA$67),3)</f>
        <v>1.141</v>
      </c>
      <c r="HC20">
        <f>ROUND(HB14*(1+Losses)*_xlfn.XLOOKUP(HC4,Assumptions!$Z$29:$Z$67,Assumptions!$AA$29:$AA$67),3)</f>
        <v>1.141</v>
      </c>
      <c r="HD20">
        <f>ROUND(HC14*(1+Losses)*_xlfn.XLOOKUP(HD4,Assumptions!$Z$29:$Z$67,Assumptions!$AA$29:$AA$67),3)</f>
        <v>1.141</v>
      </c>
      <c r="HE20">
        <f>ROUND(HD14*(1+Losses)*_xlfn.XLOOKUP(HE4,Assumptions!$Z$29:$Z$67,Assumptions!$AA$29:$AA$67),3)</f>
        <v>1.141</v>
      </c>
      <c r="HF20">
        <f>ROUND(HE14*(1+Losses)*_xlfn.XLOOKUP(HF4,Assumptions!$Z$29:$Z$67,Assumptions!$AA$29:$AA$67),3)</f>
        <v>1.141</v>
      </c>
      <c r="HG20">
        <f>ROUND(HF14*(1+Losses)*_xlfn.XLOOKUP(HG4,Assumptions!$Z$29:$Z$67,Assumptions!$AA$29:$AA$67),3)</f>
        <v>1.141</v>
      </c>
      <c r="HH20">
        <f>ROUND(HG14*(1+Losses)*_xlfn.XLOOKUP(HH4,Assumptions!$Z$29:$Z$67,Assumptions!$AA$29:$AA$67),3)</f>
        <v>1.141</v>
      </c>
      <c r="HI20">
        <f>ROUND(HH14*(1+Losses)*_xlfn.XLOOKUP(HI4,Assumptions!$Z$29:$Z$67,Assumptions!$AA$29:$AA$67),3)</f>
        <v>1.141</v>
      </c>
      <c r="HJ20">
        <f>ROUND(HI14*(1+Losses)*_xlfn.XLOOKUP(HJ4,Assumptions!$Z$29:$Z$67,Assumptions!$AA$29:$AA$67),3)</f>
        <v>1.141</v>
      </c>
      <c r="HK20">
        <f>ROUND(HJ14*(1+Losses)*_xlfn.XLOOKUP(HK4,Assumptions!$Z$29:$Z$67,Assumptions!$AA$29:$AA$67),3)</f>
        <v>1.0760000000000001</v>
      </c>
      <c r="HL20">
        <f>ROUND(HK14*(1+Losses)*_xlfn.XLOOKUP(HL4,Assumptions!$Z$29:$Z$67,Assumptions!$AA$29:$AA$67),3)</f>
        <v>0.57799999999999996</v>
      </c>
      <c r="HM20">
        <f>ROUND(HL14*(1+Losses)*_xlfn.XLOOKUP(HM4,Assumptions!$Z$29:$Z$67,Assumptions!$AA$29:$AA$67),3)</f>
        <v>0.57799999999999996</v>
      </c>
      <c r="HN20">
        <f>ROUND(HM14*(1+Losses)*_xlfn.XLOOKUP(HN4,Assumptions!$Z$29:$Z$67,Assumptions!$AA$29:$AA$67),3)</f>
        <v>0.57799999999999996</v>
      </c>
      <c r="HO20">
        <f>ROUND(HN14*(1+Losses)*_xlfn.XLOOKUP(HO4,Assumptions!$Z$29:$Z$67,Assumptions!$AA$29:$AA$67),3)</f>
        <v>0.57799999999999996</v>
      </c>
      <c r="HP20">
        <f>ROUND(HO14*(1+Losses)*_xlfn.XLOOKUP(HP4,Assumptions!$Z$29:$Z$67,Assumptions!$AA$29:$AA$67),3)</f>
        <v>0.57799999999999996</v>
      </c>
      <c r="HQ20">
        <f>ROUND(HP14*(1+Losses)*_xlfn.XLOOKUP(HQ4,Assumptions!$Z$29:$Z$67,Assumptions!$AA$29:$AA$67),3)</f>
        <v>0.57799999999999996</v>
      </c>
      <c r="HR20">
        <f>ROUND(HQ14*(1+Losses)*_xlfn.XLOOKUP(HR4,Assumptions!$Z$29:$Z$67,Assumptions!$AA$29:$AA$67),3)</f>
        <v>0.57799999999999996</v>
      </c>
      <c r="HS20">
        <f>ROUND(HR14*(1+Losses)*_xlfn.XLOOKUP(HS4,Assumptions!$Z$29:$Z$67,Assumptions!$AA$29:$AA$67),3)</f>
        <v>0.57799999999999996</v>
      </c>
      <c r="HT20">
        <f>ROUND(HS14*(1+Losses)*_xlfn.XLOOKUP(HT4,Assumptions!$Z$29:$Z$67,Assumptions!$AA$29:$AA$67),3)</f>
        <v>0.57799999999999996</v>
      </c>
      <c r="HU20">
        <f>ROUND(HT14*(1+Losses)*_xlfn.XLOOKUP(HU4,Assumptions!$Z$29:$Z$67,Assumptions!$AA$29:$AA$67),3)</f>
        <v>0.57799999999999996</v>
      </c>
      <c r="HV20">
        <f>ROUND(HU14*(1+Losses)*_xlfn.XLOOKUP(HV4,Assumptions!$Z$29:$Z$67,Assumptions!$AA$29:$AA$67),3)</f>
        <v>0.57799999999999996</v>
      </c>
      <c r="HW20">
        <f>ROUND(HV14*(1+Losses)*_xlfn.XLOOKUP(HW4,Assumptions!$Z$29:$Z$67,Assumptions!$AA$29:$AA$67),3)</f>
        <v>0.54500000000000004</v>
      </c>
      <c r="HX20">
        <f>ROUND(HW14*(1+Losses)*_xlfn.XLOOKUP(HX4,Assumptions!$Z$29:$Z$67,Assumptions!$AA$29:$AA$67),3)</f>
        <v>0</v>
      </c>
      <c r="HY20">
        <f>ROUND(HX14*(1+Losses)*_xlfn.XLOOKUP(HY4,Assumptions!$Z$29:$Z$67,Assumptions!$AA$29:$AA$67),3)</f>
        <v>0</v>
      </c>
      <c r="HZ20">
        <f>ROUND(HY14*(1+Losses)*_xlfn.XLOOKUP(HZ4,Assumptions!$Z$29:$Z$67,Assumptions!$AA$29:$AA$67),3)</f>
        <v>0</v>
      </c>
      <c r="IA20">
        <f>ROUND(HZ14*(1+Losses)*_xlfn.XLOOKUP(IA4,Assumptions!$Z$29:$Z$67,Assumptions!$AA$29:$AA$67),3)</f>
        <v>0</v>
      </c>
      <c r="IB20">
        <f>ROUND(IA14*(1+Losses)*_xlfn.XLOOKUP(IB4,Assumptions!$Z$29:$Z$67,Assumptions!$AA$29:$AA$67),3)</f>
        <v>0</v>
      </c>
      <c r="IC20">
        <f>ROUND(IB14*(1+Losses)*_xlfn.XLOOKUP(IC4,Assumptions!$Z$29:$Z$67,Assumptions!$AA$29:$AA$67),3)</f>
        <v>0</v>
      </c>
      <c r="ID20">
        <f>ROUND(IC14*(1+Losses)*_xlfn.XLOOKUP(ID4,Assumptions!$Z$29:$Z$67,Assumptions!$AA$29:$AA$67),3)</f>
        <v>0</v>
      </c>
      <c r="IE20">
        <f>ROUND(ID14*(1+Losses)*_xlfn.XLOOKUP(IE4,Assumptions!$Z$29:$Z$67,Assumptions!$AA$29:$AA$67),3)</f>
        <v>0</v>
      </c>
      <c r="IF20">
        <f>ROUND(IE14*(1+Losses)*_xlfn.XLOOKUP(IF4,Assumptions!$Z$29:$Z$67,Assumptions!$AA$29:$AA$67),3)</f>
        <v>0</v>
      </c>
      <c r="IG20">
        <f>ROUND(IF14*(1+Losses)*_xlfn.XLOOKUP(IG4,Assumptions!$Z$29:$Z$67,Assumptions!$AA$29:$AA$67),3)</f>
        <v>0</v>
      </c>
      <c r="IH20">
        <f>ROUND(IG14*(1+Losses)*_xlfn.XLOOKUP(IH4,Assumptions!$Z$29:$Z$67,Assumptions!$AA$29:$AA$67),3)</f>
        <v>0</v>
      </c>
      <c r="II20">
        <f>ROUND(IH14*(1+Losses)*_xlfn.XLOOKUP(II4,Assumptions!$Z$29:$Z$67,Assumptions!$AA$29:$AA$67),3)</f>
        <v>0</v>
      </c>
      <c r="IJ20">
        <f>ROUND(II14*(1+Losses)*_xlfn.XLOOKUP(IJ4,Assumptions!$Z$29:$Z$67,Assumptions!$AA$29:$AA$67),3)</f>
        <v>0</v>
      </c>
      <c r="IK20">
        <f>ROUND(IJ14*(1+Losses)*_xlfn.XLOOKUP(IK4,Assumptions!$Z$29:$Z$67,Assumptions!$AA$29:$AA$67),3)</f>
        <v>0</v>
      </c>
      <c r="IL20">
        <f>ROUND(IK14*(1+Losses)*_xlfn.XLOOKUP(IL4,Assumptions!$Z$29:$Z$67,Assumptions!$AA$29:$AA$67),3)</f>
        <v>0</v>
      </c>
      <c r="IM20">
        <f>ROUND(IL14*(1+Losses)*_xlfn.XLOOKUP(IM4,Assumptions!$Z$29:$Z$67,Assumptions!$AA$29:$AA$67),3)</f>
        <v>0</v>
      </c>
      <c r="IN20">
        <f>ROUND(IM14*(1+Losses)*_xlfn.XLOOKUP(IN4,Assumptions!$Z$29:$Z$67,Assumptions!$AA$29:$AA$67),3)</f>
        <v>0</v>
      </c>
      <c r="IO20">
        <f>ROUND(IN14*(1+Losses)*_xlfn.XLOOKUP(IO4,Assumptions!$Z$29:$Z$67,Assumptions!$AA$29:$AA$67),3)</f>
        <v>0</v>
      </c>
      <c r="IP20">
        <f>ROUND(IO14*(1+Losses)*_xlfn.XLOOKUP(IP4,Assumptions!$Z$29:$Z$67,Assumptions!$AA$29:$AA$67),3)</f>
        <v>0</v>
      </c>
      <c r="IQ20">
        <f>ROUND(IP14*(1+Losses)*_xlfn.XLOOKUP(IQ4,Assumptions!$Z$29:$Z$67,Assumptions!$AA$29:$AA$67),3)</f>
        <v>0</v>
      </c>
      <c r="IR20">
        <f>ROUND(IQ14*(1+Losses)*_xlfn.XLOOKUP(IR4,Assumptions!$Z$29:$Z$67,Assumptions!$AA$29:$AA$67),3)</f>
        <v>0</v>
      </c>
      <c r="IS20">
        <f>ROUND(IR14*(1+Losses)*_xlfn.XLOOKUP(IS4,Assumptions!$Z$29:$Z$67,Assumptions!$AA$29:$AA$67),3)</f>
        <v>0</v>
      </c>
      <c r="IT20">
        <f>ROUND(IS14*(1+Losses)*_xlfn.XLOOKUP(IT4,Assumptions!$Z$29:$Z$67,Assumptions!$AA$29:$AA$67),3)</f>
        <v>0</v>
      </c>
      <c r="IU20">
        <f>ROUND(IT14*(1+Losses)*_xlfn.XLOOKUP(IU4,Assumptions!$Z$29:$Z$67,Assumptions!$AA$29:$AA$67),3)</f>
        <v>0</v>
      </c>
      <c r="IV20">
        <f>ROUND(IU14*(1+Losses)*_xlfn.XLOOKUP(IV4,Assumptions!$Z$29:$Z$67,Assumptions!$AA$29:$AA$67),3)</f>
        <v>0</v>
      </c>
      <c r="IW20">
        <f>ROUND(IV14*(1+Losses)*_xlfn.XLOOKUP(IW4,Assumptions!$Z$29:$Z$67,Assumptions!$AA$29:$AA$67),3)</f>
        <v>0</v>
      </c>
      <c r="IX20">
        <f>ROUND(IW14*(1+Losses)*_xlfn.XLOOKUP(IX4,Assumptions!$Z$29:$Z$67,Assumptions!$AA$29:$AA$67),3)</f>
        <v>0</v>
      </c>
      <c r="IY20">
        <f>ROUND(IX14*(1+Losses)*_xlfn.XLOOKUP(IY4,Assumptions!$Z$29:$Z$67,Assumptions!$AA$29:$AA$67),3)</f>
        <v>0</v>
      </c>
      <c r="IZ20">
        <f>ROUND(IY14*(1+Losses)*_xlfn.XLOOKUP(IZ4,Assumptions!$Z$29:$Z$67,Assumptions!$AA$29:$AA$67),3)</f>
        <v>0</v>
      </c>
      <c r="JA20">
        <f>ROUND(IZ14*(1+Losses)*_xlfn.XLOOKUP(JA4,Assumptions!$Z$29:$Z$67,Assumptions!$AA$29:$AA$67),3)</f>
        <v>0</v>
      </c>
      <c r="JB20">
        <f>ROUND(JA14*(1+Losses)*_xlfn.XLOOKUP(JB4,Assumptions!$Z$29:$Z$67,Assumptions!$AA$29:$AA$67),3)</f>
        <v>0</v>
      </c>
      <c r="JC20">
        <f>ROUND(JB14*(1+Losses)*_xlfn.XLOOKUP(JC4,Assumptions!$Z$29:$Z$67,Assumptions!$AA$29:$AA$67),3)</f>
        <v>0</v>
      </c>
      <c r="JD20">
        <f>ROUND(JC14*(1+Losses)*_xlfn.XLOOKUP(JD4,Assumptions!$Z$29:$Z$67,Assumptions!$AA$29:$AA$67),3)</f>
        <v>0</v>
      </c>
      <c r="JE20">
        <f>ROUND(JD14*(1+Losses)*_xlfn.XLOOKUP(JE4,Assumptions!$Z$29:$Z$67,Assumptions!$AA$29:$AA$67),3)</f>
        <v>0</v>
      </c>
      <c r="JF20">
        <f>ROUND(JE14*(1+Losses)*_xlfn.XLOOKUP(JF4,Assumptions!$Z$29:$Z$67,Assumptions!$AA$29:$AA$67),3)</f>
        <v>0</v>
      </c>
      <c r="JG20">
        <f>ROUND(JF14*(1+Losses)*_xlfn.XLOOKUP(JG4,Assumptions!$Z$29:$Z$67,Assumptions!$AA$29:$AA$67),3)</f>
        <v>0</v>
      </c>
      <c r="JH20">
        <f>ROUND(JG14*(1+Losses)*_xlfn.XLOOKUP(JH4,Assumptions!$Z$29:$Z$67,Assumptions!$AA$29:$AA$67),3)</f>
        <v>0</v>
      </c>
      <c r="JI20">
        <f>ROUND(JH14*(1+Losses)*_xlfn.XLOOKUP(JI4,Assumptions!$Z$29:$Z$67,Assumptions!$AA$29:$AA$67),3)</f>
        <v>0</v>
      </c>
      <c r="JJ20">
        <f>ROUND(JI14*(1+Losses)*_xlfn.XLOOKUP(JJ4,Assumptions!$Z$29:$Z$67,Assumptions!$AA$29:$AA$67),3)</f>
        <v>0</v>
      </c>
      <c r="JK20">
        <f>ROUND(JJ14*(1+Losses)*_xlfn.XLOOKUP(JK4,Assumptions!$Z$29:$Z$67,Assumptions!$AA$29:$AA$67),3)</f>
        <v>0</v>
      </c>
      <c r="JL20">
        <f>ROUND(JK14*(1+Losses)*_xlfn.XLOOKUP(JL4,Assumptions!$Z$29:$Z$67,Assumptions!$AA$29:$AA$67),3)</f>
        <v>0</v>
      </c>
      <c r="JM20">
        <f>ROUND(JL14*(1+Losses)*_xlfn.XLOOKUP(JM4,Assumptions!$Z$29:$Z$67,Assumptions!$AA$29:$AA$67),3)</f>
        <v>0</v>
      </c>
      <c r="JN20">
        <f>ROUND(JM14*(1+Losses)*_xlfn.XLOOKUP(JN4,Assumptions!$Z$29:$Z$67,Assumptions!$AA$29:$AA$67),3)</f>
        <v>0</v>
      </c>
      <c r="JO20">
        <f>ROUND(JN14*(1+Losses)*_xlfn.XLOOKUP(JO4,Assumptions!$Z$29:$Z$67,Assumptions!$AA$29:$AA$67),3)</f>
        <v>0</v>
      </c>
      <c r="JP20">
        <f>ROUND(JO14*(1+Losses)*_xlfn.XLOOKUP(JP4,Assumptions!$Z$29:$Z$67,Assumptions!$AA$29:$AA$67),3)</f>
        <v>0</v>
      </c>
      <c r="JQ20">
        <f>ROUND(JP14*(1+Losses)*_xlfn.XLOOKUP(JQ4,Assumptions!$Z$29:$Z$67,Assumptions!$AA$29:$AA$67),3)</f>
        <v>0</v>
      </c>
      <c r="JR20">
        <f>ROUND(JQ14*(1+Losses)*_xlfn.XLOOKUP(JR4,Assumptions!$Z$29:$Z$67,Assumptions!$AA$29:$AA$67),3)</f>
        <v>0</v>
      </c>
      <c r="JS20">
        <f>ROUND(JR14*(1+Losses)*_xlfn.XLOOKUP(JS4,Assumptions!$Z$29:$Z$67,Assumptions!$AA$29:$AA$67),3)</f>
        <v>0</v>
      </c>
      <c r="JT20">
        <f>ROUND(JS14*(1+Losses)*_xlfn.XLOOKUP(JT4,Assumptions!$Z$29:$Z$67,Assumptions!$AA$29:$AA$67),3)</f>
        <v>0</v>
      </c>
      <c r="JU20">
        <f>ROUND(JT14*(1+Losses)*_xlfn.XLOOKUP(JU4,Assumptions!$Z$29:$Z$67,Assumptions!$AA$29:$AA$67),3)</f>
        <v>0</v>
      </c>
      <c r="JV20">
        <f>ROUND(JU14*(1+Losses)*_xlfn.XLOOKUP(JV4,Assumptions!$Z$29:$Z$67,Assumptions!$AA$29:$AA$67),3)</f>
        <v>0</v>
      </c>
      <c r="JW20">
        <f>ROUND(JV14*(1+Losses)*_xlfn.XLOOKUP(JW4,Assumptions!$Z$29:$Z$67,Assumptions!$AA$29:$AA$67),3)</f>
        <v>0</v>
      </c>
      <c r="JX20">
        <f>ROUND(JW14*(1+Losses)*_xlfn.XLOOKUP(JX4,Assumptions!$Z$29:$Z$67,Assumptions!$AA$29:$AA$67),3)</f>
        <v>0</v>
      </c>
      <c r="JY20">
        <f>ROUND(JX14*(1+Losses)*_xlfn.XLOOKUP(JY4,Assumptions!$Z$29:$Z$67,Assumptions!$AA$29:$AA$67),3)</f>
        <v>0</v>
      </c>
      <c r="JZ20">
        <f>ROUND(JY14*(1+Losses)*_xlfn.XLOOKUP(JZ4,Assumptions!$Z$29:$Z$67,Assumptions!$AA$29:$AA$67),3)</f>
        <v>0</v>
      </c>
      <c r="KA20">
        <f>ROUND(JZ14*(1+Losses)*_xlfn.XLOOKUP(KA4,Assumptions!$Z$29:$Z$67,Assumptions!$AA$29:$AA$67),3)</f>
        <v>0</v>
      </c>
      <c r="KB20">
        <f>ROUND(KA14*(1+Losses)*_xlfn.XLOOKUP(KB4,Assumptions!$Z$29:$Z$67,Assumptions!$AA$29:$AA$67),3)</f>
        <v>0</v>
      </c>
      <c r="KC20">
        <f>ROUND(KB14*(1+Losses)*_xlfn.XLOOKUP(KC4,Assumptions!$Z$29:$Z$67,Assumptions!$AA$29:$AA$67),3)</f>
        <v>0</v>
      </c>
      <c r="KD20">
        <f>ROUND(KC14*(1+Losses)*_xlfn.XLOOKUP(KD4,Assumptions!$Z$29:$Z$67,Assumptions!$AA$29:$AA$67),3)</f>
        <v>0</v>
      </c>
      <c r="KE20">
        <f>ROUND(KD14*(1+Losses)*_xlfn.XLOOKUP(KE4,Assumptions!$Z$29:$Z$67,Assumptions!$AA$29:$AA$67),3)</f>
        <v>0</v>
      </c>
      <c r="KF20">
        <f>ROUND(KE14*(1+Losses)*_xlfn.XLOOKUP(KF4,Assumptions!$Z$29:$Z$67,Assumptions!$AA$29:$AA$67),3)</f>
        <v>0</v>
      </c>
      <c r="KG20">
        <f>ROUND(KF14*(1+Losses)*_xlfn.XLOOKUP(KG4,Assumptions!$Z$29:$Z$67,Assumptions!$AA$29:$AA$67),3)</f>
        <v>0</v>
      </c>
      <c r="KH20">
        <f>ROUND(KG14*(1+Losses)*_xlfn.XLOOKUP(KH4,Assumptions!$Z$29:$Z$67,Assumptions!$AA$29:$AA$67),3)</f>
        <v>0</v>
      </c>
      <c r="KI20">
        <f>ROUND(KH14*(1+Losses)*_xlfn.XLOOKUP(KI4,Assumptions!$Z$29:$Z$67,Assumptions!$AA$29:$AA$67),3)</f>
        <v>0</v>
      </c>
      <c r="KJ20">
        <f>ROUND(KI14*(1+Losses)*_xlfn.XLOOKUP(KJ4,Assumptions!$Z$29:$Z$67,Assumptions!$AA$29:$AA$67),3)</f>
        <v>0</v>
      </c>
      <c r="KK20">
        <f>ROUND(KJ14*(1+Losses)*_xlfn.XLOOKUP(KK4,Assumptions!$Z$29:$Z$67,Assumptions!$AA$29:$AA$67),3)</f>
        <v>0</v>
      </c>
      <c r="KL20">
        <f>ROUND(KK14*(1+Losses)*_xlfn.XLOOKUP(KL4,Assumptions!$Z$29:$Z$67,Assumptions!$AA$29:$AA$67),3)</f>
        <v>0</v>
      </c>
      <c r="KM20">
        <f>ROUND(KL14*(1+Losses)*_xlfn.XLOOKUP(KM4,Assumptions!$Z$29:$Z$67,Assumptions!$AA$29:$AA$67),3)</f>
        <v>0</v>
      </c>
      <c r="KN20">
        <f>ROUND(KM14*(1+Losses)*_xlfn.XLOOKUP(KN4,Assumptions!$Z$29:$Z$67,Assumptions!$AA$29:$AA$67),3)</f>
        <v>0</v>
      </c>
      <c r="KO20">
        <f>ROUND(KN14*(1+Losses)*_xlfn.XLOOKUP(KO4,Assumptions!$Z$29:$Z$67,Assumptions!$AA$29:$AA$67),3)</f>
        <v>0</v>
      </c>
      <c r="KP20">
        <f>ROUND(KO14*(1+Losses)*_xlfn.XLOOKUP(KP4,Assumptions!$Z$29:$Z$67,Assumptions!$AA$29:$AA$67),3)</f>
        <v>0</v>
      </c>
      <c r="KQ20">
        <f>ROUND(KP14*(1+Losses)*_xlfn.XLOOKUP(KQ4,Assumptions!$Z$29:$Z$67,Assumptions!$AA$29:$AA$67),3)</f>
        <v>0</v>
      </c>
      <c r="KR20">
        <f>ROUND(KQ14*(1+Losses)*_xlfn.XLOOKUP(KR4,Assumptions!$Z$29:$Z$67,Assumptions!$AA$29:$AA$67),3)</f>
        <v>0</v>
      </c>
      <c r="KS20">
        <f>ROUND(KR14*(1+Losses)*_xlfn.XLOOKUP(KS4,Assumptions!$Z$29:$Z$67,Assumptions!$AA$29:$AA$67),3)</f>
        <v>0</v>
      </c>
      <c r="KT20">
        <f>ROUND(KS14*(1+Losses)*_xlfn.XLOOKUP(KT4,Assumptions!$Z$29:$Z$67,Assumptions!$AA$29:$AA$67),3)</f>
        <v>0</v>
      </c>
      <c r="KU20">
        <f>ROUND(KT14*(1+Losses)*_xlfn.XLOOKUP(KU4,Assumptions!$Z$29:$Z$67,Assumptions!$AA$29:$AA$67),3)</f>
        <v>0</v>
      </c>
      <c r="KV20">
        <f>ROUND(KU14*(1+Losses)*_xlfn.XLOOKUP(KV4,Assumptions!$Z$29:$Z$67,Assumptions!$AA$29:$AA$67),3)</f>
        <v>0</v>
      </c>
      <c r="KW20">
        <f>ROUND(KV14*(1+Losses)*_xlfn.XLOOKUP(KW4,Assumptions!$Z$29:$Z$67,Assumptions!$AA$29:$AA$67),3)</f>
        <v>0</v>
      </c>
      <c r="KX20">
        <f>ROUND(KW14*(1+Losses)*_xlfn.XLOOKUP(KX4,Assumptions!$Z$29:$Z$67,Assumptions!$AA$29:$AA$67),3)</f>
        <v>0</v>
      </c>
      <c r="KY20">
        <f>ROUND(KX14*(1+Losses)*_xlfn.XLOOKUP(KY4,Assumptions!$Z$29:$Z$67,Assumptions!$AA$29:$AA$67),3)</f>
        <v>0</v>
      </c>
      <c r="KZ20">
        <f>ROUND(KY14*(1+Losses)*_xlfn.XLOOKUP(KZ4,Assumptions!$Z$29:$Z$67,Assumptions!$AA$29:$AA$67),3)</f>
        <v>0</v>
      </c>
      <c r="LA20">
        <f>ROUND(KZ14*(1+Losses)*_xlfn.XLOOKUP(LA4,Assumptions!$Z$29:$Z$67,Assumptions!$AA$29:$AA$67),3)</f>
        <v>0</v>
      </c>
      <c r="LB20">
        <f>ROUND(LA14*(1+Losses)*_xlfn.XLOOKUP(LB4,Assumptions!$Z$29:$Z$67,Assumptions!$AA$29:$AA$67),3)</f>
        <v>0</v>
      </c>
      <c r="LC20">
        <f>ROUND(LB14*(1+Losses)*_xlfn.XLOOKUP(LC4,Assumptions!$Z$29:$Z$67,Assumptions!$AA$29:$AA$67),3)</f>
        <v>0</v>
      </c>
      <c r="LD20">
        <f>ROUND(LC14*(1+Losses)*_xlfn.XLOOKUP(LD4,Assumptions!$Z$29:$Z$67,Assumptions!$AA$29:$AA$67),3)</f>
        <v>0</v>
      </c>
      <c r="LE20">
        <f>ROUND(LD14*(1+Losses)*_xlfn.XLOOKUP(LE4,Assumptions!$Z$29:$Z$67,Assumptions!$AA$29:$AA$67),3)</f>
        <v>0</v>
      </c>
      <c r="LF20">
        <f>ROUND(LE14*(1+Losses)*_xlfn.XLOOKUP(LF4,Assumptions!$Z$29:$Z$67,Assumptions!$AA$29:$AA$67),3)</f>
        <v>0</v>
      </c>
      <c r="LG20">
        <f>ROUND(LF14*(1+Losses)*_xlfn.XLOOKUP(LG4,Assumptions!$Z$29:$Z$67,Assumptions!$AA$29:$AA$67),3)</f>
        <v>0</v>
      </c>
      <c r="LH20">
        <f>ROUND(LG14*(1+Losses)*_xlfn.XLOOKUP(LH4,Assumptions!$Z$29:$Z$67,Assumptions!$AA$29:$AA$67),3)</f>
        <v>0</v>
      </c>
      <c r="LI20">
        <f>ROUND(LH14*(1+Losses)*_xlfn.XLOOKUP(LI4,Assumptions!$Z$29:$Z$67,Assumptions!$AA$29:$AA$67),3)</f>
        <v>0</v>
      </c>
      <c r="LJ20">
        <f>ROUND(LI14*(1+Losses)*_xlfn.XLOOKUP(LJ4,Assumptions!$Z$29:$Z$67,Assumptions!$AA$29:$AA$67),3)</f>
        <v>0</v>
      </c>
      <c r="LK20">
        <f>ROUND(LJ14*(1+Losses)*_xlfn.XLOOKUP(LK4,Assumptions!$Z$29:$Z$67,Assumptions!$AA$29:$AA$67),3)</f>
        <v>0</v>
      </c>
      <c r="LL20">
        <f>ROUND(LK14*(1+Losses)*_xlfn.XLOOKUP(LL4,Assumptions!$Z$29:$Z$67,Assumptions!$AA$29:$AA$67),3)</f>
        <v>0</v>
      </c>
      <c r="LM20">
        <f>ROUND(LL14*(1+Losses)*_xlfn.XLOOKUP(LM4,Assumptions!$Z$29:$Z$67,Assumptions!$AA$29:$AA$67),3)</f>
        <v>0</v>
      </c>
      <c r="LN20">
        <f>ROUND(LM14*(1+Losses)*_xlfn.XLOOKUP(LN4,Assumptions!$Z$29:$Z$67,Assumptions!$AA$29:$AA$67),3)</f>
        <v>0</v>
      </c>
      <c r="LO20">
        <f>ROUND(LN14*(1+Losses)*_xlfn.XLOOKUP(LO4,Assumptions!$Z$29:$Z$67,Assumptions!$AA$29:$AA$67),3)</f>
        <v>0</v>
      </c>
      <c r="LP20">
        <f>ROUND(LO14*(1+Losses)*_xlfn.XLOOKUP(LP4,Assumptions!$Z$29:$Z$67,Assumptions!$AA$29:$AA$67),3)</f>
        <v>0</v>
      </c>
      <c r="LQ20">
        <f>ROUND(LP14*(1+Losses)*_xlfn.XLOOKUP(LQ4,Assumptions!$Z$29:$Z$67,Assumptions!$AA$29:$AA$67),3)</f>
        <v>0</v>
      </c>
      <c r="LR20">
        <f>ROUND(LQ14*(1+Losses)*_xlfn.XLOOKUP(LR4,Assumptions!$Z$29:$Z$67,Assumptions!$AA$29:$AA$67),3)</f>
        <v>0</v>
      </c>
      <c r="LS20">
        <f>ROUND(LR14*(1+Losses)*_xlfn.XLOOKUP(LS4,Assumptions!$Z$29:$Z$67,Assumptions!$AA$29:$AA$67),3)</f>
        <v>0</v>
      </c>
      <c r="LT20">
        <f>ROUND(LS14*(1+Losses)*_xlfn.XLOOKUP(LT4,Assumptions!$Z$29:$Z$67,Assumptions!$AA$29:$AA$67),3)</f>
        <v>0</v>
      </c>
      <c r="LU20">
        <f>ROUND(LT14*(1+Losses)*_xlfn.XLOOKUP(LU4,Assumptions!$Z$29:$Z$67,Assumptions!$AA$29:$AA$67),3)</f>
        <v>0</v>
      </c>
      <c r="LV20">
        <f>ROUND(LU14*(1+Losses)*_xlfn.XLOOKUP(LV4,Assumptions!$Z$29:$Z$67,Assumptions!$AA$29:$AA$67),3)</f>
        <v>0</v>
      </c>
      <c r="LW20">
        <f>ROUND(LV14*(1+Losses)*_xlfn.XLOOKUP(LW4,Assumptions!$Z$29:$Z$67,Assumptions!$AA$29:$AA$67),3)</f>
        <v>0</v>
      </c>
      <c r="LX20">
        <f>ROUND(LW14*(1+Losses)*_xlfn.XLOOKUP(LX4,Assumptions!$Z$29:$Z$67,Assumptions!$AA$29:$AA$67),3)</f>
        <v>0</v>
      </c>
      <c r="LY20">
        <f>ROUND(LX14*(1+Losses)*_xlfn.XLOOKUP(LY4,Assumptions!$Z$29:$Z$67,Assumptions!$AA$29:$AA$67),3)</f>
        <v>0</v>
      </c>
      <c r="LZ20">
        <f>ROUND(LY14*(1+Losses)*_xlfn.XLOOKUP(LZ4,Assumptions!$Z$29:$Z$67,Assumptions!$AA$29:$AA$67),3)</f>
        <v>0</v>
      </c>
      <c r="MA20">
        <f>ROUND(LZ14*(1+Losses)*_xlfn.XLOOKUP(MA4,Assumptions!$Z$29:$Z$67,Assumptions!$AA$29:$AA$67),3)</f>
        <v>0</v>
      </c>
      <c r="MB20">
        <f>ROUND(MA14*(1+Losses)*_xlfn.XLOOKUP(MB4,Assumptions!$Z$29:$Z$67,Assumptions!$AA$29:$AA$67),3)</f>
        <v>0</v>
      </c>
      <c r="MC20">
        <f>ROUND(MB14*(1+Losses)*_xlfn.XLOOKUP(MC4,Assumptions!$Z$29:$Z$67,Assumptions!$AA$29:$AA$67),3)</f>
        <v>0</v>
      </c>
      <c r="MD20">
        <f>ROUND(MC14*(1+Losses)*_xlfn.XLOOKUP(MD4,Assumptions!$Z$29:$Z$67,Assumptions!$AA$29:$AA$67),3)</f>
        <v>0</v>
      </c>
      <c r="ME20">
        <f>ROUND(MD14*(1+Losses)*_xlfn.XLOOKUP(ME4,Assumptions!$Z$29:$Z$67,Assumptions!$AA$29:$AA$67),3)</f>
        <v>0</v>
      </c>
      <c r="MF20">
        <f>ROUND(ME14*(1+Losses)*_xlfn.XLOOKUP(MF4,Assumptions!$Z$29:$Z$67,Assumptions!$AA$29:$AA$67),3)</f>
        <v>0</v>
      </c>
      <c r="MG20">
        <f>ROUND(MF14*(1+Losses)*_xlfn.XLOOKUP(MG4,Assumptions!$Z$29:$Z$67,Assumptions!$AA$29:$AA$67),3)</f>
        <v>0</v>
      </c>
      <c r="MH20">
        <f>ROUND(MG14*(1+Losses)*_xlfn.XLOOKUP(MH4,Assumptions!$Z$29:$Z$67,Assumptions!$AA$29:$AA$67),3)</f>
        <v>0</v>
      </c>
      <c r="MI20">
        <f>ROUND(MH14*(1+Losses)*_xlfn.XLOOKUP(MI4,Assumptions!$Z$29:$Z$67,Assumptions!$AA$29:$AA$67),3)</f>
        <v>0</v>
      </c>
      <c r="MJ20">
        <f>ROUND(MI14*(1+Losses)*_xlfn.XLOOKUP(MJ4,Assumptions!$Z$29:$Z$67,Assumptions!$AA$29:$AA$67),3)</f>
        <v>0</v>
      </c>
      <c r="MK20">
        <f>ROUND(MJ14*(1+Losses)*_xlfn.XLOOKUP(MK4,Assumptions!$Z$29:$Z$67,Assumptions!$AA$29:$AA$67),3)</f>
        <v>0</v>
      </c>
      <c r="ML20">
        <f>ROUND(MK14*(1+Losses)*_xlfn.XLOOKUP(ML4,Assumptions!$Z$29:$Z$67,Assumptions!$AA$29:$AA$67),3)</f>
        <v>0</v>
      </c>
      <c r="MM20">
        <f>ROUND(ML14*(1+Losses)*_xlfn.XLOOKUP(MM4,Assumptions!$Z$29:$Z$67,Assumptions!$AA$29:$AA$67),3)</f>
        <v>0</v>
      </c>
      <c r="MN20">
        <f>ROUND(MM14*(1+Losses)*_xlfn.XLOOKUP(MN4,Assumptions!$Z$29:$Z$67,Assumptions!$AA$29:$AA$67),3)</f>
        <v>0</v>
      </c>
      <c r="MO20">
        <f>ROUND(MN14*(1+Losses)*_xlfn.XLOOKUP(MO4,Assumptions!$Z$29:$Z$67,Assumptions!$AA$29:$AA$67),3)</f>
        <v>0</v>
      </c>
      <c r="MP20">
        <f>ROUND(MO14*(1+Losses)*_xlfn.XLOOKUP(MP4,Assumptions!$Z$29:$Z$67,Assumptions!$AA$29:$AA$67),3)</f>
        <v>0</v>
      </c>
      <c r="MQ20">
        <f>ROUND(MP14*(1+Losses)*_xlfn.XLOOKUP(MQ4,Assumptions!$Z$29:$Z$67,Assumptions!$AA$29:$AA$67),3)</f>
        <v>0</v>
      </c>
      <c r="MR20">
        <f>ROUND(MQ14*(1+Losses)*_xlfn.XLOOKUP(MR4,Assumptions!$Z$29:$Z$67,Assumptions!$AA$29:$AA$67),3)</f>
        <v>0</v>
      </c>
      <c r="MS20">
        <f>ROUND(MR14*(1+Losses)*_xlfn.XLOOKUP(MS4,Assumptions!$Z$29:$Z$67,Assumptions!$AA$29:$AA$67),3)</f>
        <v>0</v>
      </c>
      <c r="MT20">
        <f>ROUND(MS14*(1+Losses)*_xlfn.XLOOKUP(MT4,Assumptions!$Z$29:$Z$67,Assumptions!$AA$29:$AA$67),3)</f>
        <v>0</v>
      </c>
      <c r="MU20">
        <f>ROUND(MT14*(1+Losses)*_xlfn.XLOOKUP(MU4,Assumptions!$Z$29:$Z$67,Assumptions!$AA$29:$AA$67),3)</f>
        <v>0</v>
      </c>
      <c r="MV20">
        <f>ROUND(MU14*(1+Losses)*_xlfn.XLOOKUP(MV4,Assumptions!$Z$29:$Z$67,Assumptions!$AA$29:$AA$67),3)</f>
        <v>0</v>
      </c>
      <c r="MW20">
        <f>ROUND(MV14*(1+Losses)*_xlfn.XLOOKUP(MW4,Assumptions!$Z$29:$Z$67,Assumptions!$AA$29:$AA$67),3)</f>
        <v>0</v>
      </c>
      <c r="MX20">
        <f>ROUND(MW14*(1+Losses)*_xlfn.XLOOKUP(MX4,Assumptions!$Z$29:$Z$67,Assumptions!$AA$29:$AA$67),3)</f>
        <v>0</v>
      </c>
      <c r="MY20">
        <f>ROUND(MX14*(1+Losses)*_xlfn.XLOOKUP(MY4,Assumptions!$Z$29:$Z$67,Assumptions!$AA$29:$AA$67),3)</f>
        <v>0</v>
      </c>
      <c r="MZ20">
        <f>ROUND(MY14*(1+Losses)*_xlfn.XLOOKUP(MZ4,Assumptions!$Z$29:$Z$67,Assumptions!$AA$29:$AA$67),3)</f>
        <v>0</v>
      </c>
      <c r="NA20">
        <f>ROUND(MZ14*(1+Losses)*_xlfn.XLOOKUP(NA4,Assumptions!$Z$29:$Z$67,Assumptions!$AA$29:$AA$67),3)</f>
        <v>0</v>
      </c>
      <c r="NB20">
        <f>ROUND(NA14*(1+Losses)*_xlfn.XLOOKUP(NB4,Assumptions!$Z$29:$Z$67,Assumptions!$AA$29:$AA$67),3)</f>
        <v>0</v>
      </c>
      <c r="NC20">
        <f>ROUND(NB14*(1+Losses)*_xlfn.XLOOKUP(NC4,Assumptions!$Z$29:$Z$67,Assumptions!$AA$29:$AA$67),3)</f>
        <v>0</v>
      </c>
      <c r="ND20">
        <f>ROUND(NC14*(1+Losses)*_xlfn.XLOOKUP(ND4,Assumptions!$Z$29:$Z$67,Assumptions!$AA$29:$AA$67),3)</f>
        <v>0</v>
      </c>
      <c r="NE20">
        <f>ROUND(ND14*(1+Losses)*_xlfn.XLOOKUP(NE4,Assumptions!$Z$29:$Z$67,Assumptions!$AA$29:$AA$67),3)</f>
        <v>0</v>
      </c>
      <c r="NF20">
        <f>ROUND(NE14*(1+Losses)*_xlfn.XLOOKUP(NF4,Assumptions!$Z$29:$Z$67,Assumptions!$AA$29:$AA$67),3)</f>
        <v>0</v>
      </c>
      <c r="NG20">
        <f>ROUND(NF14*(1+Losses)*_xlfn.XLOOKUP(NG4,Assumptions!$Z$29:$Z$67,Assumptions!$AA$29:$AA$67),3)</f>
        <v>0</v>
      </c>
      <c r="NH20">
        <f>ROUND(NG14*(1+Losses)*_xlfn.XLOOKUP(NH4,Assumptions!$Z$29:$Z$67,Assumptions!$AA$29:$AA$67),3)</f>
        <v>0</v>
      </c>
      <c r="NI20">
        <f>ROUND(NH14*(1+Losses)*_xlfn.XLOOKUP(NI4,Assumptions!$Z$29:$Z$67,Assumptions!$AA$29:$AA$67),3)</f>
        <v>0</v>
      </c>
      <c r="NJ20">
        <f>ROUND(NI14*(1+Losses)*_xlfn.XLOOKUP(NJ4,Assumptions!$Z$29:$Z$67,Assumptions!$AA$29:$AA$67),3)</f>
        <v>0</v>
      </c>
      <c r="NK20">
        <f>ROUND(NJ14*(1+Losses)*_xlfn.XLOOKUP(NK4,Assumptions!$Z$29:$Z$67,Assumptions!$AA$29:$AA$67),3)</f>
        <v>0</v>
      </c>
      <c r="NL20">
        <f>ROUND(NK14*(1+Losses)*_xlfn.XLOOKUP(NL4,Assumptions!$Z$29:$Z$67,Assumptions!$AA$29:$AA$67),3)</f>
        <v>0</v>
      </c>
      <c r="NM20">
        <f>ROUND(NL14*(1+Losses)*_xlfn.XLOOKUP(NM4,Assumptions!$Z$29:$Z$67,Assumptions!$AA$29:$AA$67),3)</f>
        <v>0</v>
      </c>
      <c r="NN20">
        <f>ROUND(NM14*(1+Losses)*_xlfn.XLOOKUP(NN4,Assumptions!$Z$29:$Z$67,Assumptions!$AA$29:$AA$67),3)</f>
        <v>0</v>
      </c>
      <c r="NO20">
        <f>ROUND(NN14*(1+Losses)*_xlfn.XLOOKUP(NO4,Assumptions!$Z$29:$Z$67,Assumptions!$AA$29:$AA$67),3)</f>
        <v>0</v>
      </c>
      <c r="NP20">
        <f>ROUND(NO14*(1+Losses)*_xlfn.XLOOKUP(NP4,Assumptions!$Z$29:$Z$67,Assumptions!$AA$29:$AA$67),3)</f>
        <v>0</v>
      </c>
      <c r="NQ20">
        <f>ROUND(NP14*(1+Losses)*_xlfn.XLOOKUP(NQ4,Assumptions!$Z$29:$Z$67,Assumptions!$AA$29:$AA$67),3)</f>
        <v>0</v>
      </c>
      <c r="NR20">
        <f>ROUND(NQ14*(1+Losses)*_xlfn.XLOOKUP(NR4,Assumptions!$Z$29:$Z$67,Assumptions!$AA$29:$AA$67),3)</f>
        <v>0</v>
      </c>
      <c r="NU20">
        <f t="shared" ref="NU20:NU63" si="479">NU19</f>
        <v>8</v>
      </c>
      <c r="NV20">
        <f t="shared" ref="NV20:NV26" si="480">NV19+1</f>
        <v>2026</v>
      </c>
      <c r="NW20" s="1">
        <f t="shared" ref="NW20:NW63" si="481">EOMONTH(NW19,11)+1</f>
        <v>46174</v>
      </c>
      <c r="NX20" s="1">
        <f t="shared" ref="NX20:NX63" si="482">EOMONTH(NX19,12)</f>
        <v>46538</v>
      </c>
      <c r="NY20">
        <f t="shared" ref="NY20:NY26" si="483">SUMIFS($C$13:$NR$13,$C$4:$NR$4,NV20,$C$6:$NR$6,NU20)</f>
        <v>0</v>
      </c>
    </row>
    <row r="21" spans="1:389">
      <c r="NU21">
        <f t="shared" si="479"/>
        <v>8</v>
      </c>
      <c r="NV21">
        <f t="shared" si="480"/>
        <v>2027</v>
      </c>
      <c r="NW21" s="1">
        <f t="shared" si="481"/>
        <v>46539</v>
      </c>
      <c r="NX21" s="1">
        <f t="shared" si="482"/>
        <v>46904</v>
      </c>
      <c r="NY21">
        <f t="shared" si="483"/>
        <v>10.5</v>
      </c>
    </row>
    <row r="22" spans="1:389">
      <c r="A22" t="s">
        <v>354</v>
      </c>
      <c r="C22" s="17">
        <f>SUMIF('FCM-RNS-LMP Assumptions'!$I:$I,"="&amp;DATEVALUE('Monthly Value (1)'!C$6&amp;"/1/"&amp;'Monthly Value (1)'!C$4),'FCM-RNS-LMP Assumptions'!$J:$J)</f>
        <v>18.357751399999998</v>
      </c>
      <c r="D22" s="17">
        <f>SUMIF('FCM-RNS-LMP Assumptions'!$I:$I,"="&amp;DATEVALUE('Monthly Value (1)'!D$6&amp;"/1/"&amp;'Monthly Value (1)'!D$4),'FCM-RNS-LMP Assumptions'!$J:$J)</f>
        <v>18.402306427999999</v>
      </c>
      <c r="E22" s="17">
        <f>SUMIF('FCM-RNS-LMP Assumptions'!$I:$I,"="&amp;DATEVALUE('Monthly Value (1)'!E$6&amp;"/1/"&amp;'Monthly Value (1)'!E$4),'FCM-RNS-LMP Assumptions'!$J:$J)</f>
        <v>18.402306427999999</v>
      </c>
      <c r="F22" s="17">
        <f>SUMIF('FCM-RNS-LMP Assumptions'!$I:$I,"="&amp;DATEVALUE('Monthly Value (1)'!F$6&amp;"/1/"&amp;'Monthly Value (1)'!F$4),'FCM-RNS-LMP Assumptions'!$J:$J)</f>
        <v>18.402306427999999</v>
      </c>
      <c r="G22" s="17">
        <f>SUMIF('FCM-RNS-LMP Assumptions'!$I:$I,"="&amp;DATEVALUE('Monthly Value (1)'!G$6&amp;"/1/"&amp;'Monthly Value (1)'!G$4),'FCM-RNS-LMP Assumptions'!$J:$J)</f>
        <v>18.402306427999999</v>
      </c>
      <c r="H22" s="17">
        <f>SUMIF('FCM-RNS-LMP Assumptions'!$I:$I,"="&amp;DATEVALUE('Monthly Value (1)'!H$6&amp;"/1/"&amp;'Monthly Value (1)'!H$4),'FCM-RNS-LMP Assumptions'!$J:$J)</f>
        <v>18.402306427999999</v>
      </c>
      <c r="I22" s="17">
        <f>SUMIF('FCM-RNS-LMP Assumptions'!$I:$I,"="&amp;DATEVALUE('Monthly Value (1)'!I$6&amp;"/1/"&amp;'Monthly Value (1)'!I$4),'FCM-RNS-LMP Assumptions'!$J:$J)</f>
        <v>18.402306427999999</v>
      </c>
      <c r="J22" s="17">
        <f>SUMIF('FCM-RNS-LMP Assumptions'!$I:$I,"="&amp;DATEVALUE('Monthly Value (1)'!J$6&amp;"/1/"&amp;'Monthly Value (1)'!J$4),'FCM-RNS-LMP Assumptions'!$J:$J)</f>
        <v>18.402306427999999</v>
      </c>
      <c r="K22" s="17">
        <f>SUMIF('FCM-RNS-LMP Assumptions'!$I:$I,"="&amp;DATEVALUE('Monthly Value (1)'!K$6&amp;"/1/"&amp;'Monthly Value (1)'!K$4),'FCM-RNS-LMP Assumptions'!$J:$J)</f>
        <v>18.402306427999999</v>
      </c>
      <c r="L22" s="17">
        <f>SUMIF('FCM-RNS-LMP Assumptions'!$I:$I,"="&amp;DATEVALUE('Monthly Value (1)'!L$6&amp;"/1/"&amp;'Monthly Value (1)'!L$4),'FCM-RNS-LMP Assumptions'!$J:$J)</f>
        <v>18.402306427999999</v>
      </c>
      <c r="M22" s="17">
        <f>SUMIF('FCM-RNS-LMP Assumptions'!$I:$I,"="&amp;DATEVALUE('Monthly Value (1)'!M$6&amp;"/1/"&amp;'Monthly Value (1)'!M$4),'FCM-RNS-LMP Assumptions'!$J:$J)</f>
        <v>18.402306427999999</v>
      </c>
      <c r="N22" s="17">
        <f>SUMIF('FCM-RNS-LMP Assumptions'!$I:$I,"="&amp;DATEVALUE('Monthly Value (1)'!N$6&amp;"/1/"&amp;'Monthly Value (1)'!N$4),'FCM-RNS-LMP Assumptions'!$J:$J)</f>
        <v>18.402306427999999</v>
      </c>
      <c r="O22" s="17">
        <f>SUMIF('FCM-RNS-LMP Assumptions'!$I:$I,"="&amp;DATEVALUE('Monthly Value (1)'!O$6&amp;"/1/"&amp;'Monthly Value (1)'!O$4),'FCM-RNS-LMP Assumptions'!$J:$J)</f>
        <v>19.302306428000001</v>
      </c>
      <c r="P22" s="17">
        <f>SUMIF('FCM-RNS-LMP Assumptions'!$I:$I,"="&amp;DATEVALUE('Monthly Value (1)'!P$6&amp;"/1/"&amp;'Monthly Value (1)'!P$4),'FCM-RNS-LMP Assumptions'!$J:$J)</f>
        <v>19.34775255656</v>
      </c>
      <c r="Q22" s="17">
        <f>SUMIF('FCM-RNS-LMP Assumptions'!$I:$I,"="&amp;DATEVALUE('Monthly Value (1)'!Q$6&amp;"/1/"&amp;'Monthly Value (1)'!Q$4),'FCM-RNS-LMP Assumptions'!$J:$J)</f>
        <v>19.34775255656</v>
      </c>
      <c r="R22" s="17">
        <f>SUMIF('FCM-RNS-LMP Assumptions'!$I:$I,"="&amp;DATEVALUE('Monthly Value (1)'!R$6&amp;"/1/"&amp;'Monthly Value (1)'!R$4),'FCM-RNS-LMP Assumptions'!$J:$J)</f>
        <v>19.34775255656</v>
      </c>
      <c r="S22" s="17">
        <f>SUMIF('FCM-RNS-LMP Assumptions'!$I:$I,"="&amp;DATEVALUE('Monthly Value (1)'!S$6&amp;"/1/"&amp;'Monthly Value (1)'!S$4),'FCM-RNS-LMP Assumptions'!$J:$J)</f>
        <v>19.34775255656</v>
      </c>
      <c r="T22" s="17">
        <f>SUMIF('FCM-RNS-LMP Assumptions'!$I:$I,"="&amp;DATEVALUE('Monthly Value (1)'!T$6&amp;"/1/"&amp;'Monthly Value (1)'!T$4),'FCM-RNS-LMP Assumptions'!$J:$J)</f>
        <v>19.34775255656</v>
      </c>
      <c r="U22" s="17">
        <f>SUMIF('FCM-RNS-LMP Assumptions'!$I:$I,"="&amp;DATEVALUE('Monthly Value (1)'!U$6&amp;"/1/"&amp;'Monthly Value (1)'!U$4),'FCM-RNS-LMP Assumptions'!$J:$J)</f>
        <v>19.34775255656</v>
      </c>
      <c r="V22" s="17">
        <f>SUMIF('FCM-RNS-LMP Assumptions'!$I:$I,"="&amp;DATEVALUE('Monthly Value (1)'!V$6&amp;"/1/"&amp;'Monthly Value (1)'!V$4),'FCM-RNS-LMP Assumptions'!$J:$J)</f>
        <v>19.34775255656</v>
      </c>
      <c r="W22" s="17">
        <f>SUMIF('FCM-RNS-LMP Assumptions'!$I:$I,"="&amp;DATEVALUE('Monthly Value (1)'!W$6&amp;"/1/"&amp;'Monthly Value (1)'!W$4),'FCM-RNS-LMP Assumptions'!$J:$J)</f>
        <v>19.34775255656</v>
      </c>
      <c r="X22" s="17">
        <f>SUMIF('FCM-RNS-LMP Assumptions'!$I:$I,"="&amp;DATEVALUE('Monthly Value (1)'!X$6&amp;"/1/"&amp;'Monthly Value (1)'!X$4),'FCM-RNS-LMP Assumptions'!$J:$J)</f>
        <v>19.34775255656</v>
      </c>
      <c r="Y22" s="17">
        <f>SUMIF('FCM-RNS-LMP Assumptions'!$I:$I,"="&amp;DATEVALUE('Monthly Value (1)'!Y$6&amp;"/1/"&amp;'Monthly Value (1)'!Y$4),'FCM-RNS-LMP Assumptions'!$J:$J)</f>
        <v>19.34775255656</v>
      </c>
      <c r="Z22" s="17">
        <f>SUMIF('FCM-RNS-LMP Assumptions'!$I:$I,"="&amp;DATEVALUE('Monthly Value (1)'!Z$6&amp;"/1/"&amp;'Monthly Value (1)'!Z$4),'FCM-RNS-LMP Assumptions'!$J:$J)</f>
        <v>19.34775255656</v>
      </c>
      <c r="AA22" s="17">
        <f>SUMIF('FCM-RNS-LMP Assumptions'!$I:$I,"="&amp;DATEVALUE('Monthly Value (1)'!AA$6&amp;"/1/"&amp;'Monthly Value (1)'!AA$4),'FCM-RNS-LMP Assumptions'!$J:$J)</f>
        <v>20.16775255656</v>
      </c>
      <c r="AB22" s="17">
        <f>SUMIF('FCM-RNS-LMP Assumptions'!$I:$I,"="&amp;DATEVALUE('Monthly Value (1)'!AB$6&amp;"/1/"&amp;'Monthly Value (1)'!AB$4),'FCM-RNS-LMP Assumptions'!$J:$J)</f>
        <v>20.214107607691201</v>
      </c>
      <c r="AC22" s="17">
        <f>SUMIF('FCM-RNS-LMP Assumptions'!$I:$I,"="&amp;DATEVALUE('Monthly Value (1)'!AC$6&amp;"/1/"&amp;'Monthly Value (1)'!AC$4),'FCM-RNS-LMP Assumptions'!$J:$J)</f>
        <v>20.214107607691201</v>
      </c>
      <c r="AD22" s="17">
        <f>SUMIF('FCM-RNS-LMP Assumptions'!$I:$I,"="&amp;DATEVALUE('Monthly Value (1)'!AD$6&amp;"/1/"&amp;'Monthly Value (1)'!AD$4),'FCM-RNS-LMP Assumptions'!$J:$J)</f>
        <v>20.214107607691201</v>
      </c>
      <c r="AE22" s="17">
        <f>SUMIF('FCM-RNS-LMP Assumptions'!$I:$I,"="&amp;DATEVALUE('Monthly Value (1)'!AE$6&amp;"/1/"&amp;'Monthly Value (1)'!AE$4),'FCM-RNS-LMP Assumptions'!$J:$J)</f>
        <v>20.214107607691201</v>
      </c>
      <c r="AF22" s="17">
        <f>SUMIF('FCM-RNS-LMP Assumptions'!$I:$I,"="&amp;DATEVALUE('Monthly Value (1)'!AF$6&amp;"/1/"&amp;'Monthly Value (1)'!AF$4),'FCM-RNS-LMP Assumptions'!$J:$J)</f>
        <v>20.214107607691201</v>
      </c>
      <c r="AG22" s="17">
        <f>SUMIF('FCM-RNS-LMP Assumptions'!$I:$I,"="&amp;DATEVALUE('Monthly Value (1)'!AG$6&amp;"/1/"&amp;'Monthly Value (1)'!AG$4),'FCM-RNS-LMP Assumptions'!$J:$J)</f>
        <v>20.214107607691201</v>
      </c>
      <c r="AH22" s="17">
        <f>SUMIF('FCM-RNS-LMP Assumptions'!$I:$I,"="&amp;DATEVALUE('Monthly Value (1)'!AH$6&amp;"/1/"&amp;'Monthly Value (1)'!AH$4),'FCM-RNS-LMP Assumptions'!$J:$J)</f>
        <v>20.214107607691201</v>
      </c>
      <c r="AI22" s="17">
        <f>SUMIF('FCM-RNS-LMP Assumptions'!$I:$I,"="&amp;DATEVALUE('Monthly Value (1)'!AI$6&amp;"/1/"&amp;'Monthly Value (1)'!AI$4),'FCM-RNS-LMP Assumptions'!$J:$J)</f>
        <v>20.214107607691201</v>
      </c>
      <c r="AJ22" s="17">
        <f>SUMIF('FCM-RNS-LMP Assumptions'!$I:$I,"="&amp;DATEVALUE('Monthly Value (1)'!AJ$6&amp;"/1/"&amp;'Monthly Value (1)'!AJ$4),'FCM-RNS-LMP Assumptions'!$J:$J)</f>
        <v>20.214107607691201</v>
      </c>
      <c r="AK22" s="17">
        <f>SUMIF('FCM-RNS-LMP Assumptions'!$I:$I,"="&amp;DATEVALUE('Monthly Value (1)'!AK$6&amp;"/1/"&amp;'Monthly Value (1)'!AK$4),'FCM-RNS-LMP Assumptions'!$J:$J)</f>
        <v>20.214107607691201</v>
      </c>
      <c r="AL22" s="17">
        <f>SUMIF('FCM-RNS-LMP Assumptions'!$I:$I,"="&amp;DATEVALUE('Monthly Value (1)'!AL$6&amp;"/1/"&amp;'Monthly Value (1)'!AL$4),'FCM-RNS-LMP Assumptions'!$J:$J)</f>
        <v>20.214107607691201</v>
      </c>
      <c r="AM22" s="17">
        <f>SUMIF('FCM-RNS-LMP Assumptions'!$I:$I,"="&amp;DATEVALUE('Monthly Value (1)'!AM$6&amp;"/1/"&amp;'Monthly Value (1)'!AM$4),'FCM-RNS-LMP Assumptions'!$J:$J)</f>
        <v>20.6641076076912</v>
      </c>
      <c r="AN22" s="17">
        <f>SUMIF('FCM-RNS-LMP Assumptions'!$I:$I,"="&amp;DATEVALUE('Monthly Value (1)'!AN$6&amp;"/1/"&amp;'Monthly Value (1)'!AN$4),'FCM-RNS-LMP Assumptions'!$J:$J)</f>
        <v>20.711389759845027</v>
      </c>
      <c r="AO22" s="17">
        <f>SUMIF('FCM-RNS-LMP Assumptions'!$I:$I,"="&amp;DATEVALUE('Monthly Value (1)'!AO$6&amp;"/1/"&amp;'Monthly Value (1)'!AO$4),'FCM-RNS-LMP Assumptions'!$J:$J)</f>
        <v>20.711389759845027</v>
      </c>
      <c r="AP22" s="17">
        <f>SUMIF('FCM-RNS-LMP Assumptions'!$I:$I,"="&amp;DATEVALUE('Monthly Value (1)'!AP$6&amp;"/1/"&amp;'Monthly Value (1)'!AP$4),'FCM-RNS-LMP Assumptions'!$J:$J)</f>
        <v>20.711389759845027</v>
      </c>
      <c r="AQ22" s="17">
        <f>SUMIF('FCM-RNS-LMP Assumptions'!$I:$I,"="&amp;DATEVALUE('Monthly Value (1)'!AQ$6&amp;"/1/"&amp;'Monthly Value (1)'!AQ$4),'FCM-RNS-LMP Assumptions'!$J:$J)</f>
        <v>20.711389759845027</v>
      </c>
      <c r="AR22" s="17">
        <f>SUMIF('FCM-RNS-LMP Assumptions'!$I:$I,"="&amp;DATEVALUE('Monthly Value (1)'!AR$6&amp;"/1/"&amp;'Monthly Value (1)'!AR$4),'FCM-RNS-LMP Assumptions'!$J:$J)</f>
        <v>20.711389759845027</v>
      </c>
      <c r="AS22" s="17">
        <f>SUMIF('FCM-RNS-LMP Assumptions'!$I:$I,"="&amp;DATEVALUE('Monthly Value (1)'!AS$6&amp;"/1/"&amp;'Monthly Value (1)'!AS$4),'FCM-RNS-LMP Assumptions'!$J:$J)</f>
        <v>20.711389759845027</v>
      </c>
      <c r="AT22" s="17">
        <f>SUMIF('FCM-RNS-LMP Assumptions'!$I:$I,"="&amp;DATEVALUE('Monthly Value (1)'!AT$6&amp;"/1/"&amp;'Monthly Value (1)'!AT$4),'FCM-RNS-LMP Assumptions'!$J:$J)</f>
        <v>20.711389759845027</v>
      </c>
      <c r="AU22" s="17">
        <f>SUMIF('FCM-RNS-LMP Assumptions'!$I:$I,"="&amp;DATEVALUE('Monthly Value (1)'!AU$6&amp;"/1/"&amp;'Monthly Value (1)'!AU$4),'FCM-RNS-LMP Assumptions'!$J:$J)</f>
        <v>20.711389759845027</v>
      </c>
      <c r="AV22" s="17">
        <f>SUMIF('FCM-RNS-LMP Assumptions'!$I:$I,"="&amp;DATEVALUE('Monthly Value (1)'!AV$6&amp;"/1/"&amp;'Monthly Value (1)'!AV$4),'FCM-RNS-LMP Assumptions'!$J:$J)</f>
        <v>20.711389759845027</v>
      </c>
      <c r="AW22" s="17">
        <f>SUMIF('FCM-RNS-LMP Assumptions'!$I:$I,"="&amp;DATEVALUE('Monthly Value (1)'!AW$6&amp;"/1/"&amp;'Monthly Value (1)'!AW$4),'FCM-RNS-LMP Assumptions'!$J:$J)</f>
        <v>20.711389759845027</v>
      </c>
      <c r="AX22" s="17">
        <f>SUMIF('FCM-RNS-LMP Assumptions'!$I:$I,"="&amp;DATEVALUE('Monthly Value (1)'!AX$6&amp;"/1/"&amp;'Monthly Value (1)'!AX$4),'FCM-RNS-LMP Assumptions'!$J:$J)</f>
        <v>20.711389759845027</v>
      </c>
      <c r="AY22" s="17">
        <f>SUMIF('FCM-RNS-LMP Assumptions'!$I:$I,"="&amp;DATEVALUE('Monthly Value (1)'!AY$6&amp;"/1/"&amp;'Monthly Value (1)'!AY$4),'FCM-RNS-LMP Assumptions'!$J:$J)</f>
        <v>20.981389759845023</v>
      </c>
      <c r="AZ22" s="17">
        <f>SUMIF('FCM-RNS-LMP Assumptions'!$I:$I,"="&amp;DATEVALUE('Monthly Value (1)'!AZ$6&amp;"/1/"&amp;'Monthly Value (1)'!AZ$4),'FCM-RNS-LMP Assumptions'!$J:$J)</f>
        <v>21.029617555041924</v>
      </c>
      <c r="BA22" s="17">
        <f>SUMIF('FCM-RNS-LMP Assumptions'!$I:$I,"="&amp;DATEVALUE('Monthly Value (1)'!BA$6&amp;"/1/"&amp;'Monthly Value (1)'!BA$4),'FCM-RNS-LMP Assumptions'!$J:$J)</f>
        <v>21.029617555041924</v>
      </c>
      <c r="BB22" s="17">
        <f>SUMIF('FCM-RNS-LMP Assumptions'!$I:$I,"="&amp;DATEVALUE('Monthly Value (1)'!BB$6&amp;"/1/"&amp;'Monthly Value (1)'!BB$4),'FCM-RNS-LMP Assumptions'!$J:$J)</f>
        <v>21.029617555041924</v>
      </c>
      <c r="BC22" s="17">
        <f>SUMIF('FCM-RNS-LMP Assumptions'!$I:$I,"="&amp;DATEVALUE('Monthly Value (1)'!BC$6&amp;"/1/"&amp;'Monthly Value (1)'!BC$4),'FCM-RNS-LMP Assumptions'!$J:$J)</f>
        <v>21.029617555041924</v>
      </c>
      <c r="BD22" s="17">
        <f>SUMIF('FCM-RNS-LMP Assumptions'!$I:$I,"="&amp;DATEVALUE('Monthly Value (1)'!BD$6&amp;"/1/"&amp;'Monthly Value (1)'!BD$4),'FCM-RNS-LMP Assumptions'!$J:$J)</f>
        <v>21.029617555041924</v>
      </c>
      <c r="BE22" s="17">
        <f>SUMIF('FCM-RNS-LMP Assumptions'!$I:$I,"="&amp;DATEVALUE('Monthly Value (1)'!BE$6&amp;"/1/"&amp;'Monthly Value (1)'!BE$4),'FCM-RNS-LMP Assumptions'!$J:$J)</f>
        <v>21.029617555041924</v>
      </c>
      <c r="BF22" s="17">
        <f>SUMIF('FCM-RNS-LMP Assumptions'!$I:$I,"="&amp;DATEVALUE('Monthly Value (1)'!BF$6&amp;"/1/"&amp;'Monthly Value (1)'!BF$4),'FCM-RNS-LMP Assumptions'!$J:$J)</f>
        <v>21.029617555041924</v>
      </c>
      <c r="BG22" s="17">
        <f>SUMIF('FCM-RNS-LMP Assumptions'!$I:$I,"="&amp;DATEVALUE('Monthly Value (1)'!BG$6&amp;"/1/"&amp;'Monthly Value (1)'!BG$4),'FCM-RNS-LMP Assumptions'!$J:$J)</f>
        <v>21.029617555041924</v>
      </c>
      <c r="BH22" s="17">
        <f>SUMIF('FCM-RNS-LMP Assumptions'!$I:$I,"="&amp;DATEVALUE('Monthly Value (1)'!BH$6&amp;"/1/"&amp;'Monthly Value (1)'!BH$4),'FCM-RNS-LMP Assumptions'!$J:$J)</f>
        <v>21.029617555041924</v>
      </c>
      <c r="BI22" s="17">
        <f>SUMIF('FCM-RNS-LMP Assumptions'!$I:$I,"="&amp;DATEVALUE('Monthly Value (1)'!BI$6&amp;"/1/"&amp;'Monthly Value (1)'!BI$4),'FCM-RNS-LMP Assumptions'!$J:$J)</f>
        <v>21.029617555041924</v>
      </c>
      <c r="BJ22" s="17">
        <f>SUMIF('FCM-RNS-LMP Assumptions'!$I:$I,"="&amp;DATEVALUE('Monthly Value (1)'!BJ$6&amp;"/1/"&amp;'Monthly Value (1)'!BJ$4),'FCM-RNS-LMP Assumptions'!$J:$J)</f>
        <v>21.029617555041924</v>
      </c>
      <c r="BK22" s="17">
        <f>SUMIF('FCM-RNS-LMP Assumptions'!$I:$I,"="&amp;DATEVALUE('Monthly Value (1)'!BK$6&amp;"/1/"&amp;'Monthly Value (1)'!BK$4),'FCM-RNS-LMP Assumptions'!$J:$J)</f>
        <v>21.309617555041925</v>
      </c>
      <c r="BL22" s="17">
        <f>SUMIF('FCM-RNS-LMP Assumptions'!$I:$I,"="&amp;DATEVALUE('Monthly Value (1)'!BL$6&amp;"/1/"&amp;'Monthly Value (1)'!BL$4),'FCM-RNS-LMP Assumptions'!$J:$J)</f>
        <v>21.358809906142763</v>
      </c>
      <c r="BM22" s="17">
        <f>SUMIF('FCM-RNS-LMP Assumptions'!$I:$I,"="&amp;DATEVALUE('Monthly Value (1)'!BM$6&amp;"/1/"&amp;'Monthly Value (1)'!BM$4),'FCM-RNS-LMP Assumptions'!$J:$J)</f>
        <v>21.358809906142763</v>
      </c>
      <c r="BN22" s="17">
        <f>SUMIF('FCM-RNS-LMP Assumptions'!$I:$I,"="&amp;DATEVALUE('Monthly Value (1)'!BN$6&amp;"/1/"&amp;'Monthly Value (1)'!BN$4),'FCM-RNS-LMP Assumptions'!$J:$J)</f>
        <v>21.358809906142763</v>
      </c>
      <c r="BO22" s="17">
        <f>SUMIF('FCM-RNS-LMP Assumptions'!$I:$I,"="&amp;DATEVALUE('Monthly Value (1)'!BO$6&amp;"/1/"&amp;'Monthly Value (1)'!BO$4),'FCM-RNS-LMP Assumptions'!$J:$J)</f>
        <v>21.358809906142763</v>
      </c>
      <c r="BP22" s="17">
        <f>SUMIF('FCM-RNS-LMP Assumptions'!$I:$I,"="&amp;DATEVALUE('Monthly Value (1)'!BP$6&amp;"/1/"&amp;'Monthly Value (1)'!BP$4),'FCM-RNS-LMP Assumptions'!$J:$J)</f>
        <v>21.358809906142763</v>
      </c>
      <c r="BQ22" s="17">
        <f>SUMIF('FCM-RNS-LMP Assumptions'!$I:$I,"="&amp;DATEVALUE('Monthly Value (1)'!BQ$6&amp;"/1/"&amp;'Monthly Value (1)'!BQ$4),'FCM-RNS-LMP Assumptions'!$J:$J)</f>
        <v>21.358809906142763</v>
      </c>
      <c r="BR22" s="17">
        <f>SUMIF('FCM-RNS-LMP Assumptions'!$I:$I,"="&amp;DATEVALUE('Monthly Value (1)'!BR$6&amp;"/1/"&amp;'Monthly Value (1)'!BR$4),'FCM-RNS-LMP Assumptions'!$J:$J)</f>
        <v>21.358809906142763</v>
      </c>
      <c r="BS22" s="17">
        <f>SUMIF('FCM-RNS-LMP Assumptions'!$I:$I,"="&amp;DATEVALUE('Monthly Value (1)'!BS$6&amp;"/1/"&amp;'Monthly Value (1)'!BS$4),'FCM-RNS-LMP Assumptions'!$J:$J)</f>
        <v>21.358809906142763</v>
      </c>
      <c r="BT22" s="17">
        <f>SUMIF('FCM-RNS-LMP Assumptions'!$I:$I,"="&amp;DATEVALUE('Monthly Value (1)'!BT$6&amp;"/1/"&amp;'Monthly Value (1)'!BT$4),'FCM-RNS-LMP Assumptions'!$J:$J)</f>
        <v>21.358809906142763</v>
      </c>
      <c r="BU22" s="17">
        <f>SUMIF('FCM-RNS-LMP Assumptions'!$I:$I,"="&amp;DATEVALUE('Monthly Value (1)'!BU$6&amp;"/1/"&amp;'Monthly Value (1)'!BU$4),'FCM-RNS-LMP Assumptions'!$J:$J)</f>
        <v>21.358809906142763</v>
      </c>
      <c r="BV22" s="17">
        <f>SUMIF('FCM-RNS-LMP Assumptions'!$I:$I,"="&amp;DATEVALUE('Monthly Value (1)'!BV$6&amp;"/1/"&amp;'Monthly Value (1)'!BV$4),'FCM-RNS-LMP Assumptions'!$J:$J)</f>
        <v>21.358809906142763</v>
      </c>
      <c r="BW22" s="17">
        <f>SUMIF('FCM-RNS-LMP Assumptions'!$I:$I,"="&amp;DATEVALUE('Monthly Value (1)'!BW$6&amp;"/1/"&amp;'Monthly Value (1)'!BW$4),'FCM-RNS-LMP Assumptions'!$J:$J)</f>
        <v>21.648809906142763</v>
      </c>
      <c r="BX22" s="17">
        <f>SUMIF('FCM-RNS-LMP Assumptions'!$I:$I,"="&amp;DATEVALUE('Monthly Value (1)'!BX$6&amp;"/1/"&amp;'Monthly Value (1)'!BX$4),'FCM-RNS-LMP Assumptions'!$J:$J)</f>
        <v>21.698986104265618</v>
      </c>
      <c r="BY22" s="17">
        <f>SUMIF('FCM-RNS-LMP Assumptions'!$I:$I,"="&amp;DATEVALUE('Monthly Value (1)'!BY$6&amp;"/1/"&amp;'Monthly Value (1)'!BY$4),'FCM-RNS-LMP Assumptions'!$J:$J)</f>
        <v>21.698986104265618</v>
      </c>
      <c r="BZ22" s="17">
        <f>SUMIF('FCM-RNS-LMP Assumptions'!$I:$I,"="&amp;DATEVALUE('Monthly Value (1)'!BZ$6&amp;"/1/"&amp;'Monthly Value (1)'!BZ$4),'FCM-RNS-LMP Assumptions'!$J:$J)</f>
        <v>21.698986104265618</v>
      </c>
      <c r="CA22" s="17">
        <f>SUMIF('FCM-RNS-LMP Assumptions'!$I:$I,"="&amp;DATEVALUE('Monthly Value (1)'!CA$6&amp;"/1/"&amp;'Monthly Value (1)'!CA$4),'FCM-RNS-LMP Assumptions'!$J:$J)</f>
        <v>21.698986104265618</v>
      </c>
      <c r="CB22" s="17">
        <f>SUMIF('FCM-RNS-LMP Assumptions'!$I:$I,"="&amp;DATEVALUE('Monthly Value (1)'!CB$6&amp;"/1/"&amp;'Monthly Value (1)'!CB$4),'FCM-RNS-LMP Assumptions'!$J:$J)</f>
        <v>21.698986104265618</v>
      </c>
      <c r="CC22" s="17">
        <f>SUMIF('FCM-RNS-LMP Assumptions'!$I:$I,"="&amp;DATEVALUE('Monthly Value (1)'!CC$6&amp;"/1/"&amp;'Monthly Value (1)'!CC$4),'FCM-RNS-LMP Assumptions'!$J:$J)</f>
        <v>21.698986104265618</v>
      </c>
      <c r="CD22" s="17">
        <f>SUMIF('FCM-RNS-LMP Assumptions'!$I:$I,"="&amp;DATEVALUE('Monthly Value (1)'!CD$6&amp;"/1/"&amp;'Monthly Value (1)'!CD$4),'FCM-RNS-LMP Assumptions'!$J:$J)</f>
        <v>21.698986104265618</v>
      </c>
      <c r="CE22" s="17">
        <f>SUMIF('FCM-RNS-LMP Assumptions'!$I:$I,"="&amp;DATEVALUE('Monthly Value (1)'!CE$6&amp;"/1/"&amp;'Monthly Value (1)'!CE$4),'FCM-RNS-LMP Assumptions'!$J:$J)</f>
        <v>21.698986104265618</v>
      </c>
      <c r="CF22" s="17">
        <f>SUMIF('FCM-RNS-LMP Assumptions'!$I:$I,"="&amp;DATEVALUE('Monthly Value (1)'!CF$6&amp;"/1/"&amp;'Monthly Value (1)'!CF$4),'FCM-RNS-LMP Assumptions'!$J:$J)</f>
        <v>21.698986104265618</v>
      </c>
      <c r="CG22" s="17">
        <f>SUMIF('FCM-RNS-LMP Assumptions'!$I:$I,"="&amp;DATEVALUE('Monthly Value (1)'!CG$6&amp;"/1/"&amp;'Monthly Value (1)'!CG$4),'FCM-RNS-LMP Assumptions'!$J:$J)</f>
        <v>21.698986104265618</v>
      </c>
      <c r="CH22" s="17">
        <f>SUMIF('FCM-RNS-LMP Assumptions'!$I:$I,"="&amp;DATEVALUE('Monthly Value (1)'!CH$6&amp;"/1/"&amp;'Monthly Value (1)'!CH$4),'FCM-RNS-LMP Assumptions'!$J:$J)</f>
        <v>21.698986104265618</v>
      </c>
      <c r="CI22" s="17">
        <f>SUMIF('FCM-RNS-LMP Assumptions'!$I:$I,"="&amp;DATEVALUE('Monthly Value (1)'!CI$6&amp;"/1/"&amp;'Monthly Value (1)'!CI$4),'FCM-RNS-LMP Assumptions'!$J:$J)</f>
        <v>21.978986104265619</v>
      </c>
      <c r="CJ22" s="17">
        <f>SUMIF('FCM-RNS-LMP Assumptions'!$I:$I,"="&amp;DATEVALUE('Monthly Value (1)'!CJ$6&amp;"/1/"&amp;'Monthly Value (1)'!CJ$4),'FCM-RNS-LMP Assumptions'!$J:$J)</f>
        <v>22.030165826350931</v>
      </c>
      <c r="CK22" s="17">
        <f>SUMIF('FCM-RNS-LMP Assumptions'!$I:$I,"="&amp;DATEVALUE('Monthly Value (1)'!CK$6&amp;"/1/"&amp;'Monthly Value (1)'!CK$4),'FCM-RNS-LMP Assumptions'!$J:$J)</f>
        <v>22.030165826350931</v>
      </c>
      <c r="CL22" s="17">
        <f>SUMIF('FCM-RNS-LMP Assumptions'!$I:$I,"="&amp;DATEVALUE('Monthly Value (1)'!CL$6&amp;"/1/"&amp;'Monthly Value (1)'!CL$4),'FCM-RNS-LMP Assumptions'!$J:$J)</f>
        <v>22.030165826350931</v>
      </c>
      <c r="CM22" s="17">
        <f>SUMIF('FCM-RNS-LMP Assumptions'!$I:$I,"="&amp;DATEVALUE('Monthly Value (1)'!CM$6&amp;"/1/"&amp;'Monthly Value (1)'!CM$4),'FCM-RNS-LMP Assumptions'!$J:$J)</f>
        <v>22.030165826350931</v>
      </c>
      <c r="CN22" s="17">
        <f>SUMIF('FCM-RNS-LMP Assumptions'!$I:$I,"="&amp;DATEVALUE('Monthly Value (1)'!CN$6&amp;"/1/"&amp;'Monthly Value (1)'!CN$4),'FCM-RNS-LMP Assumptions'!$J:$J)</f>
        <v>22.030165826350931</v>
      </c>
      <c r="CO22" s="17">
        <f>SUMIF('FCM-RNS-LMP Assumptions'!$I:$I,"="&amp;DATEVALUE('Monthly Value (1)'!CO$6&amp;"/1/"&amp;'Monthly Value (1)'!CO$4),'FCM-RNS-LMP Assumptions'!$J:$J)</f>
        <v>22.030165826350931</v>
      </c>
      <c r="CP22" s="17">
        <f>SUMIF('FCM-RNS-LMP Assumptions'!$I:$I,"="&amp;DATEVALUE('Monthly Value (1)'!CP$6&amp;"/1/"&amp;'Monthly Value (1)'!CP$4),'FCM-RNS-LMP Assumptions'!$J:$J)</f>
        <v>22.030165826350931</v>
      </c>
      <c r="CQ22" s="17">
        <f>SUMIF('FCM-RNS-LMP Assumptions'!$I:$I,"="&amp;DATEVALUE('Monthly Value (1)'!CQ$6&amp;"/1/"&amp;'Monthly Value (1)'!CQ$4),'FCM-RNS-LMP Assumptions'!$J:$J)</f>
        <v>22.030165826350931</v>
      </c>
      <c r="CR22" s="17">
        <f>SUMIF('FCM-RNS-LMP Assumptions'!$I:$I,"="&amp;DATEVALUE('Monthly Value (1)'!CR$6&amp;"/1/"&amp;'Monthly Value (1)'!CR$4),'FCM-RNS-LMP Assumptions'!$J:$J)</f>
        <v>22.030165826350931</v>
      </c>
      <c r="CS22" s="17">
        <f>SUMIF('FCM-RNS-LMP Assumptions'!$I:$I,"="&amp;DATEVALUE('Monthly Value (1)'!CS$6&amp;"/1/"&amp;'Monthly Value (1)'!CS$4),'FCM-RNS-LMP Assumptions'!$J:$J)</f>
        <v>22.030165826350931</v>
      </c>
      <c r="CT22" s="17">
        <f>SUMIF('FCM-RNS-LMP Assumptions'!$I:$I,"="&amp;DATEVALUE('Monthly Value (1)'!CT$6&amp;"/1/"&amp;'Monthly Value (1)'!CT$4),'FCM-RNS-LMP Assumptions'!$J:$J)</f>
        <v>22.030165826350931</v>
      </c>
      <c r="CU22" s="17">
        <f>SUMIF('FCM-RNS-LMP Assumptions'!$I:$I,"="&amp;DATEVALUE('Monthly Value (1)'!CU$6&amp;"/1/"&amp;'Monthly Value (1)'!CU$4),'FCM-RNS-LMP Assumptions'!$J:$J)</f>
        <v>22.32016582635093</v>
      </c>
      <c r="CV22" s="17">
        <f>SUMIF('FCM-RNS-LMP Assumptions'!$I:$I,"="&amp;DATEVALUE('Monthly Value (1)'!CV$6&amp;"/1/"&amp;'Monthly Value (1)'!CV$4),'FCM-RNS-LMP Assumptions'!$J:$J)</f>
        <v>22.37236914287795</v>
      </c>
      <c r="CW22" s="17">
        <f>SUMIF('FCM-RNS-LMP Assumptions'!$I:$I,"="&amp;DATEVALUE('Monthly Value (1)'!CW$6&amp;"/1/"&amp;'Monthly Value (1)'!CW$4),'FCM-RNS-LMP Assumptions'!$J:$J)</f>
        <v>22.37236914287795</v>
      </c>
      <c r="CX22" s="17">
        <f>SUMIF('FCM-RNS-LMP Assumptions'!$I:$I,"="&amp;DATEVALUE('Monthly Value (1)'!CX$6&amp;"/1/"&amp;'Monthly Value (1)'!CX$4),'FCM-RNS-LMP Assumptions'!$J:$J)</f>
        <v>22.37236914287795</v>
      </c>
      <c r="CY22" s="17">
        <f>SUMIF('FCM-RNS-LMP Assumptions'!$I:$I,"="&amp;DATEVALUE('Monthly Value (1)'!CY$6&amp;"/1/"&amp;'Monthly Value (1)'!CY$4),'FCM-RNS-LMP Assumptions'!$J:$J)</f>
        <v>22.37236914287795</v>
      </c>
      <c r="CZ22" s="17">
        <f>SUMIF('FCM-RNS-LMP Assumptions'!$I:$I,"="&amp;DATEVALUE('Monthly Value (1)'!CZ$6&amp;"/1/"&amp;'Monthly Value (1)'!CZ$4),'FCM-RNS-LMP Assumptions'!$J:$J)</f>
        <v>22.37236914287795</v>
      </c>
      <c r="DA22" s="17">
        <f>SUMIF('FCM-RNS-LMP Assumptions'!$I:$I,"="&amp;DATEVALUE('Monthly Value (1)'!DA$6&amp;"/1/"&amp;'Monthly Value (1)'!DA$4),'FCM-RNS-LMP Assumptions'!$J:$J)</f>
        <v>22.37236914287795</v>
      </c>
      <c r="DB22" s="17">
        <f>SUMIF('FCM-RNS-LMP Assumptions'!$I:$I,"="&amp;DATEVALUE('Monthly Value (1)'!DB$6&amp;"/1/"&amp;'Monthly Value (1)'!DB$4),'FCM-RNS-LMP Assumptions'!$J:$J)</f>
        <v>22.37236914287795</v>
      </c>
      <c r="DC22" s="17">
        <f>SUMIF('FCM-RNS-LMP Assumptions'!$I:$I,"="&amp;DATEVALUE('Monthly Value (1)'!DC$6&amp;"/1/"&amp;'Monthly Value (1)'!DC$4),'FCM-RNS-LMP Assumptions'!$J:$J)</f>
        <v>22.37236914287795</v>
      </c>
      <c r="DD22" s="17">
        <f>SUMIF('FCM-RNS-LMP Assumptions'!$I:$I,"="&amp;DATEVALUE('Monthly Value (1)'!DD$6&amp;"/1/"&amp;'Monthly Value (1)'!DD$4),'FCM-RNS-LMP Assumptions'!$J:$J)</f>
        <v>22.37236914287795</v>
      </c>
      <c r="DE22" s="17">
        <f>SUMIF('FCM-RNS-LMP Assumptions'!$I:$I,"="&amp;DATEVALUE('Monthly Value (1)'!DE$6&amp;"/1/"&amp;'Monthly Value (1)'!DE$4),'FCM-RNS-LMP Assumptions'!$J:$J)</f>
        <v>22.37236914287795</v>
      </c>
      <c r="DF22" s="17">
        <f>SUMIF('FCM-RNS-LMP Assumptions'!$I:$I,"="&amp;DATEVALUE('Monthly Value (1)'!DF$6&amp;"/1/"&amp;'Monthly Value (1)'!DF$4),'FCM-RNS-LMP Assumptions'!$J:$J)</f>
        <v>22.37236914287795</v>
      </c>
      <c r="DG22" s="17">
        <f>SUMIF('FCM-RNS-LMP Assumptions'!$I:$I,"="&amp;DATEVALUE('Monthly Value (1)'!DG$6&amp;"/1/"&amp;'Monthly Value (1)'!DG$4),'FCM-RNS-LMP Assumptions'!$J:$J)</f>
        <v>22.672369142877951</v>
      </c>
      <c r="DH22" s="17">
        <f>SUMIF('FCM-RNS-LMP Assumptions'!$I:$I,"="&amp;DATEVALUE('Monthly Value (1)'!DH$6&amp;"/1/"&amp;'Monthly Value (1)'!DH$4),'FCM-RNS-LMP Assumptions'!$J:$J)</f>
        <v>22.725616525735511</v>
      </c>
      <c r="DI22" s="17">
        <f>SUMIF('FCM-RNS-LMP Assumptions'!$I:$I,"="&amp;DATEVALUE('Monthly Value (1)'!DI$6&amp;"/1/"&amp;'Monthly Value (1)'!DI$4),'FCM-RNS-LMP Assumptions'!$J:$J)</f>
        <v>22.725616525735511</v>
      </c>
      <c r="DJ22" s="17">
        <f>SUMIF('FCM-RNS-LMP Assumptions'!$I:$I,"="&amp;DATEVALUE('Monthly Value (1)'!DJ$6&amp;"/1/"&amp;'Monthly Value (1)'!DJ$4),'FCM-RNS-LMP Assumptions'!$J:$J)</f>
        <v>22.725616525735511</v>
      </c>
      <c r="DK22" s="17">
        <f>SUMIF('FCM-RNS-LMP Assumptions'!$I:$I,"="&amp;DATEVALUE('Monthly Value (1)'!DK$6&amp;"/1/"&amp;'Monthly Value (1)'!DK$4),'FCM-RNS-LMP Assumptions'!$J:$J)</f>
        <v>22.725616525735511</v>
      </c>
      <c r="DL22" s="17">
        <f>SUMIF('FCM-RNS-LMP Assumptions'!$I:$I,"="&amp;DATEVALUE('Monthly Value (1)'!DL$6&amp;"/1/"&amp;'Monthly Value (1)'!DL$4),'FCM-RNS-LMP Assumptions'!$J:$J)</f>
        <v>22.725616525735511</v>
      </c>
      <c r="DM22" s="17">
        <f>SUMIF('FCM-RNS-LMP Assumptions'!$I:$I,"="&amp;DATEVALUE('Monthly Value (1)'!DM$6&amp;"/1/"&amp;'Monthly Value (1)'!DM$4),'FCM-RNS-LMP Assumptions'!$J:$J)</f>
        <v>22.725616525735511</v>
      </c>
      <c r="DN22" s="17">
        <f>SUMIF('FCM-RNS-LMP Assumptions'!$I:$I,"="&amp;DATEVALUE('Monthly Value (1)'!DN$6&amp;"/1/"&amp;'Monthly Value (1)'!DN$4),'FCM-RNS-LMP Assumptions'!$J:$J)</f>
        <v>22.725616525735511</v>
      </c>
      <c r="DO22" s="17">
        <f>SUMIF('FCM-RNS-LMP Assumptions'!$I:$I,"="&amp;DATEVALUE('Monthly Value (1)'!DO$6&amp;"/1/"&amp;'Monthly Value (1)'!DO$4),'FCM-RNS-LMP Assumptions'!$J:$J)</f>
        <v>22.725616525735511</v>
      </c>
      <c r="DP22" s="17">
        <f>SUMIF('FCM-RNS-LMP Assumptions'!$I:$I,"="&amp;DATEVALUE('Monthly Value (1)'!DP$6&amp;"/1/"&amp;'Monthly Value (1)'!DP$4),'FCM-RNS-LMP Assumptions'!$J:$J)</f>
        <v>22.725616525735511</v>
      </c>
      <c r="DQ22" s="17">
        <f>SUMIF('FCM-RNS-LMP Assumptions'!$I:$I,"="&amp;DATEVALUE('Monthly Value (1)'!DQ$6&amp;"/1/"&amp;'Monthly Value (1)'!DQ$4),'FCM-RNS-LMP Assumptions'!$J:$J)</f>
        <v>22.725616525735511</v>
      </c>
      <c r="DR22" s="17">
        <f>SUMIF('FCM-RNS-LMP Assumptions'!$I:$I,"="&amp;DATEVALUE('Monthly Value (1)'!DR$6&amp;"/1/"&amp;'Monthly Value (1)'!DR$4),'FCM-RNS-LMP Assumptions'!$J:$J)</f>
        <v>22.725616525735511</v>
      </c>
      <c r="DS22" s="17">
        <f>SUMIF('FCM-RNS-LMP Assumptions'!$I:$I,"="&amp;DATEVALUE('Monthly Value (1)'!DS$6&amp;"/1/"&amp;'Monthly Value (1)'!DS$4),'FCM-RNS-LMP Assumptions'!$J:$J)</f>
        <v>23.025616525735508</v>
      </c>
      <c r="DT22" s="17">
        <f>SUMIF('FCM-RNS-LMP Assumptions'!$I:$I,"="&amp;DATEVALUE('Monthly Value (1)'!DT$6&amp;"/1/"&amp;'Monthly Value (1)'!DT$4),'FCM-RNS-LMP Assumptions'!$J:$J)</f>
        <v>23.079928856250216</v>
      </c>
      <c r="DU22" s="17">
        <f>SUMIF('FCM-RNS-LMP Assumptions'!$I:$I,"="&amp;DATEVALUE('Monthly Value (1)'!DU$6&amp;"/1/"&amp;'Monthly Value (1)'!DU$4),'FCM-RNS-LMP Assumptions'!$J:$J)</f>
        <v>23.079928856250216</v>
      </c>
      <c r="DV22" s="17">
        <f>SUMIF('FCM-RNS-LMP Assumptions'!$I:$I,"="&amp;DATEVALUE('Monthly Value (1)'!DV$6&amp;"/1/"&amp;'Monthly Value (1)'!DV$4),'FCM-RNS-LMP Assumptions'!$J:$J)</f>
        <v>23.079928856250216</v>
      </c>
      <c r="DW22" s="17">
        <f>SUMIF('FCM-RNS-LMP Assumptions'!$I:$I,"="&amp;DATEVALUE('Monthly Value (1)'!DW$6&amp;"/1/"&amp;'Monthly Value (1)'!DW$4),'FCM-RNS-LMP Assumptions'!$J:$J)</f>
        <v>23.079928856250216</v>
      </c>
      <c r="DX22" s="17">
        <f>SUMIF('FCM-RNS-LMP Assumptions'!$I:$I,"="&amp;DATEVALUE('Monthly Value (1)'!DX$6&amp;"/1/"&amp;'Monthly Value (1)'!DX$4),'FCM-RNS-LMP Assumptions'!$J:$J)</f>
        <v>23.079928856250216</v>
      </c>
      <c r="DY22" s="17">
        <f>SUMIF('FCM-RNS-LMP Assumptions'!$I:$I,"="&amp;DATEVALUE('Monthly Value (1)'!DY$6&amp;"/1/"&amp;'Monthly Value (1)'!DY$4),'FCM-RNS-LMP Assumptions'!$J:$J)</f>
        <v>23.079928856250216</v>
      </c>
      <c r="DZ22" s="17">
        <f>SUMIF('FCM-RNS-LMP Assumptions'!$I:$I,"="&amp;DATEVALUE('Monthly Value (1)'!DZ$6&amp;"/1/"&amp;'Monthly Value (1)'!DZ$4),'FCM-RNS-LMP Assumptions'!$J:$J)</f>
        <v>23.079928856250216</v>
      </c>
      <c r="EA22" s="17">
        <f>SUMIF('FCM-RNS-LMP Assumptions'!$I:$I,"="&amp;DATEVALUE('Monthly Value (1)'!EA$6&amp;"/1/"&amp;'Monthly Value (1)'!EA$4),'FCM-RNS-LMP Assumptions'!$J:$J)</f>
        <v>23.079928856250216</v>
      </c>
      <c r="EB22" s="17">
        <f>SUMIF('FCM-RNS-LMP Assumptions'!$I:$I,"="&amp;DATEVALUE('Monthly Value (1)'!EB$6&amp;"/1/"&amp;'Monthly Value (1)'!EB$4),'FCM-RNS-LMP Assumptions'!$J:$J)</f>
        <v>23.079928856250216</v>
      </c>
      <c r="EC22" s="17">
        <f>SUMIF('FCM-RNS-LMP Assumptions'!$I:$I,"="&amp;DATEVALUE('Monthly Value (1)'!EC$6&amp;"/1/"&amp;'Monthly Value (1)'!EC$4),'FCM-RNS-LMP Assumptions'!$J:$J)</f>
        <v>23.079928856250216</v>
      </c>
      <c r="ED22" s="17">
        <f>SUMIF('FCM-RNS-LMP Assumptions'!$I:$I,"="&amp;DATEVALUE('Monthly Value (1)'!ED$6&amp;"/1/"&amp;'Monthly Value (1)'!ED$4),'FCM-RNS-LMP Assumptions'!$J:$J)</f>
        <v>23.079928856250216</v>
      </c>
      <c r="EE22" s="17">
        <f>SUMIF('FCM-RNS-LMP Assumptions'!$I:$I,"="&amp;DATEVALUE('Monthly Value (1)'!EE$6&amp;"/1/"&amp;'Monthly Value (1)'!EE$4),'FCM-RNS-LMP Assumptions'!$J:$J)</f>
        <v>23.379928856250217</v>
      </c>
      <c r="EF22" s="17">
        <f>SUMIF('FCM-RNS-LMP Assumptions'!$I:$I,"="&amp;DATEVALUE('Monthly Value (1)'!EF$6&amp;"/1/"&amp;'Monthly Value (1)'!EF$4),'FCM-RNS-LMP Assumptions'!$J:$J)</f>
        <v>23.435327433375221</v>
      </c>
      <c r="EG22" s="17">
        <f>SUMIF('FCM-RNS-LMP Assumptions'!$I:$I,"="&amp;DATEVALUE('Monthly Value (1)'!EG$6&amp;"/1/"&amp;'Monthly Value (1)'!EG$4),'FCM-RNS-LMP Assumptions'!$J:$J)</f>
        <v>23.435327433375221</v>
      </c>
      <c r="EH22" s="17">
        <f>SUMIF('FCM-RNS-LMP Assumptions'!$I:$I,"="&amp;DATEVALUE('Monthly Value (1)'!EH$6&amp;"/1/"&amp;'Monthly Value (1)'!EH$4),'FCM-RNS-LMP Assumptions'!$J:$J)</f>
        <v>23.435327433375221</v>
      </c>
      <c r="EI22" s="17">
        <f>SUMIF('FCM-RNS-LMP Assumptions'!$I:$I,"="&amp;DATEVALUE('Monthly Value (1)'!EI$6&amp;"/1/"&amp;'Monthly Value (1)'!EI$4),'FCM-RNS-LMP Assumptions'!$J:$J)</f>
        <v>23.435327433375221</v>
      </c>
      <c r="EJ22" s="17">
        <f>SUMIF('FCM-RNS-LMP Assumptions'!$I:$I,"="&amp;DATEVALUE('Monthly Value (1)'!EJ$6&amp;"/1/"&amp;'Monthly Value (1)'!EJ$4),'FCM-RNS-LMP Assumptions'!$J:$J)</f>
        <v>23.435327433375221</v>
      </c>
      <c r="EK22" s="17">
        <f>SUMIF('FCM-RNS-LMP Assumptions'!$I:$I,"="&amp;DATEVALUE('Monthly Value (1)'!EK$6&amp;"/1/"&amp;'Monthly Value (1)'!EK$4),'FCM-RNS-LMP Assumptions'!$J:$J)</f>
        <v>23.435327433375221</v>
      </c>
      <c r="EL22" s="17">
        <f>SUMIF('FCM-RNS-LMP Assumptions'!$I:$I,"="&amp;DATEVALUE('Monthly Value (1)'!EL$6&amp;"/1/"&amp;'Monthly Value (1)'!EL$4),'FCM-RNS-LMP Assumptions'!$J:$J)</f>
        <v>23.435327433375221</v>
      </c>
      <c r="EM22" s="17">
        <f>SUMIF('FCM-RNS-LMP Assumptions'!$I:$I,"="&amp;DATEVALUE('Monthly Value (1)'!EM$6&amp;"/1/"&amp;'Monthly Value (1)'!EM$4),'FCM-RNS-LMP Assumptions'!$J:$J)</f>
        <v>23.435327433375221</v>
      </c>
      <c r="EN22" s="17">
        <f>SUMIF('FCM-RNS-LMP Assumptions'!$I:$I,"="&amp;DATEVALUE('Monthly Value (1)'!EN$6&amp;"/1/"&amp;'Monthly Value (1)'!EN$4),'FCM-RNS-LMP Assumptions'!$J:$J)</f>
        <v>23.435327433375221</v>
      </c>
      <c r="EO22" s="17">
        <f>SUMIF('FCM-RNS-LMP Assumptions'!$I:$I,"="&amp;DATEVALUE('Monthly Value (1)'!EO$6&amp;"/1/"&amp;'Monthly Value (1)'!EO$4),'FCM-RNS-LMP Assumptions'!$J:$J)</f>
        <v>23.435327433375221</v>
      </c>
      <c r="EP22" s="17">
        <f>SUMIF('FCM-RNS-LMP Assumptions'!$I:$I,"="&amp;DATEVALUE('Monthly Value (1)'!EP$6&amp;"/1/"&amp;'Monthly Value (1)'!EP$4),'FCM-RNS-LMP Assumptions'!$J:$J)</f>
        <v>23.435327433375221</v>
      </c>
      <c r="EQ22" s="17">
        <f>SUMIF('FCM-RNS-LMP Assumptions'!$I:$I,"="&amp;DATEVALUE('Monthly Value (1)'!EQ$6&amp;"/1/"&amp;'Monthly Value (1)'!EQ$4),'FCM-RNS-LMP Assumptions'!$J:$J)</f>
        <v>23.745327433375223</v>
      </c>
      <c r="ER22" s="17">
        <f>SUMIF('FCM-RNS-LMP Assumptions'!$I:$I,"="&amp;DATEVALUE('Monthly Value (1)'!ER$6&amp;"/1/"&amp;'Monthly Value (1)'!ER$4),'FCM-RNS-LMP Assumptions'!$J:$J)</f>
        <v>23.80183398204273</v>
      </c>
      <c r="ES22" s="17">
        <f>SUMIF('FCM-RNS-LMP Assumptions'!$I:$I,"="&amp;DATEVALUE('Monthly Value (1)'!ES$6&amp;"/1/"&amp;'Monthly Value (1)'!ES$4),'FCM-RNS-LMP Assumptions'!$J:$J)</f>
        <v>23.80183398204273</v>
      </c>
      <c r="ET22" s="17">
        <f>SUMIF('FCM-RNS-LMP Assumptions'!$I:$I,"="&amp;DATEVALUE('Monthly Value (1)'!ET$6&amp;"/1/"&amp;'Monthly Value (1)'!ET$4),'FCM-RNS-LMP Assumptions'!$J:$J)</f>
        <v>23.80183398204273</v>
      </c>
      <c r="EU22" s="17">
        <f>SUMIF('FCM-RNS-LMP Assumptions'!$I:$I,"="&amp;DATEVALUE('Monthly Value (1)'!EU$6&amp;"/1/"&amp;'Monthly Value (1)'!EU$4),'FCM-RNS-LMP Assumptions'!$J:$J)</f>
        <v>23.80183398204273</v>
      </c>
      <c r="EV22" s="17">
        <f>SUMIF('FCM-RNS-LMP Assumptions'!$I:$I,"="&amp;DATEVALUE('Monthly Value (1)'!EV$6&amp;"/1/"&amp;'Monthly Value (1)'!EV$4),'FCM-RNS-LMP Assumptions'!$J:$J)</f>
        <v>23.80183398204273</v>
      </c>
      <c r="EW22" s="17">
        <f>SUMIF('FCM-RNS-LMP Assumptions'!$I:$I,"="&amp;DATEVALUE('Monthly Value (1)'!EW$6&amp;"/1/"&amp;'Monthly Value (1)'!EW$4),'FCM-RNS-LMP Assumptions'!$J:$J)</f>
        <v>23.80183398204273</v>
      </c>
      <c r="EX22" s="17">
        <f>SUMIF('FCM-RNS-LMP Assumptions'!$I:$I,"="&amp;DATEVALUE('Monthly Value (1)'!EX$6&amp;"/1/"&amp;'Monthly Value (1)'!EX$4),'FCM-RNS-LMP Assumptions'!$J:$J)</f>
        <v>23.80183398204273</v>
      </c>
      <c r="EY22" s="17">
        <f>SUMIF('FCM-RNS-LMP Assumptions'!$I:$I,"="&amp;DATEVALUE('Monthly Value (1)'!EY$6&amp;"/1/"&amp;'Monthly Value (1)'!EY$4),'FCM-RNS-LMP Assumptions'!$J:$J)</f>
        <v>23.80183398204273</v>
      </c>
      <c r="EZ22" s="17">
        <f>SUMIF('FCM-RNS-LMP Assumptions'!$I:$I,"="&amp;DATEVALUE('Monthly Value (1)'!EZ$6&amp;"/1/"&amp;'Monthly Value (1)'!EZ$4),'FCM-RNS-LMP Assumptions'!$J:$J)</f>
        <v>23.80183398204273</v>
      </c>
      <c r="FA22" s="17">
        <f>SUMIF('FCM-RNS-LMP Assumptions'!$I:$I,"="&amp;DATEVALUE('Monthly Value (1)'!FA$6&amp;"/1/"&amp;'Monthly Value (1)'!FA$4),'FCM-RNS-LMP Assumptions'!$J:$J)</f>
        <v>23.80183398204273</v>
      </c>
      <c r="FB22" s="17">
        <f>SUMIF('FCM-RNS-LMP Assumptions'!$I:$I,"="&amp;DATEVALUE('Monthly Value (1)'!FB$6&amp;"/1/"&amp;'Monthly Value (1)'!FB$4),'FCM-RNS-LMP Assumptions'!$J:$J)</f>
        <v>23.80183398204273</v>
      </c>
      <c r="FC22" s="17">
        <f>SUMIF('FCM-RNS-LMP Assumptions'!$I:$I,"="&amp;DATEVALUE('Monthly Value (1)'!FC$6&amp;"/1/"&amp;'Monthly Value (1)'!FC$4),'FCM-RNS-LMP Assumptions'!$J:$J)</f>
        <v>24.121833982042727</v>
      </c>
      <c r="FD22" s="17">
        <f>SUMIF('FCM-RNS-LMP Assumptions'!$I:$I,"="&amp;DATEVALUE('Monthly Value (1)'!FD$6&amp;"/1/"&amp;'Monthly Value (1)'!FD$4),'FCM-RNS-LMP Assumptions'!$J:$J)</f>
        <v>24.179470661683581</v>
      </c>
      <c r="FE22" s="17">
        <f>SUMIF('FCM-RNS-LMP Assumptions'!$I:$I,"="&amp;DATEVALUE('Monthly Value (1)'!FE$6&amp;"/1/"&amp;'Monthly Value (1)'!FE$4),'FCM-RNS-LMP Assumptions'!$J:$J)</f>
        <v>24.179470661683581</v>
      </c>
      <c r="FF22" s="17">
        <f>SUMIF('FCM-RNS-LMP Assumptions'!$I:$I,"="&amp;DATEVALUE('Monthly Value (1)'!FF$6&amp;"/1/"&amp;'Monthly Value (1)'!FF$4),'FCM-RNS-LMP Assumptions'!$J:$J)</f>
        <v>24.179470661683581</v>
      </c>
      <c r="FG22" s="17">
        <f>SUMIF('FCM-RNS-LMP Assumptions'!$I:$I,"="&amp;DATEVALUE('Monthly Value (1)'!FG$6&amp;"/1/"&amp;'Monthly Value (1)'!FG$4),'FCM-RNS-LMP Assumptions'!$J:$J)</f>
        <v>24.179470661683581</v>
      </c>
      <c r="FH22" s="17">
        <f>SUMIF('FCM-RNS-LMP Assumptions'!$I:$I,"="&amp;DATEVALUE('Monthly Value (1)'!FH$6&amp;"/1/"&amp;'Monthly Value (1)'!FH$4),'FCM-RNS-LMP Assumptions'!$J:$J)</f>
        <v>24.179470661683581</v>
      </c>
      <c r="FI22" s="17">
        <f>SUMIF('FCM-RNS-LMP Assumptions'!$I:$I,"="&amp;DATEVALUE('Monthly Value (1)'!FI$6&amp;"/1/"&amp;'Monthly Value (1)'!FI$4),'FCM-RNS-LMP Assumptions'!$J:$J)</f>
        <v>24.179470661683581</v>
      </c>
      <c r="FJ22" s="17">
        <f>SUMIF('FCM-RNS-LMP Assumptions'!$I:$I,"="&amp;DATEVALUE('Monthly Value (1)'!FJ$6&amp;"/1/"&amp;'Monthly Value (1)'!FJ$4),'FCM-RNS-LMP Assumptions'!$J:$J)</f>
        <v>24.179470661683581</v>
      </c>
      <c r="FK22" s="17">
        <f>SUMIF('FCM-RNS-LMP Assumptions'!$I:$I,"="&amp;DATEVALUE('Monthly Value (1)'!FK$6&amp;"/1/"&amp;'Monthly Value (1)'!FK$4),'FCM-RNS-LMP Assumptions'!$J:$J)</f>
        <v>24.179470661683581</v>
      </c>
      <c r="FL22" s="17">
        <f>SUMIF('FCM-RNS-LMP Assumptions'!$I:$I,"="&amp;DATEVALUE('Monthly Value (1)'!FL$6&amp;"/1/"&amp;'Monthly Value (1)'!FL$4),'FCM-RNS-LMP Assumptions'!$J:$J)</f>
        <v>24.179470661683581</v>
      </c>
      <c r="FM22" s="17">
        <f>SUMIF('FCM-RNS-LMP Assumptions'!$I:$I,"="&amp;DATEVALUE('Monthly Value (1)'!FM$6&amp;"/1/"&amp;'Monthly Value (1)'!FM$4),'FCM-RNS-LMP Assumptions'!$J:$J)</f>
        <v>24.179470661683581</v>
      </c>
      <c r="FN22" s="17">
        <f>SUMIF('FCM-RNS-LMP Assumptions'!$I:$I,"="&amp;DATEVALUE('Monthly Value (1)'!FN$6&amp;"/1/"&amp;'Monthly Value (1)'!FN$4),'FCM-RNS-LMP Assumptions'!$J:$J)</f>
        <v>24.179470661683581</v>
      </c>
      <c r="FO22" s="17">
        <f>SUMIF('FCM-RNS-LMP Assumptions'!$I:$I,"="&amp;DATEVALUE('Monthly Value (1)'!FO$6&amp;"/1/"&amp;'Monthly Value (1)'!FO$4),'FCM-RNS-LMP Assumptions'!$J:$J)</f>
        <v>24.489470661683583</v>
      </c>
      <c r="FP22" s="17">
        <f>SUMIF('FCM-RNS-LMP Assumptions'!$I:$I,"="&amp;DATEVALUE('Monthly Value (1)'!FP$6&amp;"/1/"&amp;'Monthly Value (1)'!FP$4),'FCM-RNS-LMP Assumptions'!$J:$J)</f>
        <v>24.548260074917255</v>
      </c>
      <c r="FQ22" s="17">
        <f>SUMIF('FCM-RNS-LMP Assumptions'!$I:$I,"="&amp;DATEVALUE('Monthly Value (1)'!FQ$6&amp;"/1/"&amp;'Monthly Value (1)'!FQ$4),'FCM-RNS-LMP Assumptions'!$J:$J)</f>
        <v>24.548260074917255</v>
      </c>
      <c r="FR22" s="17">
        <f>SUMIF('FCM-RNS-LMP Assumptions'!$I:$I,"="&amp;DATEVALUE('Monthly Value (1)'!FR$6&amp;"/1/"&amp;'Monthly Value (1)'!FR$4),'FCM-RNS-LMP Assumptions'!$J:$J)</f>
        <v>24.548260074917255</v>
      </c>
      <c r="FS22" s="17">
        <f>SUMIF('FCM-RNS-LMP Assumptions'!$I:$I,"="&amp;DATEVALUE('Monthly Value (1)'!FS$6&amp;"/1/"&amp;'Monthly Value (1)'!FS$4),'FCM-RNS-LMP Assumptions'!$J:$J)</f>
        <v>24.548260074917255</v>
      </c>
      <c r="FT22" s="17">
        <f>SUMIF('FCM-RNS-LMP Assumptions'!$I:$I,"="&amp;DATEVALUE('Monthly Value (1)'!FT$6&amp;"/1/"&amp;'Monthly Value (1)'!FT$4),'FCM-RNS-LMP Assumptions'!$J:$J)</f>
        <v>24.548260074917255</v>
      </c>
      <c r="FU22" s="17">
        <f>SUMIF('FCM-RNS-LMP Assumptions'!$I:$I,"="&amp;DATEVALUE('Monthly Value (1)'!FU$6&amp;"/1/"&amp;'Monthly Value (1)'!FU$4),'FCM-RNS-LMP Assumptions'!$J:$J)</f>
        <v>24.548260074917255</v>
      </c>
      <c r="FV22" s="17">
        <f>SUMIF('FCM-RNS-LMP Assumptions'!$I:$I,"="&amp;DATEVALUE('Monthly Value (1)'!FV$6&amp;"/1/"&amp;'Monthly Value (1)'!FV$4),'FCM-RNS-LMP Assumptions'!$J:$J)</f>
        <v>24.548260074917255</v>
      </c>
      <c r="FW22" s="17">
        <f>SUMIF('FCM-RNS-LMP Assumptions'!$I:$I,"="&amp;DATEVALUE('Monthly Value (1)'!FW$6&amp;"/1/"&amp;'Monthly Value (1)'!FW$4),'FCM-RNS-LMP Assumptions'!$J:$J)</f>
        <v>24.548260074917255</v>
      </c>
      <c r="FX22" s="17">
        <f>SUMIF('FCM-RNS-LMP Assumptions'!$I:$I,"="&amp;DATEVALUE('Monthly Value (1)'!FX$6&amp;"/1/"&amp;'Monthly Value (1)'!FX$4),'FCM-RNS-LMP Assumptions'!$J:$J)</f>
        <v>24.548260074917255</v>
      </c>
      <c r="FY22" s="17">
        <f>SUMIF('FCM-RNS-LMP Assumptions'!$I:$I,"="&amp;DATEVALUE('Monthly Value (1)'!FY$6&amp;"/1/"&amp;'Monthly Value (1)'!FY$4),'FCM-RNS-LMP Assumptions'!$J:$J)</f>
        <v>24.548260074917255</v>
      </c>
      <c r="FZ22" s="17">
        <f>SUMIF('FCM-RNS-LMP Assumptions'!$I:$I,"="&amp;DATEVALUE('Monthly Value (1)'!FZ$6&amp;"/1/"&amp;'Monthly Value (1)'!FZ$4),'FCM-RNS-LMP Assumptions'!$J:$J)</f>
        <v>24.548260074917255</v>
      </c>
      <c r="GA22" s="17">
        <f>SUMIF('FCM-RNS-LMP Assumptions'!$I:$I,"="&amp;DATEVALUE('Monthly Value (1)'!GA$6&amp;"/1/"&amp;'Monthly Value (1)'!GA$4),'FCM-RNS-LMP Assumptions'!$J:$J)</f>
        <v>24.878260074917254</v>
      </c>
      <c r="GB22" s="17">
        <f>SUMIF('FCM-RNS-LMP Assumptions'!$I:$I,"="&amp;DATEVALUE('Monthly Value (1)'!GB$6&amp;"/1/"&amp;'Monthly Value (1)'!GB$4),'FCM-RNS-LMP Assumptions'!$J:$J)</f>
        <v>24.938225276415597</v>
      </c>
      <c r="GC22" s="17">
        <f>SUMIF('FCM-RNS-LMP Assumptions'!$I:$I,"="&amp;DATEVALUE('Monthly Value (1)'!GC$6&amp;"/1/"&amp;'Monthly Value (1)'!GC$4),'FCM-RNS-LMP Assumptions'!$J:$J)</f>
        <v>24.938225276415597</v>
      </c>
      <c r="GD22" s="17">
        <f>SUMIF('FCM-RNS-LMP Assumptions'!$I:$I,"="&amp;DATEVALUE('Monthly Value (1)'!GD$6&amp;"/1/"&amp;'Monthly Value (1)'!GD$4),'FCM-RNS-LMP Assumptions'!$J:$J)</f>
        <v>24.938225276415597</v>
      </c>
      <c r="GE22" s="17">
        <f>SUMIF('FCM-RNS-LMP Assumptions'!$I:$I,"="&amp;DATEVALUE('Monthly Value (1)'!GE$6&amp;"/1/"&amp;'Monthly Value (1)'!GE$4),'FCM-RNS-LMP Assumptions'!$J:$J)</f>
        <v>24.938225276415597</v>
      </c>
      <c r="GF22" s="17">
        <f>SUMIF('FCM-RNS-LMP Assumptions'!$I:$I,"="&amp;DATEVALUE('Monthly Value (1)'!GF$6&amp;"/1/"&amp;'Monthly Value (1)'!GF$4),'FCM-RNS-LMP Assumptions'!$J:$J)</f>
        <v>24.938225276415597</v>
      </c>
      <c r="GG22" s="17">
        <f>SUMIF('FCM-RNS-LMP Assumptions'!$I:$I,"="&amp;DATEVALUE('Monthly Value (1)'!GG$6&amp;"/1/"&amp;'Monthly Value (1)'!GG$4),'FCM-RNS-LMP Assumptions'!$J:$J)</f>
        <v>24.938225276415597</v>
      </c>
      <c r="GH22" s="17">
        <f>SUMIF('FCM-RNS-LMP Assumptions'!$I:$I,"="&amp;DATEVALUE('Monthly Value (1)'!GH$6&amp;"/1/"&amp;'Monthly Value (1)'!GH$4),'FCM-RNS-LMP Assumptions'!$J:$J)</f>
        <v>24.938225276415597</v>
      </c>
      <c r="GI22" s="17">
        <f>SUMIF('FCM-RNS-LMP Assumptions'!$I:$I,"="&amp;DATEVALUE('Monthly Value (1)'!GI$6&amp;"/1/"&amp;'Monthly Value (1)'!GI$4),'FCM-RNS-LMP Assumptions'!$J:$J)</f>
        <v>24.938225276415597</v>
      </c>
      <c r="GJ22" s="17">
        <f>SUMIF('FCM-RNS-LMP Assumptions'!$I:$I,"="&amp;DATEVALUE('Monthly Value (1)'!GJ$6&amp;"/1/"&amp;'Monthly Value (1)'!GJ$4),'FCM-RNS-LMP Assumptions'!$J:$J)</f>
        <v>24.938225276415597</v>
      </c>
      <c r="GK22" s="17">
        <f>SUMIF('FCM-RNS-LMP Assumptions'!$I:$I,"="&amp;DATEVALUE('Monthly Value (1)'!GK$6&amp;"/1/"&amp;'Monthly Value (1)'!GK$4),'FCM-RNS-LMP Assumptions'!$J:$J)</f>
        <v>24.938225276415597</v>
      </c>
      <c r="GL22" s="17">
        <f>SUMIF('FCM-RNS-LMP Assumptions'!$I:$I,"="&amp;DATEVALUE('Monthly Value (1)'!GL$6&amp;"/1/"&amp;'Monthly Value (1)'!GL$4),'FCM-RNS-LMP Assumptions'!$J:$J)</f>
        <v>24.938225276415597</v>
      </c>
      <c r="GM22" s="17">
        <f>SUMIF('FCM-RNS-LMP Assumptions'!$I:$I,"="&amp;DATEVALUE('Monthly Value (1)'!GM$6&amp;"/1/"&amp;'Monthly Value (1)'!GM$4),'FCM-RNS-LMP Assumptions'!$J:$J)</f>
        <v>25.268225276415599</v>
      </c>
      <c r="GN22" s="17">
        <f>SUMIF('FCM-RNS-LMP Assumptions'!$I:$I,"="&amp;DATEVALUE('Monthly Value (1)'!GN$6&amp;"/1/"&amp;'Monthly Value (1)'!GN$4),'FCM-RNS-LMP Assumptions'!$J:$J)</f>
        <v>25.32938978194391</v>
      </c>
      <c r="GO22" s="17">
        <f>SUMIF('FCM-RNS-LMP Assumptions'!$I:$I,"="&amp;DATEVALUE('Monthly Value (1)'!GO$6&amp;"/1/"&amp;'Monthly Value (1)'!GO$4),'FCM-RNS-LMP Assumptions'!$J:$J)</f>
        <v>25.32938978194391</v>
      </c>
      <c r="GP22" s="17">
        <f>SUMIF('FCM-RNS-LMP Assumptions'!$I:$I,"="&amp;DATEVALUE('Monthly Value (1)'!GP$6&amp;"/1/"&amp;'Monthly Value (1)'!GP$4),'FCM-RNS-LMP Assumptions'!$J:$J)</f>
        <v>25.32938978194391</v>
      </c>
      <c r="GQ22" s="17">
        <f>SUMIF('FCM-RNS-LMP Assumptions'!$I:$I,"="&amp;DATEVALUE('Monthly Value (1)'!GQ$6&amp;"/1/"&amp;'Monthly Value (1)'!GQ$4),'FCM-RNS-LMP Assumptions'!$J:$J)</f>
        <v>25.32938978194391</v>
      </c>
      <c r="GR22" s="17">
        <f>SUMIF('FCM-RNS-LMP Assumptions'!$I:$I,"="&amp;DATEVALUE('Monthly Value (1)'!GR$6&amp;"/1/"&amp;'Monthly Value (1)'!GR$4),'FCM-RNS-LMP Assumptions'!$J:$J)</f>
        <v>25.32938978194391</v>
      </c>
      <c r="GS22" s="17">
        <f>SUMIF('FCM-RNS-LMP Assumptions'!$I:$I,"="&amp;DATEVALUE('Monthly Value (1)'!GS$6&amp;"/1/"&amp;'Monthly Value (1)'!GS$4),'FCM-RNS-LMP Assumptions'!$J:$J)</f>
        <v>25.32938978194391</v>
      </c>
      <c r="GT22" s="17">
        <f>SUMIF('FCM-RNS-LMP Assumptions'!$I:$I,"="&amp;DATEVALUE('Monthly Value (1)'!GT$6&amp;"/1/"&amp;'Monthly Value (1)'!GT$4),'FCM-RNS-LMP Assumptions'!$J:$J)</f>
        <v>25.32938978194391</v>
      </c>
      <c r="GU22" s="17">
        <f>SUMIF('FCM-RNS-LMP Assumptions'!$I:$I,"="&amp;DATEVALUE('Monthly Value (1)'!GU$6&amp;"/1/"&amp;'Monthly Value (1)'!GU$4),'FCM-RNS-LMP Assumptions'!$J:$J)</f>
        <v>25.32938978194391</v>
      </c>
      <c r="GV22" s="17">
        <f>SUMIF('FCM-RNS-LMP Assumptions'!$I:$I,"="&amp;DATEVALUE('Monthly Value (1)'!GV$6&amp;"/1/"&amp;'Monthly Value (1)'!GV$4),'FCM-RNS-LMP Assumptions'!$J:$J)</f>
        <v>25.32938978194391</v>
      </c>
      <c r="GW22" s="17">
        <f>SUMIF('FCM-RNS-LMP Assumptions'!$I:$I,"="&amp;DATEVALUE('Monthly Value (1)'!GW$6&amp;"/1/"&amp;'Monthly Value (1)'!GW$4),'FCM-RNS-LMP Assumptions'!$J:$J)</f>
        <v>25.32938978194391</v>
      </c>
      <c r="GX22" s="17">
        <f>SUMIF('FCM-RNS-LMP Assumptions'!$I:$I,"="&amp;DATEVALUE('Monthly Value (1)'!GX$6&amp;"/1/"&amp;'Monthly Value (1)'!GX$4),'FCM-RNS-LMP Assumptions'!$J:$J)</f>
        <v>25.32938978194391</v>
      </c>
      <c r="GY22" s="17">
        <f>SUMIF('FCM-RNS-LMP Assumptions'!$I:$I,"="&amp;DATEVALUE('Monthly Value (1)'!GY$6&amp;"/1/"&amp;'Monthly Value (1)'!GY$4),'FCM-RNS-LMP Assumptions'!$J:$J)</f>
        <v>25.659389781943908</v>
      </c>
      <c r="GZ22" s="17">
        <f>SUMIF('FCM-RNS-LMP Assumptions'!$I:$I,"="&amp;DATEVALUE('Monthly Value (1)'!GZ$6&amp;"/1/"&amp;'Monthly Value (1)'!GZ$4),'FCM-RNS-LMP Assumptions'!$J:$J)</f>
        <v>25.721777577582788</v>
      </c>
      <c r="HA22" s="17">
        <f>SUMIF('FCM-RNS-LMP Assumptions'!$I:$I,"="&amp;DATEVALUE('Monthly Value (1)'!HA$6&amp;"/1/"&amp;'Monthly Value (1)'!HA$4),'FCM-RNS-LMP Assumptions'!$J:$J)</f>
        <v>25.721777577582788</v>
      </c>
      <c r="HB22" s="17">
        <f>SUMIF('FCM-RNS-LMP Assumptions'!$I:$I,"="&amp;DATEVALUE('Monthly Value (1)'!HB$6&amp;"/1/"&amp;'Monthly Value (1)'!HB$4),'FCM-RNS-LMP Assumptions'!$J:$J)</f>
        <v>25.721777577582788</v>
      </c>
      <c r="HC22" s="17">
        <f>SUMIF('FCM-RNS-LMP Assumptions'!$I:$I,"="&amp;DATEVALUE('Monthly Value (1)'!HC$6&amp;"/1/"&amp;'Monthly Value (1)'!HC$4),'FCM-RNS-LMP Assumptions'!$J:$J)</f>
        <v>25.721777577582788</v>
      </c>
      <c r="HD22" s="17">
        <f>SUMIF('FCM-RNS-LMP Assumptions'!$I:$I,"="&amp;DATEVALUE('Monthly Value (1)'!HD$6&amp;"/1/"&amp;'Monthly Value (1)'!HD$4),'FCM-RNS-LMP Assumptions'!$J:$J)</f>
        <v>25.721777577582788</v>
      </c>
      <c r="HE22" s="17">
        <f>SUMIF('FCM-RNS-LMP Assumptions'!$I:$I,"="&amp;DATEVALUE('Monthly Value (1)'!HE$6&amp;"/1/"&amp;'Monthly Value (1)'!HE$4),'FCM-RNS-LMP Assumptions'!$J:$J)</f>
        <v>25.721777577582788</v>
      </c>
      <c r="HF22" s="17">
        <f>SUMIF('FCM-RNS-LMP Assumptions'!$I:$I,"="&amp;DATEVALUE('Monthly Value (1)'!HF$6&amp;"/1/"&amp;'Monthly Value (1)'!HF$4),'FCM-RNS-LMP Assumptions'!$J:$J)</f>
        <v>25.721777577582788</v>
      </c>
      <c r="HG22" s="17">
        <f>SUMIF('FCM-RNS-LMP Assumptions'!$I:$I,"="&amp;DATEVALUE('Monthly Value (1)'!HG$6&amp;"/1/"&amp;'Monthly Value (1)'!HG$4),'FCM-RNS-LMP Assumptions'!$J:$J)</f>
        <v>25.721777577582788</v>
      </c>
      <c r="HH22" s="17">
        <f>SUMIF('FCM-RNS-LMP Assumptions'!$I:$I,"="&amp;DATEVALUE('Monthly Value (1)'!HH$6&amp;"/1/"&amp;'Monthly Value (1)'!HH$4),'FCM-RNS-LMP Assumptions'!$J:$J)</f>
        <v>25.721777577582788</v>
      </c>
      <c r="HI22" s="17">
        <f>SUMIF('FCM-RNS-LMP Assumptions'!$I:$I,"="&amp;DATEVALUE('Monthly Value (1)'!HI$6&amp;"/1/"&amp;'Monthly Value (1)'!HI$4),'FCM-RNS-LMP Assumptions'!$J:$J)</f>
        <v>25.721777577582788</v>
      </c>
      <c r="HJ22" s="17">
        <f>SUMIF('FCM-RNS-LMP Assumptions'!$I:$I,"="&amp;DATEVALUE('Monthly Value (1)'!HJ$6&amp;"/1/"&amp;'Monthly Value (1)'!HJ$4),'FCM-RNS-LMP Assumptions'!$J:$J)</f>
        <v>25.721777577582788</v>
      </c>
      <c r="HK22" s="17">
        <f>SUMIF('FCM-RNS-LMP Assumptions'!$I:$I,"="&amp;DATEVALUE('Monthly Value (1)'!HK$6&amp;"/1/"&amp;'Monthly Value (1)'!HK$4),'FCM-RNS-LMP Assumptions'!$J:$J)</f>
        <v>26.061777577582788</v>
      </c>
      <c r="HL22" s="17">
        <f>SUMIF('FCM-RNS-LMP Assumptions'!$I:$I,"="&amp;DATEVALUE('Monthly Value (1)'!HL$6&amp;"/1/"&amp;'Monthly Value (1)'!HL$4),'FCM-RNS-LMP Assumptions'!$J:$J)</f>
        <v>26.125413129134444</v>
      </c>
      <c r="HM22" s="17">
        <f>SUMIF('FCM-RNS-LMP Assumptions'!$I:$I,"="&amp;DATEVALUE('Monthly Value (1)'!HM$6&amp;"/1/"&amp;'Monthly Value (1)'!HM$4),'FCM-RNS-LMP Assumptions'!$J:$J)</f>
        <v>26.125413129134444</v>
      </c>
      <c r="HN22" s="17">
        <f>SUMIF('FCM-RNS-LMP Assumptions'!$I:$I,"="&amp;DATEVALUE('Monthly Value (1)'!HN$6&amp;"/1/"&amp;'Monthly Value (1)'!HN$4),'FCM-RNS-LMP Assumptions'!$J:$J)</f>
        <v>26.125413129134444</v>
      </c>
      <c r="HO22" s="17">
        <f>SUMIF('FCM-RNS-LMP Assumptions'!$I:$I,"="&amp;DATEVALUE('Monthly Value (1)'!HO$6&amp;"/1/"&amp;'Monthly Value (1)'!HO$4),'FCM-RNS-LMP Assumptions'!$J:$J)</f>
        <v>26.125413129134444</v>
      </c>
      <c r="HP22" s="17">
        <f>SUMIF('FCM-RNS-LMP Assumptions'!$I:$I,"="&amp;DATEVALUE('Monthly Value (1)'!HP$6&amp;"/1/"&amp;'Monthly Value (1)'!HP$4),'FCM-RNS-LMP Assumptions'!$J:$J)</f>
        <v>26.125413129134444</v>
      </c>
      <c r="HQ22" s="17">
        <f>SUMIF('FCM-RNS-LMP Assumptions'!$I:$I,"="&amp;DATEVALUE('Monthly Value (1)'!HQ$6&amp;"/1/"&amp;'Monthly Value (1)'!HQ$4),'FCM-RNS-LMP Assumptions'!$J:$J)</f>
        <v>26.125413129134444</v>
      </c>
      <c r="HR22" s="17">
        <f>SUMIF('FCM-RNS-LMP Assumptions'!$I:$I,"="&amp;DATEVALUE('Monthly Value (1)'!HR$6&amp;"/1/"&amp;'Monthly Value (1)'!HR$4),'FCM-RNS-LMP Assumptions'!$J:$J)</f>
        <v>26.125413129134444</v>
      </c>
      <c r="HS22" s="17">
        <f>SUMIF('FCM-RNS-LMP Assumptions'!$I:$I,"="&amp;DATEVALUE('Monthly Value (1)'!HS$6&amp;"/1/"&amp;'Monthly Value (1)'!HS$4),'FCM-RNS-LMP Assumptions'!$J:$J)</f>
        <v>26.125413129134444</v>
      </c>
      <c r="HT22" s="17">
        <f>SUMIF('FCM-RNS-LMP Assumptions'!$I:$I,"="&amp;DATEVALUE('Monthly Value (1)'!HT$6&amp;"/1/"&amp;'Monthly Value (1)'!HT$4),'FCM-RNS-LMP Assumptions'!$J:$J)</f>
        <v>26.125413129134444</v>
      </c>
      <c r="HU22" s="17">
        <f>SUMIF('FCM-RNS-LMP Assumptions'!$I:$I,"="&amp;DATEVALUE('Monthly Value (1)'!HU$6&amp;"/1/"&amp;'Monthly Value (1)'!HU$4),'FCM-RNS-LMP Assumptions'!$J:$J)</f>
        <v>26.125413129134444</v>
      </c>
      <c r="HV22" s="17">
        <f>SUMIF('FCM-RNS-LMP Assumptions'!$I:$I,"="&amp;DATEVALUE('Monthly Value (1)'!HV$6&amp;"/1/"&amp;'Monthly Value (1)'!HV$4),'FCM-RNS-LMP Assumptions'!$J:$J)</f>
        <v>26.125413129134444</v>
      </c>
      <c r="HW22" s="17">
        <f>SUMIF('FCM-RNS-LMP Assumptions'!$I:$I,"="&amp;DATEVALUE('Monthly Value (1)'!HW$6&amp;"/1/"&amp;'Monthly Value (1)'!HW$4),'FCM-RNS-LMP Assumptions'!$J:$J)</f>
        <v>26.465413129134443</v>
      </c>
      <c r="HX22" s="17">
        <f>SUMIF('FCM-RNS-LMP Assumptions'!$I:$I,"="&amp;DATEVALUE('Monthly Value (1)'!HX$6&amp;"/1/"&amp;'Monthly Value (1)'!HX$4),'FCM-RNS-LMP Assumptions'!$J:$J)</f>
        <v>26.530321391717131</v>
      </c>
      <c r="HY22" s="17">
        <f>SUMIF('FCM-RNS-LMP Assumptions'!$I:$I,"="&amp;DATEVALUE('Monthly Value (1)'!HY$6&amp;"/1/"&amp;'Monthly Value (1)'!HY$4),'FCM-RNS-LMP Assumptions'!$J:$J)</f>
        <v>26.530321391717131</v>
      </c>
      <c r="HZ22" s="17">
        <f>SUMIF('FCM-RNS-LMP Assumptions'!$I:$I,"="&amp;DATEVALUE('Monthly Value (1)'!HZ$6&amp;"/1/"&amp;'Monthly Value (1)'!HZ$4),'FCM-RNS-LMP Assumptions'!$J:$J)</f>
        <v>26.530321391717131</v>
      </c>
      <c r="IA22" s="17">
        <f>SUMIF('FCM-RNS-LMP Assumptions'!$I:$I,"="&amp;DATEVALUE('Monthly Value (1)'!IA$6&amp;"/1/"&amp;'Monthly Value (1)'!IA$4),'FCM-RNS-LMP Assumptions'!$J:$J)</f>
        <v>26.530321391717131</v>
      </c>
      <c r="IB22" s="17">
        <f>SUMIF('FCM-RNS-LMP Assumptions'!$I:$I,"="&amp;DATEVALUE('Monthly Value (1)'!IB$6&amp;"/1/"&amp;'Monthly Value (1)'!IB$4),'FCM-RNS-LMP Assumptions'!$J:$J)</f>
        <v>26.530321391717131</v>
      </c>
      <c r="IC22" s="17">
        <f>SUMIF('FCM-RNS-LMP Assumptions'!$I:$I,"="&amp;DATEVALUE('Monthly Value (1)'!IC$6&amp;"/1/"&amp;'Monthly Value (1)'!IC$4),'FCM-RNS-LMP Assumptions'!$J:$J)</f>
        <v>26.530321391717131</v>
      </c>
      <c r="ID22" s="17">
        <f>SUMIF('FCM-RNS-LMP Assumptions'!$I:$I,"="&amp;DATEVALUE('Monthly Value (1)'!ID$6&amp;"/1/"&amp;'Monthly Value (1)'!ID$4),'FCM-RNS-LMP Assumptions'!$J:$J)</f>
        <v>26.530321391717131</v>
      </c>
      <c r="IE22" s="17">
        <f>SUMIF('FCM-RNS-LMP Assumptions'!$I:$I,"="&amp;DATEVALUE('Monthly Value (1)'!IE$6&amp;"/1/"&amp;'Monthly Value (1)'!IE$4),'FCM-RNS-LMP Assumptions'!$J:$J)</f>
        <v>26.530321391717131</v>
      </c>
      <c r="IF22" s="17">
        <f>SUMIF('FCM-RNS-LMP Assumptions'!$I:$I,"="&amp;DATEVALUE('Monthly Value (1)'!IF$6&amp;"/1/"&amp;'Monthly Value (1)'!IF$4),'FCM-RNS-LMP Assumptions'!$J:$J)</f>
        <v>26.530321391717131</v>
      </c>
      <c r="IG22" s="17">
        <f>SUMIF('FCM-RNS-LMP Assumptions'!$I:$I,"="&amp;DATEVALUE('Monthly Value (1)'!IG$6&amp;"/1/"&amp;'Monthly Value (1)'!IG$4),'FCM-RNS-LMP Assumptions'!$J:$J)</f>
        <v>26.530321391717131</v>
      </c>
      <c r="IH22" s="17">
        <f>SUMIF('FCM-RNS-LMP Assumptions'!$I:$I,"="&amp;DATEVALUE('Monthly Value (1)'!IH$6&amp;"/1/"&amp;'Monthly Value (1)'!IH$4),'FCM-RNS-LMP Assumptions'!$J:$J)</f>
        <v>26.530321391717131</v>
      </c>
      <c r="II22" s="17">
        <f>SUMIF('FCM-RNS-LMP Assumptions'!$I:$I,"="&amp;DATEVALUE('Monthly Value (1)'!II$6&amp;"/1/"&amp;'Monthly Value (1)'!II$4),'FCM-RNS-LMP Assumptions'!$J:$J)</f>
        <v>26.880321391717132</v>
      </c>
      <c r="IJ22" s="17">
        <f>SUMIF('FCM-RNS-LMP Assumptions'!$I:$I,"="&amp;DATEVALUE('Monthly Value (1)'!IJ$6&amp;"/1/"&amp;'Monthly Value (1)'!IJ$4),'FCM-RNS-LMP Assumptions'!$J:$J)</f>
        <v>26.946527819551477</v>
      </c>
      <c r="IK22" s="17">
        <f>SUMIF('FCM-RNS-LMP Assumptions'!$I:$I,"="&amp;DATEVALUE('Monthly Value (1)'!IK$6&amp;"/1/"&amp;'Monthly Value (1)'!IK$4),'FCM-RNS-LMP Assumptions'!$J:$J)</f>
        <v>26.946527819551477</v>
      </c>
      <c r="IL22" s="17">
        <f>SUMIF('FCM-RNS-LMP Assumptions'!$I:$I,"="&amp;DATEVALUE('Monthly Value (1)'!IL$6&amp;"/1/"&amp;'Monthly Value (1)'!IL$4),'FCM-RNS-LMP Assumptions'!$J:$J)</f>
        <v>26.946527819551477</v>
      </c>
      <c r="IM22" s="17">
        <f>SUMIF('FCM-RNS-LMP Assumptions'!$I:$I,"="&amp;DATEVALUE('Monthly Value (1)'!IM$6&amp;"/1/"&amp;'Monthly Value (1)'!IM$4),'FCM-RNS-LMP Assumptions'!$J:$J)</f>
        <v>26.946527819551477</v>
      </c>
      <c r="IN22" s="17">
        <f>SUMIF('FCM-RNS-LMP Assumptions'!$I:$I,"="&amp;DATEVALUE('Monthly Value (1)'!IN$6&amp;"/1/"&amp;'Monthly Value (1)'!IN$4),'FCM-RNS-LMP Assumptions'!$J:$J)</f>
        <v>26.946527819551477</v>
      </c>
      <c r="IO22" s="17">
        <f>SUMIF('FCM-RNS-LMP Assumptions'!$I:$I,"="&amp;DATEVALUE('Monthly Value (1)'!IO$6&amp;"/1/"&amp;'Monthly Value (1)'!IO$4),'FCM-RNS-LMP Assumptions'!$J:$J)</f>
        <v>26.946527819551477</v>
      </c>
      <c r="IP22" s="17">
        <f>SUMIF('FCM-RNS-LMP Assumptions'!$I:$I,"="&amp;DATEVALUE('Monthly Value (1)'!IP$6&amp;"/1/"&amp;'Monthly Value (1)'!IP$4),'FCM-RNS-LMP Assumptions'!$J:$J)</f>
        <v>26.946527819551477</v>
      </c>
      <c r="IQ22" s="17">
        <f>SUMIF('FCM-RNS-LMP Assumptions'!$I:$I,"="&amp;DATEVALUE('Monthly Value (1)'!IQ$6&amp;"/1/"&amp;'Monthly Value (1)'!IQ$4),'FCM-RNS-LMP Assumptions'!$J:$J)</f>
        <v>26.946527819551477</v>
      </c>
      <c r="IR22" s="17">
        <f>SUMIF('FCM-RNS-LMP Assumptions'!$I:$I,"="&amp;DATEVALUE('Monthly Value (1)'!IR$6&amp;"/1/"&amp;'Monthly Value (1)'!IR$4),'FCM-RNS-LMP Assumptions'!$J:$J)</f>
        <v>26.946527819551477</v>
      </c>
      <c r="IS22" s="17">
        <f>SUMIF('FCM-RNS-LMP Assumptions'!$I:$I,"="&amp;DATEVALUE('Monthly Value (1)'!IS$6&amp;"/1/"&amp;'Monthly Value (1)'!IS$4),'FCM-RNS-LMP Assumptions'!$J:$J)</f>
        <v>26.946527819551477</v>
      </c>
      <c r="IT22" s="17">
        <f>SUMIF('FCM-RNS-LMP Assumptions'!$I:$I,"="&amp;DATEVALUE('Monthly Value (1)'!IT$6&amp;"/1/"&amp;'Monthly Value (1)'!IT$4),'FCM-RNS-LMP Assumptions'!$J:$J)</f>
        <v>26.946527819551477</v>
      </c>
      <c r="IU22" s="17">
        <f>SUMIF('FCM-RNS-LMP Assumptions'!$I:$I,"="&amp;DATEVALUE('Monthly Value (1)'!IU$6&amp;"/1/"&amp;'Monthly Value (1)'!IU$4),'FCM-RNS-LMP Assumptions'!$J:$J)</f>
        <v>27.296527819551478</v>
      </c>
      <c r="IV22" s="17">
        <f>SUMIF('FCM-RNS-LMP Assumptions'!$I:$I,"="&amp;DATEVALUE('Monthly Value (1)'!IV$6&amp;"/1/"&amp;'Monthly Value (1)'!IV$4),'FCM-RNS-LMP Assumptions'!$J:$J)</f>
        <v>27.364058375942506</v>
      </c>
      <c r="IW22" s="17">
        <f>SUMIF('FCM-RNS-LMP Assumptions'!$I:$I,"="&amp;DATEVALUE('Monthly Value (1)'!IW$6&amp;"/1/"&amp;'Monthly Value (1)'!IW$4),'FCM-RNS-LMP Assumptions'!$J:$J)</f>
        <v>27.364058375942506</v>
      </c>
      <c r="IX22" s="17">
        <f>SUMIF('FCM-RNS-LMP Assumptions'!$I:$I,"="&amp;DATEVALUE('Monthly Value (1)'!IX$6&amp;"/1/"&amp;'Monthly Value (1)'!IX$4),'FCM-RNS-LMP Assumptions'!$J:$J)</f>
        <v>27.364058375942506</v>
      </c>
      <c r="IY22" s="17">
        <f>SUMIF('FCM-RNS-LMP Assumptions'!$I:$I,"="&amp;DATEVALUE('Monthly Value (1)'!IY$6&amp;"/1/"&amp;'Monthly Value (1)'!IY$4),'FCM-RNS-LMP Assumptions'!$J:$J)</f>
        <v>27.364058375942506</v>
      </c>
      <c r="IZ22" s="17">
        <f>SUMIF('FCM-RNS-LMP Assumptions'!$I:$I,"="&amp;DATEVALUE('Monthly Value (1)'!IZ$6&amp;"/1/"&amp;'Monthly Value (1)'!IZ$4),'FCM-RNS-LMP Assumptions'!$J:$J)</f>
        <v>27.364058375942506</v>
      </c>
      <c r="JA22" s="17">
        <f>SUMIF('FCM-RNS-LMP Assumptions'!$I:$I,"="&amp;DATEVALUE('Monthly Value (1)'!JA$6&amp;"/1/"&amp;'Monthly Value (1)'!JA$4),'FCM-RNS-LMP Assumptions'!$J:$J)</f>
        <v>27.364058375942506</v>
      </c>
      <c r="JB22" s="17">
        <f>SUMIF('FCM-RNS-LMP Assumptions'!$I:$I,"="&amp;DATEVALUE('Monthly Value (1)'!JB$6&amp;"/1/"&amp;'Monthly Value (1)'!JB$4),'FCM-RNS-LMP Assumptions'!$J:$J)</f>
        <v>27.364058375942506</v>
      </c>
      <c r="JC22" s="17">
        <f>SUMIF('FCM-RNS-LMP Assumptions'!$I:$I,"="&amp;DATEVALUE('Monthly Value (1)'!JC$6&amp;"/1/"&amp;'Monthly Value (1)'!JC$4),'FCM-RNS-LMP Assumptions'!$J:$J)</f>
        <v>27.364058375942506</v>
      </c>
      <c r="JD22" s="17">
        <f>SUMIF('FCM-RNS-LMP Assumptions'!$I:$I,"="&amp;DATEVALUE('Monthly Value (1)'!JD$6&amp;"/1/"&amp;'Monthly Value (1)'!JD$4),'FCM-RNS-LMP Assumptions'!$J:$J)</f>
        <v>27.364058375942506</v>
      </c>
      <c r="JE22" s="17">
        <f>SUMIF('FCM-RNS-LMP Assumptions'!$I:$I,"="&amp;DATEVALUE('Monthly Value (1)'!JE$6&amp;"/1/"&amp;'Monthly Value (1)'!JE$4),'FCM-RNS-LMP Assumptions'!$J:$J)</f>
        <v>27.364058375942506</v>
      </c>
      <c r="JF22" s="17">
        <f>SUMIF('FCM-RNS-LMP Assumptions'!$I:$I,"="&amp;DATEVALUE('Monthly Value (1)'!JF$6&amp;"/1/"&amp;'Monthly Value (1)'!JF$4),'FCM-RNS-LMP Assumptions'!$J:$J)</f>
        <v>27.364058375942506</v>
      </c>
      <c r="JG22" s="17">
        <f>SUMIF('FCM-RNS-LMP Assumptions'!$I:$I,"="&amp;DATEVALUE('Monthly Value (1)'!JG$6&amp;"/1/"&amp;'Monthly Value (1)'!JG$4),'FCM-RNS-LMP Assumptions'!$J:$J)</f>
        <v>27.724058375942505</v>
      </c>
      <c r="JH22" s="17">
        <f>SUMIF('FCM-RNS-LMP Assumptions'!$I:$I,"="&amp;DATEVALUE('Monthly Value (1)'!JH$6&amp;"/1/"&amp;'Monthly Value (1)'!JH$4),'FCM-RNS-LMP Assumptions'!$J:$J)</f>
        <v>27.792939543461355</v>
      </c>
      <c r="JI22" s="17">
        <f>SUMIF('FCM-RNS-LMP Assumptions'!$I:$I,"="&amp;DATEVALUE('Monthly Value (1)'!JI$6&amp;"/1/"&amp;'Monthly Value (1)'!JI$4),'FCM-RNS-LMP Assumptions'!$J:$J)</f>
        <v>27.792939543461355</v>
      </c>
      <c r="JJ22" s="17">
        <f>SUMIF('FCM-RNS-LMP Assumptions'!$I:$I,"="&amp;DATEVALUE('Monthly Value (1)'!JJ$6&amp;"/1/"&amp;'Monthly Value (1)'!JJ$4),'FCM-RNS-LMP Assumptions'!$J:$J)</f>
        <v>27.792939543461355</v>
      </c>
      <c r="JK22" s="17">
        <f>SUMIF('FCM-RNS-LMP Assumptions'!$I:$I,"="&amp;DATEVALUE('Monthly Value (1)'!JK$6&amp;"/1/"&amp;'Monthly Value (1)'!JK$4),'FCM-RNS-LMP Assumptions'!$J:$J)</f>
        <v>27.792939543461355</v>
      </c>
      <c r="JL22" s="17">
        <f>SUMIF('FCM-RNS-LMP Assumptions'!$I:$I,"="&amp;DATEVALUE('Monthly Value (1)'!JL$6&amp;"/1/"&amp;'Monthly Value (1)'!JL$4),'FCM-RNS-LMP Assumptions'!$J:$J)</f>
        <v>27.792939543461355</v>
      </c>
      <c r="JM22" s="17">
        <f>SUMIF('FCM-RNS-LMP Assumptions'!$I:$I,"="&amp;DATEVALUE('Monthly Value (1)'!JM$6&amp;"/1/"&amp;'Monthly Value (1)'!JM$4),'FCM-RNS-LMP Assumptions'!$J:$J)</f>
        <v>27.792939543461355</v>
      </c>
      <c r="JN22" s="17">
        <f>SUMIF('FCM-RNS-LMP Assumptions'!$I:$I,"="&amp;DATEVALUE('Monthly Value (1)'!JN$6&amp;"/1/"&amp;'Monthly Value (1)'!JN$4),'FCM-RNS-LMP Assumptions'!$J:$J)</f>
        <v>27.792939543461355</v>
      </c>
      <c r="JO22" s="17">
        <f>SUMIF('FCM-RNS-LMP Assumptions'!$I:$I,"="&amp;DATEVALUE('Monthly Value (1)'!JO$6&amp;"/1/"&amp;'Monthly Value (1)'!JO$4),'FCM-RNS-LMP Assumptions'!$J:$J)</f>
        <v>27.792939543461355</v>
      </c>
      <c r="JP22" s="17">
        <f>SUMIF('FCM-RNS-LMP Assumptions'!$I:$I,"="&amp;DATEVALUE('Monthly Value (1)'!JP$6&amp;"/1/"&amp;'Monthly Value (1)'!JP$4),'FCM-RNS-LMP Assumptions'!$J:$J)</f>
        <v>27.792939543461355</v>
      </c>
      <c r="JQ22" s="17">
        <f>SUMIF('FCM-RNS-LMP Assumptions'!$I:$I,"="&amp;DATEVALUE('Monthly Value (1)'!JQ$6&amp;"/1/"&amp;'Monthly Value (1)'!JQ$4),'FCM-RNS-LMP Assumptions'!$J:$J)</f>
        <v>27.792939543461355</v>
      </c>
      <c r="JR22" s="17">
        <f>SUMIF('FCM-RNS-LMP Assumptions'!$I:$I,"="&amp;DATEVALUE('Monthly Value (1)'!JR$6&amp;"/1/"&amp;'Monthly Value (1)'!JR$4),'FCM-RNS-LMP Assumptions'!$J:$J)</f>
        <v>27.792939543461355</v>
      </c>
      <c r="JS22" s="17">
        <f>SUMIF('FCM-RNS-LMP Assumptions'!$I:$I,"="&amp;DATEVALUE('Monthly Value (1)'!JS$6&amp;"/1/"&amp;'Monthly Value (1)'!JS$4),'FCM-RNS-LMP Assumptions'!$J:$J)</f>
        <v>28.162939543461352</v>
      </c>
      <c r="JT22" s="17">
        <f>SUMIF('FCM-RNS-LMP Assumptions'!$I:$I,"="&amp;DATEVALUE('Monthly Value (1)'!JT$6&amp;"/1/"&amp;'Monthly Value (1)'!JT$4),'FCM-RNS-LMP Assumptions'!$J:$J)</f>
        <v>28.233198334330581</v>
      </c>
      <c r="JU22" s="17">
        <f>SUMIF('FCM-RNS-LMP Assumptions'!$I:$I,"="&amp;DATEVALUE('Monthly Value (1)'!JU$6&amp;"/1/"&amp;'Monthly Value (1)'!JU$4),'FCM-RNS-LMP Assumptions'!$J:$J)</f>
        <v>28.233198334330581</v>
      </c>
      <c r="JV22" s="17">
        <f>SUMIF('FCM-RNS-LMP Assumptions'!$I:$I,"="&amp;DATEVALUE('Monthly Value (1)'!JV$6&amp;"/1/"&amp;'Monthly Value (1)'!JV$4),'FCM-RNS-LMP Assumptions'!$J:$J)</f>
        <v>28.233198334330581</v>
      </c>
      <c r="JW22" s="17">
        <f>SUMIF('FCM-RNS-LMP Assumptions'!$I:$I,"="&amp;DATEVALUE('Monthly Value (1)'!JW$6&amp;"/1/"&amp;'Monthly Value (1)'!JW$4),'FCM-RNS-LMP Assumptions'!$J:$J)</f>
        <v>28.233198334330581</v>
      </c>
      <c r="JX22" s="17">
        <f>SUMIF('FCM-RNS-LMP Assumptions'!$I:$I,"="&amp;DATEVALUE('Monthly Value (1)'!JX$6&amp;"/1/"&amp;'Monthly Value (1)'!JX$4),'FCM-RNS-LMP Assumptions'!$J:$J)</f>
        <v>28.233198334330581</v>
      </c>
      <c r="JY22" s="17">
        <f>SUMIF('FCM-RNS-LMP Assumptions'!$I:$I,"="&amp;DATEVALUE('Monthly Value (1)'!JY$6&amp;"/1/"&amp;'Monthly Value (1)'!JY$4),'FCM-RNS-LMP Assumptions'!$J:$J)</f>
        <v>28.233198334330581</v>
      </c>
      <c r="JZ22" s="17">
        <f>SUMIF('FCM-RNS-LMP Assumptions'!$I:$I,"="&amp;DATEVALUE('Monthly Value (1)'!JZ$6&amp;"/1/"&amp;'Monthly Value (1)'!JZ$4),'FCM-RNS-LMP Assumptions'!$J:$J)</f>
        <v>28.233198334330581</v>
      </c>
      <c r="KA22" s="17">
        <f>SUMIF('FCM-RNS-LMP Assumptions'!$I:$I,"="&amp;DATEVALUE('Monthly Value (1)'!KA$6&amp;"/1/"&amp;'Monthly Value (1)'!KA$4),'FCM-RNS-LMP Assumptions'!$J:$J)</f>
        <v>28.233198334330581</v>
      </c>
      <c r="KB22" s="17">
        <f>SUMIF('FCM-RNS-LMP Assumptions'!$I:$I,"="&amp;DATEVALUE('Monthly Value (1)'!KB$6&amp;"/1/"&amp;'Monthly Value (1)'!KB$4),'FCM-RNS-LMP Assumptions'!$J:$J)</f>
        <v>28.233198334330581</v>
      </c>
      <c r="KC22" s="17">
        <f>SUMIF('FCM-RNS-LMP Assumptions'!$I:$I,"="&amp;DATEVALUE('Monthly Value (1)'!KC$6&amp;"/1/"&amp;'Monthly Value (1)'!KC$4),'FCM-RNS-LMP Assumptions'!$J:$J)</f>
        <v>28.233198334330581</v>
      </c>
      <c r="KD22" s="17">
        <f>SUMIF('FCM-RNS-LMP Assumptions'!$I:$I,"="&amp;DATEVALUE('Monthly Value (1)'!KD$6&amp;"/1/"&amp;'Monthly Value (1)'!KD$4),'FCM-RNS-LMP Assumptions'!$J:$J)</f>
        <v>28.233198334330581</v>
      </c>
      <c r="KE22" s="17">
        <f>SUMIF('FCM-RNS-LMP Assumptions'!$I:$I,"="&amp;DATEVALUE('Monthly Value (1)'!KE$6&amp;"/1/"&amp;'Monthly Value (1)'!KE$4),'FCM-RNS-LMP Assumptions'!$J:$J)</f>
        <v>28.593198334330584</v>
      </c>
      <c r="KF22" s="17">
        <f>SUMIF('FCM-RNS-LMP Assumptions'!$I:$I,"="&amp;DATEVALUE('Monthly Value (1)'!KF$6&amp;"/1/"&amp;'Monthly Value (1)'!KF$4),'FCM-RNS-LMP Assumptions'!$J:$J)</f>
        <v>28.664862301017195</v>
      </c>
      <c r="KG22" s="17">
        <f>SUMIF('FCM-RNS-LMP Assumptions'!$I:$I,"="&amp;DATEVALUE('Monthly Value (1)'!KG$6&amp;"/1/"&amp;'Monthly Value (1)'!KG$4),'FCM-RNS-LMP Assumptions'!$J:$J)</f>
        <v>28.664862301017195</v>
      </c>
      <c r="KH22" s="17">
        <f>SUMIF('FCM-RNS-LMP Assumptions'!$I:$I,"="&amp;DATEVALUE('Monthly Value (1)'!KH$6&amp;"/1/"&amp;'Monthly Value (1)'!KH$4),'FCM-RNS-LMP Assumptions'!$J:$J)</f>
        <v>28.664862301017195</v>
      </c>
      <c r="KI22" s="17">
        <f>SUMIF('FCM-RNS-LMP Assumptions'!$I:$I,"="&amp;DATEVALUE('Monthly Value (1)'!KI$6&amp;"/1/"&amp;'Monthly Value (1)'!KI$4),'FCM-RNS-LMP Assumptions'!$J:$J)</f>
        <v>28.664862301017195</v>
      </c>
      <c r="KJ22" s="17">
        <f>SUMIF('FCM-RNS-LMP Assumptions'!$I:$I,"="&amp;DATEVALUE('Monthly Value (1)'!KJ$6&amp;"/1/"&amp;'Monthly Value (1)'!KJ$4),'FCM-RNS-LMP Assumptions'!$J:$J)</f>
        <v>28.664862301017195</v>
      </c>
      <c r="KK22" s="17">
        <f>SUMIF('FCM-RNS-LMP Assumptions'!$I:$I,"="&amp;DATEVALUE('Monthly Value (1)'!KK$6&amp;"/1/"&amp;'Monthly Value (1)'!KK$4),'FCM-RNS-LMP Assumptions'!$J:$J)</f>
        <v>28.664862301017195</v>
      </c>
      <c r="KL22" s="17">
        <f>SUMIF('FCM-RNS-LMP Assumptions'!$I:$I,"="&amp;DATEVALUE('Monthly Value (1)'!KL$6&amp;"/1/"&amp;'Monthly Value (1)'!KL$4),'FCM-RNS-LMP Assumptions'!$J:$J)</f>
        <v>28.664862301017195</v>
      </c>
      <c r="KM22" s="17">
        <f>SUMIF('FCM-RNS-LMP Assumptions'!$I:$I,"="&amp;DATEVALUE('Monthly Value (1)'!KM$6&amp;"/1/"&amp;'Monthly Value (1)'!KM$4),'FCM-RNS-LMP Assumptions'!$J:$J)</f>
        <v>28.664862301017195</v>
      </c>
      <c r="KN22" s="17">
        <f>SUMIF('FCM-RNS-LMP Assumptions'!$I:$I,"="&amp;DATEVALUE('Monthly Value (1)'!KN$6&amp;"/1/"&amp;'Monthly Value (1)'!KN$4),'FCM-RNS-LMP Assumptions'!$J:$J)</f>
        <v>28.664862301017195</v>
      </c>
      <c r="KO22" s="17">
        <f>SUMIF('FCM-RNS-LMP Assumptions'!$I:$I,"="&amp;DATEVALUE('Monthly Value (1)'!KO$6&amp;"/1/"&amp;'Monthly Value (1)'!KO$4),'FCM-RNS-LMP Assumptions'!$J:$J)</f>
        <v>28.664862301017195</v>
      </c>
      <c r="KP22" s="17">
        <f>SUMIF('FCM-RNS-LMP Assumptions'!$I:$I,"="&amp;DATEVALUE('Monthly Value (1)'!KP$6&amp;"/1/"&amp;'Monthly Value (1)'!KP$4),'FCM-RNS-LMP Assumptions'!$J:$J)</f>
        <v>28.664862301017195</v>
      </c>
      <c r="KQ22" s="17">
        <f>SUMIF('FCM-RNS-LMP Assumptions'!$I:$I,"="&amp;DATEVALUE('Monthly Value (1)'!KQ$6&amp;"/1/"&amp;'Monthly Value (1)'!KQ$4),'FCM-RNS-LMP Assumptions'!$J:$J)</f>
        <v>29.044862301017194</v>
      </c>
      <c r="KR22" s="17">
        <f>SUMIF('FCM-RNS-LMP Assumptions'!$I:$I,"="&amp;DATEVALUE('Monthly Value (1)'!KR$6&amp;"/1/"&amp;'Monthly Value (1)'!KR$4),'FCM-RNS-LMP Assumptions'!$J:$J)</f>
        <v>29.117959547037536</v>
      </c>
      <c r="KS22" s="17">
        <f>SUMIF('FCM-RNS-LMP Assumptions'!$I:$I,"="&amp;DATEVALUE('Monthly Value (1)'!KS$6&amp;"/1/"&amp;'Monthly Value (1)'!KS$4),'FCM-RNS-LMP Assumptions'!$J:$J)</f>
        <v>29.117959547037536</v>
      </c>
      <c r="KT22" s="17">
        <f>SUMIF('FCM-RNS-LMP Assumptions'!$I:$I,"="&amp;DATEVALUE('Monthly Value (1)'!KT$6&amp;"/1/"&amp;'Monthly Value (1)'!KT$4),'FCM-RNS-LMP Assumptions'!$J:$J)</f>
        <v>29.117959547037536</v>
      </c>
      <c r="KU22" s="17">
        <f>SUMIF('FCM-RNS-LMP Assumptions'!$I:$I,"="&amp;DATEVALUE('Monthly Value (1)'!KU$6&amp;"/1/"&amp;'Monthly Value (1)'!KU$4),'FCM-RNS-LMP Assumptions'!$J:$J)</f>
        <v>29.117959547037536</v>
      </c>
      <c r="KV22" s="17">
        <f>SUMIF('FCM-RNS-LMP Assumptions'!$I:$I,"="&amp;DATEVALUE('Monthly Value (1)'!KV$6&amp;"/1/"&amp;'Monthly Value (1)'!KV$4),'FCM-RNS-LMP Assumptions'!$J:$J)</f>
        <v>29.117959547037536</v>
      </c>
      <c r="KW22" s="17">
        <f>SUMIF('FCM-RNS-LMP Assumptions'!$I:$I,"="&amp;DATEVALUE('Monthly Value (1)'!KW$6&amp;"/1/"&amp;'Monthly Value (1)'!KW$4),'FCM-RNS-LMP Assumptions'!$J:$J)</f>
        <v>29.117959547037536</v>
      </c>
      <c r="KX22" s="17">
        <f>SUMIF('FCM-RNS-LMP Assumptions'!$I:$I,"="&amp;DATEVALUE('Monthly Value (1)'!KX$6&amp;"/1/"&amp;'Monthly Value (1)'!KX$4),'FCM-RNS-LMP Assumptions'!$J:$J)</f>
        <v>29.117959547037536</v>
      </c>
      <c r="KY22" s="17">
        <f>SUMIF('FCM-RNS-LMP Assumptions'!$I:$I,"="&amp;DATEVALUE('Monthly Value (1)'!KY$6&amp;"/1/"&amp;'Monthly Value (1)'!KY$4),'FCM-RNS-LMP Assumptions'!$J:$J)</f>
        <v>29.117959547037536</v>
      </c>
      <c r="KZ22" s="17">
        <f>SUMIF('FCM-RNS-LMP Assumptions'!$I:$I,"="&amp;DATEVALUE('Monthly Value (1)'!KZ$6&amp;"/1/"&amp;'Monthly Value (1)'!KZ$4),'FCM-RNS-LMP Assumptions'!$J:$J)</f>
        <v>29.117959547037536</v>
      </c>
      <c r="LA22" s="17">
        <f>SUMIF('FCM-RNS-LMP Assumptions'!$I:$I,"="&amp;DATEVALUE('Monthly Value (1)'!LA$6&amp;"/1/"&amp;'Monthly Value (1)'!LA$4),'FCM-RNS-LMP Assumptions'!$J:$J)</f>
        <v>29.117959547037536</v>
      </c>
      <c r="LB22" s="17">
        <f>SUMIF('FCM-RNS-LMP Assumptions'!$I:$I,"="&amp;DATEVALUE('Monthly Value (1)'!LB$6&amp;"/1/"&amp;'Monthly Value (1)'!LB$4),'FCM-RNS-LMP Assumptions'!$J:$J)</f>
        <v>29.117959547037536</v>
      </c>
      <c r="LC22" s="17">
        <f>SUMIF('FCM-RNS-LMP Assumptions'!$I:$I,"="&amp;DATEVALUE('Monthly Value (1)'!LC$6&amp;"/1/"&amp;'Monthly Value (1)'!LC$4),'FCM-RNS-LMP Assumptions'!$J:$J)</f>
        <v>29.497959547037539</v>
      </c>
      <c r="LD22" s="17">
        <f>SUMIF('FCM-RNS-LMP Assumptions'!$I:$I,"="&amp;DATEVALUE('Monthly Value (1)'!LD$6&amp;"/1/"&amp;'Monthly Value (1)'!LD$4),'FCM-RNS-LMP Assumptions'!$J:$J)</f>
        <v>29.572518737978289</v>
      </c>
      <c r="LE22" s="17">
        <f>SUMIF('FCM-RNS-LMP Assumptions'!$I:$I,"="&amp;DATEVALUE('Monthly Value (1)'!LE$6&amp;"/1/"&amp;'Monthly Value (1)'!LE$4),'FCM-RNS-LMP Assumptions'!$J:$J)</f>
        <v>29.572518737978289</v>
      </c>
      <c r="LF22" s="17">
        <f>SUMIF('FCM-RNS-LMP Assumptions'!$I:$I,"="&amp;DATEVALUE('Monthly Value (1)'!LF$6&amp;"/1/"&amp;'Monthly Value (1)'!LF$4),'FCM-RNS-LMP Assumptions'!$J:$J)</f>
        <v>29.572518737978289</v>
      </c>
      <c r="LG22" s="17">
        <f>SUMIF('FCM-RNS-LMP Assumptions'!$I:$I,"="&amp;DATEVALUE('Monthly Value (1)'!LG$6&amp;"/1/"&amp;'Monthly Value (1)'!LG$4),'FCM-RNS-LMP Assumptions'!$J:$J)</f>
        <v>29.572518737978289</v>
      </c>
      <c r="LH22" s="17">
        <f>SUMIF('FCM-RNS-LMP Assumptions'!$I:$I,"="&amp;DATEVALUE('Monthly Value (1)'!LH$6&amp;"/1/"&amp;'Monthly Value (1)'!LH$4),'FCM-RNS-LMP Assumptions'!$J:$J)</f>
        <v>29.572518737978289</v>
      </c>
      <c r="LI22" s="17">
        <f>SUMIF('FCM-RNS-LMP Assumptions'!$I:$I,"="&amp;DATEVALUE('Monthly Value (1)'!LI$6&amp;"/1/"&amp;'Monthly Value (1)'!LI$4),'FCM-RNS-LMP Assumptions'!$J:$J)</f>
        <v>29.572518737978289</v>
      </c>
      <c r="LJ22" s="17">
        <f>SUMIF('FCM-RNS-LMP Assumptions'!$I:$I,"="&amp;DATEVALUE('Monthly Value (1)'!LJ$6&amp;"/1/"&amp;'Monthly Value (1)'!LJ$4),'FCM-RNS-LMP Assumptions'!$J:$J)</f>
        <v>29.572518737978289</v>
      </c>
      <c r="LK22" s="17">
        <f>SUMIF('FCM-RNS-LMP Assumptions'!$I:$I,"="&amp;DATEVALUE('Monthly Value (1)'!LK$6&amp;"/1/"&amp;'Monthly Value (1)'!LK$4),'FCM-RNS-LMP Assumptions'!$J:$J)</f>
        <v>29.572518737978289</v>
      </c>
      <c r="LL22" s="17">
        <f>SUMIF('FCM-RNS-LMP Assumptions'!$I:$I,"="&amp;DATEVALUE('Monthly Value (1)'!LL$6&amp;"/1/"&amp;'Monthly Value (1)'!LL$4),'FCM-RNS-LMP Assumptions'!$J:$J)</f>
        <v>29.572518737978289</v>
      </c>
      <c r="LM22" s="17">
        <f>SUMIF('FCM-RNS-LMP Assumptions'!$I:$I,"="&amp;DATEVALUE('Monthly Value (1)'!LM$6&amp;"/1/"&amp;'Monthly Value (1)'!LM$4),'FCM-RNS-LMP Assumptions'!$J:$J)</f>
        <v>29.572518737978289</v>
      </c>
      <c r="LN22" s="17">
        <f>SUMIF('FCM-RNS-LMP Assumptions'!$I:$I,"="&amp;DATEVALUE('Monthly Value (1)'!LN$6&amp;"/1/"&amp;'Monthly Value (1)'!LN$4),'FCM-RNS-LMP Assumptions'!$J:$J)</f>
        <v>29.572518737978289</v>
      </c>
      <c r="LO22" s="17">
        <f>SUMIF('FCM-RNS-LMP Assumptions'!$I:$I,"="&amp;DATEVALUE('Monthly Value (1)'!LO$6&amp;"/1/"&amp;'Monthly Value (1)'!LO$4),'FCM-RNS-LMP Assumptions'!$J:$J)</f>
        <v>29.962518737978289</v>
      </c>
      <c r="LP22" s="17">
        <f>SUMIF('FCM-RNS-LMP Assumptions'!$I:$I,"="&amp;DATEVALUE('Monthly Value (1)'!LP$6&amp;"/1/"&amp;'Monthly Value (1)'!LP$4),'FCM-RNS-LMP Assumptions'!$J:$J)</f>
        <v>30.038569112737854</v>
      </c>
      <c r="LQ22" s="17">
        <f>SUMIF('FCM-RNS-LMP Assumptions'!$I:$I,"="&amp;DATEVALUE('Monthly Value (1)'!LQ$6&amp;"/1/"&amp;'Monthly Value (1)'!LQ$4),'FCM-RNS-LMP Assumptions'!$J:$J)</f>
        <v>30.038569112737854</v>
      </c>
      <c r="LR22" s="17">
        <f>SUMIF('FCM-RNS-LMP Assumptions'!$I:$I,"="&amp;DATEVALUE('Monthly Value (1)'!LR$6&amp;"/1/"&amp;'Monthly Value (1)'!LR$4),'FCM-RNS-LMP Assumptions'!$J:$J)</f>
        <v>30.038569112737854</v>
      </c>
      <c r="LS22" s="17">
        <f>SUMIF('FCM-RNS-LMP Assumptions'!$I:$I,"="&amp;DATEVALUE('Monthly Value (1)'!LS$6&amp;"/1/"&amp;'Monthly Value (1)'!LS$4),'FCM-RNS-LMP Assumptions'!$J:$J)</f>
        <v>30.038569112737854</v>
      </c>
      <c r="LT22" s="17">
        <f>SUMIF('FCM-RNS-LMP Assumptions'!$I:$I,"="&amp;DATEVALUE('Monthly Value (1)'!LT$6&amp;"/1/"&amp;'Monthly Value (1)'!LT$4),'FCM-RNS-LMP Assumptions'!$J:$J)</f>
        <v>30.038569112737854</v>
      </c>
      <c r="LU22" s="17">
        <f>SUMIF('FCM-RNS-LMP Assumptions'!$I:$I,"="&amp;DATEVALUE('Monthly Value (1)'!LU$6&amp;"/1/"&amp;'Monthly Value (1)'!LU$4),'FCM-RNS-LMP Assumptions'!$J:$J)</f>
        <v>30.038569112737854</v>
      </c>
      <c r="LV22" s="17">
        <f>SUMIF('FCM-RNS-LMP Assumptions'!$I:$I,"="&amp;DATEVALUE('Monthly Value (1)'!LV$6&amp;"/1/"&amp;'Monthly Value (1)'!LV$4),'FCM-RNS-LMP Assumptions'!$J:$J)</f>
        <v>30.038569112737854</v>
      </c>
      <c r="LW22" s="17">
        <f>SUMIF('FCM-RNS-LMP Assumptions'!$I:$I,"="&amp;DATEVALUE('Monthly Value (1)'!LW$6&amp;"/1/"&amp;'Monthly Value (1)'!LW$4),'FCM-RNS-LMP Assumptions'!$J:$J)</f>
        <v>30.038569112737854</v>
      </c>
      <c r="LX22" s="17">
        <f>SUMIF('FCM-RNS-LMP Assumptions'!$I:$I,"="&amp;DATEVALUE('Monthly Value (1)'!LX$6&amp;"/1/"&amp;'Monthly Value (1)'!LX$4),'FCM-RNS-LMP Assumptions'!$J:$J)</f>
        <v>30.038569112737854</v>
      </c>
      <c r="LY22" s="17">
        <f>SUMIF('FCM-RNS-LMP Assumptions'!$I:$I,"="&amp;DATEVALUE('Monthly Value (1)'!LY$6&amp;"/1/"&amp;'Monthly Value (1)'!LY$4),'FCM-RNS-LMP Assumptions'!$J:$J)</f>
        <v>30.038569112737854</v>
      </c>
      <c r="LZ22" s="17">
        <f>SUMIF('FCM-RNS-LMP Assumptions'!$I:$I,"="&amp;DATEVALUE('Monthly Value (1)'!LZ$6&amp;"/1/"&amp;'Monthly Value (1)'!LZ$4),'FCM-RNS-LMP Assumptions'!$J:$J)</f>
        <v>30.038569112737854</v>
      </c>
      <c r="MA22" s="17">
        <f>SUMIF('FCM-RNS-LMP Assumptions'!$I:$I,"="&amp;DATEVALUE('Monthly Value (1)'!MA$6&amp;"/1/"&amp;'Monthly Value (1)'!MA$4),'FCM-RNS-LMP Assumptions'!$J:$J)</f>
        <v>0</v>
      </c>
      <c r="MB22" s="17">
        <f>SUMIF('FCM-RNS-LMP Assumptions'!$I:$I,"="&amp;DATEVALUE('Monthly Value (1)'!MB$6&amp;"/1/"&amp;'Monthly Value (1)'!MB$4),'FCM-RNS-LMP Assumptions'!$J:$J)</f>
        <v>0</v>
      </c>
      <c r="MC22" s="17">
        <f>SUMIF('FCM-RNS-LMP Assumptions'!$I:$I,"="&amp;DATEVALUE('Monthly Value (1)'!MC$6&amp;"/1/"&amp;'Monthly Value (1)'!MC$4),'FCM-RNS-LMP Assumptions'!$J:$J)</f>
        <v>0</v>
      </c>
      <c r="MD22" s="17">
        <f>SUMIF('FCM-RNS-LMP Assumptions'!$I:$I,"="&amp;DATEVALUE('Monthly Value (1)'!MD$6&amp;"/1/"&amp;'Monthly Value (1)'!MD$4),'FCM-RNS-LMP Assumptions'!$J:$J)</f>
        <v>0</v>
      </c>
      <c r="ME22" s="17">
        <f>SUMIF('FCM-RNS-LMP Assumptions'!$I:$I,"="&amp;DATEVALUE('Monthly Value (1)'!ME$6&amp;"/1/"&amp;'Monthly Value (1)'!ME$4),'FCM-RNS-LMP Assumptions'!$J:$J)</f>
        <v>0</v>
      </c>
      <c r="MF22" s="17">
        <f>SUMIF('FCM-RNS-LMP Assumptions'!$I:$I,"="&amp;DATEVALUE('Monthly Value (1)'!MF$6&amp;"/1/"&amp;'Monthly Value (1)'!MF$4),'FCM-RNS-LMP Assumptions'!$J:$J)</f>
        <v>0</v>
      </c>
      <c r="MG22" s="17">
        <f>SUMIF('FCM-RNS-LMP Assumptions'!$I:$I,"="&amp;DATEVALUE('Monthly Value (1)'!MG$6&amp;"/1/"&amp;'Monthly Value (1)'!MG$4),'FCM-RNS-LMP Assumptions'!$J:$J)</f>
        <v>0</v>
      </c>
      <c r="MH22" s="17">
        <f>SUMIF('FCM-RNS-LMP Assumptions'!$I:$I,"="&amp;DATEVALUE('Monthly Value (1)'!MH$6&amp;"/1/"&amp;'Monthly Value (1)'!MH$4),'FCM-RNS-LMP Assumptions'!$J:$J)</f>
        <v>0</v>
      </c>
      <c r="MI22" s="17">
        <f>SUMIF('FCM-RNS-LMP Assumptions'!$I:$I,"="&amp;DATEVALUE('Monthly Value (1)'!MI$6&amp;"/1/"&amp;'Monthly Value (1)'!MI$4),'FCM-RNS-LMP Assumptions'!$J:$J)</f>
        <v>0</v>
      </c>
      <c r="MJ22" s="17">
        <f>SUMIF('FCM-RNS-LMP Assumptions'!$I:$I,"="&amp;DATEVALUE('Monthly Value (1)'!MJ$6&amp;"/1/"&amp;'Monthly Value (1)'!MJ$4),'FCM-RNS-LMP Assumptions'!$J:$J)</f>
        <v>0</v>
      </c>
      <c r="MK22" s="17">
        <f>SUMIF('FCM-RNS-LMP Assumptions'!$I:$I,"="&amp;DATEVALUE('Monthly Value (1)'!MK$6&amp;"/1/"&amp;'Monthly Value (1)'!MK$4),'FCM-RNS-LMP Assumptions'!$J:$J)</f>
        <v>0</v>
      </c>
      <c r="ML22" s="17">
        <f>SUMIF('FCM-RNS-LMP Assumptions'!$I:$I,"="&amp;DATEVALUE('Monthly Value (1)'!ML$6&amp;"/1/"&amp;'Monthly Value (1)'!ML$4),'FCM-RNS-LMP Assumptions'!$J:$J)</f>
        <v>0</v>
      </c>
      <c r="MM22" s="17">
        <f>SUMIF('FCM-RNS-LMP Assumptions'!$I:$I,"="&amp;DATEVALUE('Monthly Value (1)'!MM$6&amp;"/1/"&amp;'Monthly Value (1)'!MM$4),'FCM-RNS-LMP Assumptions'!$J:$J)</f>
        <v>0</v>
      </c>
      <c r="MN22" s="17">
        <f>SUMIF('FCM-RNS-LMP Assumptions'!$I:$I,"="&amp;DATEVALUE('Monthly Value (1)'!MN$6&amp;"/1/"&amp;'Monthly Value (1)'!MN$4),'FCM-RNS-LMP Assumptions'!$J:$J)</f>
        <v>0</v>
      </c>
      <c r="MO22" s="17">
        <f>SUMIF('FCM-RNS-LMP Assumptions'!$I:$I,"="&amp;DATEVALUE('Monthly Value (1)'!MO$6&amp;"/1/"&amp;'Monthly Value (1)'!MO$4),'FCM-RNS-LMP Assumptions'!$J:$J)</f>
        <v>0</v>
      </c>
      <c r="MP22" s="17">
        <f>SUMIF('FCM-RNS-LMP Assumptions'!$I:$I,"="&amp;DATEVALUE('Monthly Value (1)'!MP$6&amp;"/1/"&amp;'Monthly Value (1)'!MP$4),'FCM-RNS-LMP Assumptions'!$J:$J)</f>
        <v>0</v>
      </c>
      <c r="MQ22" s="17">
        <f>SUMIF('FCM-RNS-LMP Assumptions'!$I:$I,"="&amp;DATEVALUE('Monthly Value (1)'!MQ$6&amp;"/1/"&amp;'Monthly Value (1)'!MQ$4),'FCM-RNS-LMP Assumptions'!$J:$J)</f>
        <v>0</v>
      </c>
      <c r="MR22" s="17">
        <f>SUMIF('FCM-RNS-LMP Assumptions'!$I:$I,"="&amp;DATEVALUE('Monthly Value (1)'!MR$6&amp;"/1/"&amp;'Monthly Value (1)'!MR$4),'FCM-RNS-LMP Assumptions'!$J:$J)</f>
        <v>0</v>
      </c>
      <c r="MS22" s="17">
        <f>SUMIF('FCM-RNS-LMP Assumptions'!$I:$I,"="&amp;DATEVALUE('Monthly Value (1)'!MS$6&amp;"/1/"&amp;'Monthly Value (1)'!MS$4),'FCM-RNS-LMP Assumptions'!$J:$J)</f>
        <v>0</v>
      </c>
      <c r="MT22" s="17">
        <f>SUMIF('FCM-RNS-LMP Assumptions'!$I:$I,"="&amp;DATEVALUE('Monthly Value (1)'!MT$6&amp;"/1/"&amp;'Monthly Value (1)'!MT$4),'FCM-RNS-LMP Assumptions'!$J:$J)</f>
        <v>0</v>
      </c>
      <c r="MU22" s="17">
        <f>SUMIF('FCM-RNS-LMP Assumptions'!$I:$I,"="&amp;DATEVALUE('Monthly Value (1)'!MU$6&amp;"/1/"&amp;'Monthly Value (1)'!MU$4),'FCM-RNS-LMP Assumptions'!$J:$J)</f>
        <v>0</v>
      </c>
      <c r="MV22" s="17">
        <f>SUMIF('FCM-RNS-LMP Assumptions'!$I:$I,"="&amp;DATEVALUE('Monthly Value (1)'!MV$6&amp;"/1/"&amp;'Monthly Value (1)'!MV$4),'FCM-RNS-LMP Assumptions'!$J:$J)</f>
        <v>0</v>
      </c>
      <c r="MW22" s="17">
        <f>SUMIF('FCM-RNS-LMP Assumptions'!$I:$I,"="&amp;DATEVALUE('Monthly Value (1)'!MW$6&amp;"/1/"&amp;'Monthly Value (1)'!MW$4),'FCM-RNS-LMP Assumptions'!$J:$J)</f>
        <v>0</v>
      </c>
      <c r="MX22" s="17">
        <f>SUMIF('FCM-RNS-LMP Assumptions'!$I:$I,"="&amp;DATEVALUE('Monthly Value (1)'!MX$6&amp;"/1/"&amp;'Monthly Value (1)'!MX$4),'FCM-RNS-LMP Assumptions'!$J:$J)</f>
        <v>0</v>
      </c>
      <c r="MY22" s="17">
        <f>SUMIF('FCM-RNS-LMP Assumptions'!$I:$I,"="&amp;DATEVALUE('Monthly Value (1)'!MY$6&amp;"/1/"&amp;'Monthly Value (1)'!MY$4),'FCM-RNS-LMP Assumptions'!$J:$J)</f>
        <v>0</v>
      </c>
      <c r="MZ22" s="17">
        <f>SUMIF('FCM-RNS-LMP Assumptions'!$I:$I,"="&amp;DATEVALUE('Monthly Value (1)'!MZ$6&amp;"/1/"&amp;'Monthly Value (1)'!MZ$4),'FCM-RNS-LMP Assumptions'!$J:$J)</f>
        <v>0</v>
      </c>
      <c r="NA22" s="17">
        <f>SUMIF('FCM-RNS-LMP Assumptions'!$I:$I,"="&amp;DATEVALUE('Monthly Value (1)'!NA$6&amp;"/1/"&amp;'Monthly Value (1)'!NA$4),'FCM-RNS-LMP Assumptions'!$J:$J)</f>
        <v>0</v>
      </c>
      <c r="NB22" s="17">
        <f>SUMIF('FCM-RNS-LMP Assumptions'!$I:$I,"="&amp;DATEVALUE('Monthly Value (1)'!NB$6&amp;"/1/"&amp;'Monthly Value (1)'!NB$4),'FCM-RNS-LMP Assumptions'!$J:$J)</f>
        <v>0</v>
      </c>
      <c r="NC22" s="17">
        <f>SUMIF('FCM-RNS-LMP Assumptions'!$I:$I,"="&amp;DATEVALUE('Monthly Value (1)'!NC$6&amp;"/1/"&amp;'Monthly Value (1)'!NC$4),'FCM-RNS-LMP Assumptions'!$J:$J)</f>
        <v>0</v>
      </c>
      <c r="ND22" s="17">
        <f>SUMIF('FCM-RNS-LMP Assumptions'!$I:$I,"="&amp;DATEVALUE('Monthly Value (1)'!ND$6&amp;"/1/"&amp;'Monthly Value (1)'!ND$4),'FCM-RNS-LMP Assumptions'!$J:$J)</f>
        <v>0</v>
      </c>
      <c r="NE22" s="17">
        <f>SUMIF('FCM-RNS-LMP Assumptions'!$I:$I,"="&amp;DATEVALUE('Monthly Value (1)'!NE$6&amp;"/1/"&amp;'Monthly Value (1)'!NE$4),'FCM-RNS-LMP Assumptions'!$J:$J)</f>
        <v>0</v>
      </c>
      <c r="NF22" s="17">
        <f>SUMIF('FCM-RNS-LMP Assumptions'!$I:$I,"="&amp;DATEVALUE('Monthly Value (1)'!NF$6&amp;"/1/"&amp;'Monthly Value (1)'!NF$4),'FCM-RNS-LMP Assumptions'!$J:$J)</f>
        <v>0</v>
      </c>
      <c r="NG22" s="17">
        <f>SUMIF('FCM-RNS-LMP Assumptions'!$I:$I,"="&amp;DATEVALUE('Monthly Value (1)'!NG$6&amp;"/1/"&amp;'Monthly Value (1)'!NG$4),'FCM-RNS-LMP Assumptions'!$J:$J)</f>
        <v>0</v>
      </c>
      <c r="NH22" s="17">
        <f>SUMIF('FCM-RNS-LMP Assumptions'!$I:$I,"="&amp;DATEVALUE('Monthly Value (1)'!NH$6&amp;"/1/"&amp;'Monthly Value (1)'!NH$4),'FCM-RNS-LMP Assumptions'!$J:$J)</f>
        <v>0</v>
      </c>
      <c r="NI22" s="17">
        <f>SUMIF('FCM-RNS-LMP Assumptions'!$I:$I,"="&amp;DATEVALUE('Monthly Value (1)'!NI$6&amp;"/1/"&amp;'Monthly Value (1)'!NI$4),'FCM-RNS-LMP Assumptions'!$J:$J)</f>
        <v>0</v>
      </c>
      <c r="NJ22" s="17">
        <f>SUMIF('FCM-RNS-LMP Assumptions'!$I:$I,"="&amp;DATEVALUE('Monthly Value (1)'!NJ$6&amp;"/1/"&amp;'Monthly Value (1)'!NJ$4),'FCM-RNS-LMP Assumptions'!$J:$J)</f>
        <v>0</v>
      </c>
      <c r="NK22" s="17">
        <f>SUMIF('FCM-RNS-LMP Assumptions'!$I:$I,"="&amp;DATEVALUE('Monthly Value (1)'!NK$6&amp;"/1/"&amp;'Monthly Value (1)'!NK$4),'FCM-RNS-LMP Assumptions'!$J:$J)</f>
        <v>0</v>
      </c>
      <c r="NL22" s="17">
        <f>SUMIF('FCM-RNS-LMP Assumptions'!$I:$I,"="&amp;DATEVALUE('Monthly Value (1)'!NL$6&amp;"/1/"&amp;'Monthly Value (1)'!NL$4),'FCM-RNS-LMP Assumptions'!$J:$J)</f>
        <v>0</v>
      </c>
      <c r="NM22" s="17">
        <f>SUMIF('FCM-RNS-LMP Assumptions'!$I:$I,"="&amp;DATEVALUE('Monthly Value (1)'!NM$6&amp;"/1/"&amp;'Monthly Value (1)'!NM$4),'FCM-RNS-LMP Assumptions'!$J:$J)</f>
        <v>0</v>
      </c>
      <c r="NN22" s="17">
        <f>SUMIF('FCM-RNS-LMP Assumptions'!$I:$I,"="&amp;DATEVALUE('Monthly Value (1)'!NN$6&amp;"/1/"&amp;'Monthly Value (1)'!NN$4),'FCM-RNS-LMP Assumptions'!$J:$J)</f>
        <v>0</v>
      </c>
      <c r="NO22" s="17">
        <f>SUMIF('FCM-RNS-LMP Assumptions'!$I:$I,"="&amp;DATEVALUE('Monthly Value (1)'!NO$6&amp;"/1/"&amp;'Monthly Value (1)'!NO$4),'FCM-RNS-LMP Assumptions'!$J:$J)</f>
        <v>0</v>
      </c>
      <c r="NP22" s="17">
        <f>SUMIF('FCM-RNS-LMP Assumptions'!$I:$I,"="&amp;DATEVALUE('Monthly Value (1)'!NP$6&amp;"/1/"&amp;'Monthly Value (1)'!NP$4),'FCM-RNS-LMP Assumptions'!$J:$J)</f>
        <v>0</v>
      </c>
      <c r="NQ22" s="17">
        <f>SUMIF('FCM-RNS-LMP Assumptions'!$I:$I,"="&amp;DATEVALUE('Monthly Value (1)'!NQ$6&amp;"/1/"&amp;'Monthly Value (1)'!NQ$4),'FCM-RNS-LMP Assumptions'!$J:$J)</f>
        <v>0</v>
      </c>
      <c r="NR22" s="17">
        <f>SUMIF('FCM-RNS-LMP Assumptions'!$I:$I,"="&amp;DATEVALUE('Monthly Value (1)'!NR$6&amp;"/1/"&amp;'Monthly Value (1)'!NR$4),'FCM-RNS-LMP Assumptions'!$J:$J)</f>
        <v>0</v>
      </c>
      <c r="NU22">
        <f t="shared" si="479"/>
        <v>8</v>
      </c>
      <c r="NV22">
        <f t="shared" si="480"/>
        <v>2028</v>
      </c>
      <c r="NW22" s="1">
        <f t="shared" si="481"/>
        <v>46905</v>
      </c>
      <c r="NX22" s="1">
        <f t="shared" si="482"/>
        <v>47269</v>
      </c>
      <c r="NY22">
        <f t="shared" si="483"/>
        <v>10.5</v>
      </c>
    </row>
    <row r="23" spans="1:389">
      <c r="A23" t="s">
        <v>355</v>
      </c>
      <c r="C23" s="17">
        <f>SUMIFS('FCM-RNS-LMP Assumptions'!$D:$D,'FCM-RNS-LMP Assumptions'!$B:$B,"&lt;="&amp;DATEVALUE('Monthly Value (1)'!C$6&amp;"/1/"&amp;'Monthly Value (1)'!C$4),'FCM-RNS-LMP Assumptions'!$C:$C,"&gt;="&amp;DATEVALUE('Monthly Value (1)'!C$6&amp;"/1/"&amp;'Monthly Value (1)'!C$4))</f>
        <v>2.59</v>
      </c>
      <c r="D23" s="17">
        <f>SUMIFS('FCM-RNS-LMP Assumptions'!$D:$D,'FCM-RNS-LMP Assumptions'!$B:$B,"&lt;="&amp;DATEVALUE('Monthly Value (1)'!D$6&amp;"/1/"&amp;'Monthly Value (1)'!D$4),'FCM-RNS-LMP Assumptions'!$C:$C,"&gt;="&amp;DATEVALUE('Monthly Value (1)'!D$6&amp;"/1/"&amp;'Monthly Value (1)'!D$4))</f>
        <v>2.59</v>
      </c>
      <c r="E23" s="17">
        <f>SUMIFS('FCM-RNS-LMP Assumptions'!$D:$D,'FCM-RNS-LMP Assumptions'!$B:$B,"&lt;="&amp;DATEVALUE('Monthly Value (1)'!E$6&amp;"/1/"&amp;'Monthly Value (1)'!E$4),'FCM-RNS-LMP Assumptions'!$C:$C,"&gt;="&amp;DATEVALUE('Monthly Value (1)'!E$6&amp;"/1/"&amp;'Monthly Value (1)'!E$4))</f>
        <v>2.59</v>
      </c>
      <c r="F23" s="17">
        <f>SUMIFS('FCM-RNS-LMP Assumptions'!$D:$D,'FCM-RNS-LMP Assumptions'!$B:$B,"&lt;="&amp;DATEVALUE('Monthly Value (1)'!F$6&amp;"/1/"&amp;'Monthly Value (1)'!F$4),'FCM-RNS-LMP Assumptions'!$C:$C,"&gt;="&amp;DATEVALUE('Monthly Value (1)'!F$6&amp;"/1/"&amp;'Monthly Value (1)'!F$4))</f>
        <v>2.59</v>
      </c>
      <c r="G23" s="17">
        <f>SUMIFS('FCM-RNS-LMP Assumptions'!$D:$D,'FCM-RNS-LMP Assumptions'!$B:$B,"&lt;="&amp;DATEVALUE('Monthly Value (1)'!G$6&amp;"/1/"&amp;'Monthly Value (1)'!G$4),'FCM-RNS-LMP Assumptions'!$C:$C,"&gt;="&amp;DATEVALUE('Monthly Value (1)'!G$6&amp;"/1/"&amp;'Monthly Value (1)'!G$4))</f>
        <v>2.59</v>
      </c>
      <c r="H23" s="17">
        <f>SUMIFS('FCM-RNS-LMP Assumptions'!$D:$D,'FCM-RNS-LMP Assumptions'!$B:$B,"&lt;="&amp;DATEVALUE('Monthly Value (1)'!H$6&amp;"/1/"&amp;'Monthly Value (1)'!H$4),'FCM-RNS-LMP Assumptions'!$C:$C,"&gt;="&amp;DATEVALUE('Monthly Value (1)'!H$6&amp;"/1/"&amp;'Monthly Value (1)'!H$4))</f>
        <v>3.58</v>
      </c>
      <c r="I23" s="17">
        <f>SUMIFS('FCM-RNS-LMP Assumptions'!$D:$D,'FCM-RNS-LMP Assumptions'!$B:$B,"&lt;="&amp;DATEVALUE('Monthly Value (1)'!I$6&amp;"/1/"&amp;'Monthly Value (1)'!I$4),'FCM-RNS-LMP Assumptions'!$C:$C,"&gt;="&amp;DATEVALUE('Monthly Value (1)'!I$6&amp;"/1/"&amp;'Monthly Value (1)'!I$4))</f>
        <v>3.58</v>
      </c>
      <c r="J23" s="17">
        <f>SUMIFS('FCM-RNS-LMP Assumptions'!$D:$D,'FCM-RNS-LMP Assumptions'!$B:$B,"&lt;="&amp;DATEVALUE('Monthly Value (1)'!J$6&amp;"/1/"&amp;'Monthly Value (1)'!J$4),'FCM-RNS-LMP Assumptions'!$C:$C,"&gt;="&amp;DATEVALUE('Monthly Value (1)'!J$6&amp;"/1/"&amp;'Monthly Value (1)'!J$4))</f>
        <v>3.58</v>
      </c>
      <c r="K23" s="17">
        <f>SUMIFS('FCM-RNS-LMP Assumptions'!$D:$D,'FCM-RNS-LMP Assumptions'!$B:$B,"&lt;="&amp;DATEVALUE('Monthly Value (1)'!K$6&amp;"/1/"&amp;'Monthly Value (1)'!K$4),'FCM-RNS-LMP Assumptions'!$C:$C,"&gt;="&amp;DATEVALUE('Monthly Value (1)'!K$6&amp;"/1/"&amp;'Monthly Value (1)'!K$4))</f>
        <v>3.58</v>
      </c>
      <c r="L23" s="17">
        <f>SUMIFS('FCM-RNS-LMP Assumptions'!$D:$D,'FCM-RNS-LMP Assumptions'!$B:$B,"&lt;="&amp;DATEVALUE('Monthly Value (1)'!L$6&amp;"/1/"&amp;'Monthly Value (1)'!L$4),'FCM-RNS-LMP Assumptions'!$C:$C,"&gt;="&amp;DATEVALUE('Monthly Value (1)'!L$6&amp;"/1/"&amp;'Monthly Value (1)'!L$4))</f>
        <v>3.58</v>
      </c>
      <c r="M23" s="17">
        <f>SUMIFS('FCM-RNS-LMP Assumptions'!$D:$D,'FCM-RNS-LMP Assumptions'!$B:$B,"&lt;="&amp;DATEVALUE('Monthly Value (1)'!M$6&amp;"/1/"&amp;'Monthly Value (1)'!M$4),'FCM-RNS-LMP Assumptions'!$C:$C,"&gt;="&amp;DATEVALUE('Monthly Value (1)'!M$6&amp;"/1/"&amp;'Monthly Value (1)'!M$4))</f>
        <v>3.58</v>
      </c>
      <c r="N23" s="17">
        <f>SUMIFS('FCM-RNS-LMP Assumptions'!$D:$D,'FCM-RNS-LMP Assumptions'!$B:$B,"&lt;="&amp;DATEVALUE('Monthly Value (1)'!N$6&amp;"/1/"&amp;'Monthly Value (1)'!N$4),'FCM-RNS-LMP Assumptions'!$C:$C,"&gt;="&amp;DATEVALUE('Monthly Value (1)'!N$6&amp;"/1/"&amp;'Monthly Value (1)'!N$4))</f>
        <v>3.58</v>
      </c>
      <c r="O23" s="17">
        <f>SUMIFS('FCM-RNS-LMP Assumptions'!$D:$D,'FCM-RNS-LMP Assumptions'!$B:$B,"&lt;="&amp;DATEVALUE('Monthly Value (1)'!O$6&amp;"/1/"&amp;'Monthly Value (1)'!O$4),'FCM-RNS-LMP Assumptions'!$C:$C,"&gt;="&amp;DATEVALUE('Monthly Value (1)'!O$6&amp;"/1/"&amp;'Monthly Value (1)'!O$4))</f>
        <v>3.58</v>
      </c>
      <c r="P23" s="17">
        <f>SUMIFS('FCM-RNS-LMP Assumptions'!$D:$D,'FCM-RNS-LMP Assumptions'!$B:$B,"&lt;="&amp;DATEVALUE('Monthly Value (1)'!P$6&amp;"/1/"&amp;'Monthly Value (1)'!P$4),'FCM-RNS-LMP Assumptions'!$C:$C,"&gt;="&amp;DATEVALUE('Monthly Value (1)'!P$6&amp;"/1/"&amp;'Monthly Value (1)'!P$4))</f>
        <v>3.58</v>
      </c>
      <c r="Q23" s="17">
        <f>SUMIFS('FCM-RNS-LMP Assumptions'!$D:$D,'FCM-RNS-LMP Assumptions'!$B:$B,"&lt;="&amp;DATEVALUE('Monthly Value (1)'!Q$6&amp;"/1/"&amp;'Monthly Value (1)'!Q$4),'FCM-RNS-LMP Assumptions'!$C:$C,"&gt;="&amp;DATEVALUE('Monthly Value (1)'!Q$6&amp;"/1/"&amp;'Monthly Value (1)'!Q$4))</f>
        <v>3.58</v>
      </c>
      <c r="R23" s="17">
        <f>SUMIFS('FCM-RNS-LMP Assumptions'!$D:$D,'FCM-RNS-LMP Assumptions'!$B:$B,"&lt;="&amp;DATEVALUE('Monthly Value (1)'!R$6&amp;"/1/"&amp;'Monthly Value (1)'!R$4),'FCM-RNS-LMP Assumptions'!$C:$C,"&gt;="&amp;DATEVALUE('Monthly Value (1)'!R$6&amp;"/1/"&amp;'Monthly Value (1)'!R$4))</f>
        <v>3.58</v>
      </c>
      <c r="S23" s="17">
        <f>SUMIFS('FCM-RNS-LMP Assumptions'!$D:$D,'FCM-RNS-LMP Assumptions'!$B:$B,"&lt;="&amp;DATEVALUE('Monthly Value (1)'!S$6&amp;"/1/"&amp;'Monthly Value (1)'!S$4),'FCM-RNS-LMP Assumptions'!$C:$C,"&gt;="&amp;DATEVALUE('Monthly Value (1)'!S$6&amp;"/1/"&amp;'Monthly Value (1)'!S$4))</f>
        <v>3.58</v>
      </c>
      <c r="T23" s="17">
        <f>SUMIFS('FCM-RNS-LMP Assumptions'!$D:$D,'FCM-RNS-LMP Assumptions'!$B:$B,"&lt;="&amp;DATEVALUE('Monthly Value (1)'!T$6&amp;"/1/"&amp;'Monthly Value (1)'!T$4),'FCM-RNS-LMP Assumptions'!$C:$C,"&gt;="&amp;DATEVALUE('Monthly Value (1)'!T$6&amp;"/1/"&amp;'Monthly Value (1)'!T$4))</f>
        <v>5.3490327546352807</v>
      </c>
      <c r="U23" s="17">
        <f>SUMIFS('FCM-RNS-LMP Assumptions'!$D:$D,'FCM-RNS-LMP Assumptions'!$B:$B,"&lt;="&amp;DATEVALUE('Monthly Value (1)'!U$6&amp;"/1/"&amp;'Monthly Value (1)'!U$4),'FCM-RNS-LMP Assumptions'!$C:$C,"&gt;="&amp;DATEVALUE('Monthly Value (1)'!U$6&amp;"/1/"&amp;'Monthly Value (1)'!U$4))</f>
        <v>5.3490327546352807</v>
      </c>
      <c r="V23" s="17">
        <f>SUMIFS('FCM-RNS-LMP Assumptions'!$D:$D,'FCM-RNS-LMP Assumptions'!$B:$B,"&lt;="&amp;DATEVALUE('Monthly Value (1)'!V$6&amp;"/1/"&amp;'Monthly Value (1)'!V$4),'FCM-RNS-LMP Assumptions'!$C:$C,"&gt;="&amp;DATEVALUE('Monthly Value (1)'!V$6&amp;"/1/"&amp;'Monthly Value (1)'!V$4))</f>
        <v>5.3490327546352807</v>
      </c>
      <c r="W23" s="17">
        <f>SUMIFS('FCM-RNS-LMP Assumptions'!$D:$D,'FCM-RNS-LMP Assumptions'!$B:$B,"&lt;="&amp;DATEVALUE('Monthly Value (1)'!W$6&amp;"/1/"&amp;'Monthly Value (1)'!W$4),'FCM-RNS-LMP Assumptions'!$C:$C,"&gt;="&amp;DATEVALUE('Monthly Value (1)'!W$6&amp;"/1/"&amp;'Monthly Value (1)'!W$4))</f>
        <v>5.3490327546352807</v>
      </c>
      <c r="X23" s="17">
        <f>SUMIFS('FCM-RNS-LMP Assumptions'!$D:$D,'FCM-RNS-LMP Assumptions'!$B:$B,"&lt;="&amp;DATEVALUE('Monthly Value (1)'!X$6&amp;"/1/"&amp;'Monthly Value (1)'!X$4),'FCM-RNS-LMP Assumptions'!$C:$C,"&gt;="&amp;DATEVALUE('Monthly Value (1)'!X$6&amp;"/1/"&amp;'Monthly Value (1)'!X$4))</f>
        <v>5.3490327546352807</v>
      </c>
      <c r="Y23" s="17">
        <f>SUMIFS('FCM-RNS-LMP Assumptions'!$D:$D,'FCM-RNS-LMP Assumptions'!$B:$B,"&lt;="&amp;DATEVALUE('Monthly Value (1)'!Y$6&amp;"/1/"&amp;'Monthly Value (1)'!Y$4),'FCM-RNS-LMP Assumptions'!$C:$C,"&gt;="&amp;DATEVALUE('Monthly Value (1)'!Y$6&amp;"/1/"&amp;'Monthly Value (1)'!Y$4))</f>
        <v>5.3490327546352807</v>
      </c>
      <c r="Z23" s="17">
        <f>SUMIFS('FCM-RNS-LMP Assumptions'!$D:$D,'FCM-RNS-LMP Assumptions'!$B:$B,"&lt;="&amp;DATEVALUE('Monthly Value (1)'!Z$6&amp;"/1/"&amp;'Monthly Value (1)'!Z$4),'FCM-RNS-LMP Assumptions'!$C:$C,"&gt;="&amp;DATEVALUE('Monthly Value (1)'!Z$6&amp;"/1/"&amp;'Monthly Value (1)'!Z$4))</f>
        <v>5.3490327546352807</v>
      </c>
      <c r="AA23" s="17">
        <f>SUMIFS('FCM-RNS-LMP Assumptions'!$D:$D,'FCM-RNS-LMP Assumptions'!$B:$B,"&lt;="&amp;DATEVALUE('Monthly Value (1)'!AA$6&amp;"/1/"&amp;'Monthly Value (1)'!AA$4),'FCM-RNS-LMP Assumptions'!$C:$C,"&gt;="&amp;DATEVALUE('Monthly Value (1)'!AA$6&amp;"/1/"&amp;'Monthly Value (1)'!AA$4))</f>
        <v>5.3490327546352807</v>
      </c>
      <c r="AB23" s="17">
        <f>SUMIFS('FCM-RNS-LMP Assumptions'!$D:$D,'FCM-RNS-LMP Assumptions'!$B:$B,"&lt;="&amp;DATEVALUE('Monthly Value (1)'!AB$6&amp;"/1/"&amp;'Monthly Value (1)'!AB$4),'FCM-RNS-LMP Assumptions'!$C:$C,"&gt;="&amp;DATEVALUE('Monthly Value (1)'!AB$6&amp;"/1/"&amp;'Monthly Value (1)'!AB$4))</f>
        <v>5.3490327546352807</v>
      </c>
      <c r="AC23" s="17">
        <f>SUMIFS('FCM-RNS-LMP Assumptions'!$D:$D,'FCM-RNS-LMP Assumptions'!$B:$B,"&lt;="&amp;DATEVALUE('Monthly Value (1)'!AC$6&amp;"/1/"&amp;'Monthly Value (1)'!AC$4),'FCM-RNS-LMP Assumptions'!$C:$C,"&gt;="&amp;DATEVALUE('Monthly Value (1)'!AC$6&amp;"/1/"&amp;'Monthly Value (1)'!AC$4))</f>
        <v>5.3490327546352807</v>
      </c>
      <c r="AD23" s="17">
        <f>SUMIFS('FCM-RNS-LMP Assumptions'!$D:$D,'FCM-RNS-LMP Assumptions'!$B:$B,"&lt;="&amp;DATEVALUE('Monthly Value (1)'!AD$6&amp;"/1/"&amp;'Monthly Value (1)'!AD$4),'FCM-RNS-LMP Assumptions'!$C:$C,"&gt;="&amp;DATEVALUE('Monthly Value (1)'!AD$6&amp;"/1/"&amp;'Monthly Value (1)'!AD$4))</f>
        <v>5.3490327546352807</v>
      </c>
      <c r="AE23" s="17">
        <f>SUMIFS('FCM-RNS-LMP Assumptions'!$D:$D,'FCM-RNS-LMP Assumptions'!$B:$B,"&lt;="&amp;DATEVALUE('Monthly Value (1)'!AE$6&amp;"/1/"&amp;'Monthly Value (1)'!AE$4),'FCM-RNS-LMP Assumptions'!$C:$C,"&gt;="&amp;DATEVALUE('Monthly Value (1)'!AE$6&amp;"/1/"&amp;'Monthly Value (1)'!AE$4))</f>
        <v>5.3490327546352807</v>
      </c>
      <c r="AF23" s="17">
        <f>SUMIFS('FCM-RNS-LMP Assumptions'!$D:$D,'FCM-RNS-LMP Assumptions'!$B:$B,"&lt;="&amp;DATEVALUE('Monthly Value (1)'!AF$6&amp;"/1/"&amp;'Monthly Value (1)'!AF$4),'FCM-RNS-LMP Assumptions'!$C:$C,"&gt;="&amp;DATEVALUE('Monthly Value (1)'!AF$6&amp;"/1/"&amp;'Monthly Value (1)'!AF$4))</f>
        <v>6.1397939414829956</v>
      </c>
      <c r="AG23" s="17">
        <f>SUMIFS('FCM-RNS-LMP Assumptions'!$D:$D,'FCM-RNS-LMP Assumptions'!$B:$B,"&lt;="&amp;DATEVALUE('Monthly Value (1)'!AG$6&amp;"/1/"&amp;'Monthly Value (1)'!AG$4),'FCM-RNS-LMP Assumptions'!$C:$C,"&gt;="&amp;DATEVALUE('Monthly Value (1)'!AG$6&amp;"/1/"&amp;'Monthly Value (1)'!AG$4))</f>
        <v>6.1397939414829956</v>
      </c>
      <c r="AH23" s="17">
        <f>SUMIFS('FCM-RNS-LMP Assumptions'!$D:$D,'FCM-RNS-LMP Assumptions'!$B:$B,"&lt;="&amp;DATEVALUE('Monthly Value (1)'!AH$6&amp;"/1/"&amp;'Monthly Value (1)'!AH$4),'FCM-RNS-LMP Assumptions'!$C:$C,"&gt;="&amp;DATEVALUE('Monthly Value (1)'!AH$6&amp;"/1/"&amp;'Monthly Value (1)'!AH$4))</f>
        <v>6.1397939414829956</v>
      </c>
      <c r="AI23" s="17">
        <f>SUMIFS('FCM-RNS-LMP Assumptions'!$D:$D,'FCM-RNS-LMP Assumptions'!$B:$B,"&lt;="&amp;DATEVALUE('Monthly Value (1)'!AI$6&amp;"/1/"&amp;'Monthly Value (1)'!AI$4),'FCM-RNS-LMP Assumptions'!$C:$C,"&gt;="&amp;DATEVALUE('Monthly Value (1)'!AI$6&amp;"/1/"&amp;'Monthly Value (1)'!AI$4))</f>
        <v>6.1397939414829956</v>
      </c>
      <c r="AJ23" s="17">
        <f>SUMIFS('FCM-RNS-LMP Assumptions'!$D:$D,'FCM-RNS-LMP Assumptions'!$B:$B,"&lt;="&amp;DATEVALUE('Monthly Value (1)'!AJ$6&amp;"/1/"&amp;'Monthly Value (1)'!AJ$4),'FCM-RNS-LMP Assumptions'!$C:$C,"&gt;="&amp;DATEVALUE('Monthly Value (1)'!AJ$6&amp;"/1/"&amp;'Monthly Value (1)'!AJ$4))</f>
        <v>6.1397939414829956</v>
      </c>
      <c r="AK23" s="17">
        <f>SUMIFS('FCM-RNS-LMP Assumptions'!$D:$D,'FCM-RNS-LMP Assumptions'!$B:$B,"&lt;="&amp;DATEVALUE('Monthly Value (1)'!AK$6&amp;"/1/"&amp;'Monthly Value (1)'!AK$4),'FCM-RNS-LMP Assumptions'!$C:$C,"&gt;="&amp;DATEVALUE('Monthly Value (1)'!AK$6&amp;"/1/"&amp;'Monthly Value (1)'!AK$4))</f>
        <v>6.1397939414829956</v>
      </c>
      <c r="AL23" s="17">
        <f>SUMIFS('FCM-RNS-LMP Assumptions'!$D:$D,'FCM-RNS-LMP Assumptions'!$B:$B,"&lt;="&amp;DATEVALUE('Monthly Value (1)'!AL$6&amp;"/1/"&amp;'Monthly Value (1)'!AL$4),'FCM-RNS-LMP Assumptions'!$C:$C,"&gt;="&amp;DATEVALUE('Monthly Value (1)'!AL$6&amp;"/1/"&amp;'Monthly Value (1)'!AL$4))</f>
        <v>6.1397939414829956</v>
      </c>
      <c r="AM23" s="17">
        <f>SUMIFS('FCM-RNS-LMP Assumptions'!$D:$D,'FCM-RNS-LMP Assumptions'!$B:$B,"&lt;="&amp;DATEVALUE('Monthly Value (1)'!AM$6&amp;"/1/"&amp;'Monthly Value (1)'!AM$4),'FCM-RNS-LMP Assumptions'!$C:$C,"&gt;="&amp;DATEVALUE('Monthly Value (1)'!AM$6&amp;"/1/"&amp;'Monthly Value (1)'!AM$4))</f>
        <v>6.1397939414829956</v>
      </c>
      <c r="AN23" s="17">
        <f>SUMIFS('FCM-RNS-LMP Assumptions'!$D:$D,'FCM-RNS-LMP Assumptions'!$B:$B,"&lt;="&amp;DATEVALUE('Monthly Value (1)'!AN$6&amp;"/1/"&amp;'Monthly Value (1)'!AN$4),'FCM-RNS-LMP Assumptions'!$C:$C,"&gt;="&amp;DATEVALUE('Monthly Value (1)'!AN$6&amp;"/1/"&amp;'Monthly Value (1)'!AN$4))</f>
        <v>6.1397939414829956</v>
      </c>
      <c r="AO23" s="17">
        <f>SUMIFS('FCM-RNS-LMP Assumptions'!$D:$D,'FCM-RNS-LMP Assumptions'!$B:$B,"&lt;="&amp;DATEVALUE('Monthly Value (1)'!AO$6&amp;"/1/"&amp;'Monthly Value (1)'!AO$4),'FCM-RNS-LMP Assumptions'!$C:$C,"&gt;="&amp;DATEVALUE('Monthly Value (1)'!AO$6&amp;"/1/"&amp;'Monthly Value (1)'!AO$4))</f>
        <v>6.1397939414829956</v>
      </c>
      <c r="AP23" s="17">
        <f>SUMIFS('FCM-RNS-LMP Assumptions'!$D:$D,'FCM-RNS-LMP Assumptions'!$B:$B,"&lt;="&amp;DATEVALUE('Monthly Value (1)'!AP$6&amp;"/1/"&amp;'Monthly Value (1)'!AP$4),'FCM-RNS-LMP Assumptions'!$C:$C,"&gt;="&amp;DATEVALUE('Monthly Value (1)'!AP$6&amp;"/1/"&amp;'Monthly Value (1)'!AP$4))</f>
        <v>6.1397939414829956</v>
      </c>
      <c r="AQ23" s="17">
        <f>SUMIFS('FCM-RNS-LMP Assumptions'!$D:$D,'FCM-RNS-LMP Assumptions'!$B:$B,"&lt;="&amp;DATEVALUE('Monthly Value (1)'!AQ$6&amp;"/1/"&amp;'Monthly Value (1)'!AQ$4),'FCM-RNS-LMP Assumptions'!$C:$C,"&gt;="&amp;DATEVALUE('Monthly Value (1)'!AQ$6&amp;"/1/"&amp;'Monthly Value (1)'!AQ$4))</f>
        <v>6.1397939414829956</v>
      </c>
      <c r="AR23" s="17">
        <f>SUMIFS('FCM-RNS-LMP Assumptions'!$D:$D,'FCM-RNS-LMP Assumptions'!$B:$B,"&lt;="&amp;DATEVALUE('Monthly Value (1)'!AR$6&amp;"/1/"&amp;'Monthly Value (1)'!AR$4),'FCM-RNS-LMP Assumptions'!$C:$C,"&gt;="&amp;DATEVALUE('Monthly Value (1)'!AR$6&amp;"/1/"&amp;'Monthly Value (1)'!AR$4))</f>
        <v>6.3794690349065393</v>
      </c>
      <c r="AS23" s="17">
        <f>SUMIFS('FCM-RNS-LMP Assumptions'!$D:$D,'FCM-RNS-LMP Assumptions'!$B:$B,"&lt;="&amp;DATEVALUE('Monthly Value (1)'!AS$6&amp;"/1/"&amp;'Monthly Value (1)'!AS$4),'FCM-RNS-LMP Assumptions'!$C:$C,"&gt;="&amp;DATEVALUE('Monthly Value (1)'!AS$6&amp;"/1/"&amp;'Monthly Value (1)'!AS$4))</f>
        <v>6.3794690349065393</v>
      </c>
      <c r="AT23" s="17">
        <f>SUMIFS('FCM-RNS-LMP Assumptions'!$D:$D,'FCM-RNS-LMP Assumptions'!$B:$B,"&lt;="&amp;DATEVALUE('Monthly Value (1)'!AT$6&amp;"/1/"&amp;'Monthly Value (1)'!AT$4),'FCM-RNS-LMP Assumptions'!$C:$C,"&gt;="&amp;DATEVALUE('Monthly Value (1)'!AT$6&amp;"/1/"&amp;'Monthly Value (1)'!AT$4))</f>
        <v>6.3794690349065393</v>
      </c>
      <c r="AU23" s="17">
        <f>SUMIFS('FCM-RNS-LMP Assumptions'!$D:$D,'FCM-RNS-LMP Assumptions'!$B:$B,"&lt;="&amp;DATEVALUE('Monthly Value (1)'!AU$6&amp;"/1/"&amp;'Monthly Value (1)'!AU$4),'FCM-RNS-LMP Assumptions'!$C:$C,"&gt;="&amp;DATEVALUE('Monthly Value (1)'!AU$6&amp;"/1/"&amp;'Monthly Value (1)'!AU$4))</f>
        <v>6.3794690349065393</v>
      </c>
      <c r="AV23" s="17">
        <f>SUMIFS('FCM-RNS-LMP Assumptions'!$D:$D,'FCM-RNS-LMP Assumptions'!$B:$B,"&lt;="&amp;DATEVALUE('Monthly Value (1)'!AV$6&amp;"/1/"&amp;'Monthly Value (1)'!AV$4),'FCM-RNS-LMP Assumptions'!$C:$C,"&gt;="&amp;DATEVALUE('Monthly Value (1)'!AV$6&amp;"/1/"&amp;'Monthly Value (1)'!AV$4))</f>
        <v>6.3794690349065393</v>
      </c>
      <c r="AW23" s="17">
        <f>SUMIFS('FCM-RNS-LMP Assumptions'!$D:$D,'FCM-RNS-LMP Assumptions'!$B:$B,"&lt;="&amp;DATEVALUE('Monthly Value (1)'!AW$6&amp;"/1/"&amp;'Monthly Value (1)'!AW$4),'FCM-RNS-LMP Assumptions'!$C:$C,"&gt;="&amp;DATEVALUE('Monthly Value (1)'!AW$6&amp;"/1/"&amp;'Monthly Value (1)'!AW$4))</f>
        <v>6.3794690349065393</v>
      </c>
      <c r="AX23" s="17">
        <f>SUMIFS('FCM-RNS-LMP Assumptions'!$D:$D,'FCM-RNS-LMP Assumptions'!$B:$B,"&lt;="&amp;DATEVALUE('Monthly Value (1)'!AX$6&amp;"/1/"&amp;'Monthly Value (1)'!AX$4),'FCM-RNS-LMP Assumptions'!$C:$C,"&gt;="&amp;DATEVALUE('Monthly Value (1)'!AX$6&amp;"/1/"&amp;'Monthly Value (1)'!AX$4))</f>
        <v>6.3794690349065393</v>
      </c>
      <c r="AY23" s="17">
        <f>SUMIFS('FCM-RNS-LMP Assumptions'!$D:$D,'FCM-RNS-LMP Assumptions'!$B:$B,"&lt;="&amp;DATEVALUE('Monthly Value (1)'!AY$6&amp;"/1/"&amp;'Monthly Value (1)'!AY$4),'FCM-RNS-LMP Assumptions'!$C:$C,"&gt;="&amp;DATEVALUE('Monthly Value (1)'!AY$6&amp;"/1/"&amp;'Monthly Value (1)'!AY$4))</f>
        <v>6.3794690349065393</v>
      </c>
      <c r="AZ23" s="17">
        <f>SUMIFS('FCM-RNS-LMP Assumptions'!$D:$D,'FCM-RNS-LMP Assumptions'!$B:$B,"&lt;="&amp;DATEVALUE('Monthly Value (1)'!AZ$6&amp;"/1/"&amp;'Monthly Value (1)'!AZ$4),'FCM-RNS-LMP Assumptions'!$C:$C,"&gt;="&amp;DATEVALUE('Monthly Value (1)'!AZ$6&amp;"/1/"&amp;'Monthly Value (1)'!AZ$4))</f>
        <v>6.3794690349065393</v>
      </c>
      <c r="BA23" s="17">
        <f>SUMIFS('FCM-RNS-LMP Assumptions'!$D:$D,'FCM-RNS-LMP Assumptions'!$B:$B,"&lt;="&amp;DATEVALUE('Monthly Value (1)'!BA$6&amp;"/1/"&amp;'Monthly Value (1)'!BA$4),'FCM-RNS-LMP Assumptions'!$C:$C,"&gt;="&amp;DATEVALUE('Monthly Value (1)'!BA$6&amp;"/1/"&amp;'Monthly Value (1)'!BA$4))</f>
        <v>6.3794690349065393</v>
      </c>
      <c r="BB23" s="17">
        <f>SUMIFS('FCM-RNS-LMP Assumptions'!$D:$D,'FCM-RNS-LMP Assumptions'!$B:$B,"&lt;="&amp;DATEVALUE('Monthly Value (1)'!BB$6&amp;"/1/"&amp;'Monthly Value (1)'!BB$4),'FCM-RNS-LMP Assumptions'!$C:$C,"&gt;="&amp;DATEVALUE('Monthly Value (1)'!BB$6&amp;"/1/"&amp;'Monthly Value (1)'!BB$4))</f>
        <v>6.3794690349065393</v>
      </c>
      <c r="BC23" s="17">
        <f>SUMIFS('FCM-RNS-LMP Assumptions'!$D:$D,'FCM-RNS-LMP Assumptions'!$B:$B,"&lt;="&amp;DATEVALUE('Monthly Value (1)'!BC$6&amp;"/1/"&amp;'Monthly Value (1)'!BC$4),'FCM-RNS-LMP Assumptions'!$C:$C,"&gt;="&amp;DATEVALUE('Monthly Value (1)'!BC$6&amp;"/1/"&amp;'Monthly Value (1)'!BC$4))</f>
        <v>6.3794690349065393</v>
      </c>
      <c r="BD23" s="17">
        <f>SUMIFS('FCM-RNS-LMP Assumptions'!$D:$D,'FCM-RNS-LMP Assumptions'!$B:$B,"&lt;="&amp;DATEVALUE('Monthly Value (1)'!BD$6&amp;"/1/"&amp;'Monthly Value (1)'!BD$4),'FCM-RNS-LMP Assumptions'!$C:$C,"&gt;="&amp;DATEVALUE('Monthly Value (1)'!BD$6&amp;"/1/"&amp;'Monthly Value (1)'!BD$4))</f>
        <v>6.6686827380337341</v>
      </c>
      <c r="BE23" s="17">
        <f>SUMIFS('FCM-RNS-LMP Assumptions'!$D:$D,'FCM-RNS-LMP Assumptions'!$B:$B,"&lt;="&amp;DATEVALUE('Monthly Value (1)'!BE$6&amp;"/1/"&amp;'Monthly Value (1)'!BE$4),'FCM-RNS-LMP Assumptions'!$C:$C,"&gt;="&amp;DATEVALUE('Monthly Value (1)'!BE$6&amp;"/1/"&amp;'Monthly Value (1)'!BE$4))</f>
        <v>6.6686827380337341</v>
      </c>
      <c r="BF23" s="17">
        <f>SUMIFS('FCM-RNS-LMP Assumptions'!$D:$D,'FCM-RNS-LMP Assumptions'!$B:$B,"&lt;="&amp;DATEVALUE('Monthly Value (1)'!BF$6&amp;"/1/"&amp;'Monthly Value (1)'!BF$4),'FCM-RNS-LMP Assumptions'!$C:$C,"&gt;="&amp;DATEVALUE('Monthly Value (1)'!BF$6&amp;"/1/"&amp;'Monthly Value (1)'!BF$4))</f>
        <v>6.6686827380337341</v>
      </c>
      <c r="BG23" s="17">
        <f>SUMIFS('FCM-RNS-LMP Assumptions'!$D:$D,'FCM-RNS-LMP Assumptions'!$B:$B,"&lt;="&amp;DATEVALUE('Monthly Value (1)'!BG$6&amp;"/1/"&amp;'Monthly Value (1)'!BG$4),'FCM-RNS-LMP Assumptions'!$C:$C,"&gt;="&amp;DATEVALUE('Monthly Value (1)'!BG$6&amp;"/1/"&amp;'Monthly Value (1)'!BG$4))</f>
        <v>6.6686827380337341</v>
      </c>
      <c r="BH23" s="17">
        <f>SUMIFS('FCM-RNS-LMP Assumptions'!$D:$D,'FCM-RNS-LMP Assumptions'!$B:$B,"&lt;="&amp;DATEVALUE('Monthly Value (1)'!BH$6&amp;"/1/"&amp;'Monthly Value (1)'!BH$4),'FCM-RNS-LMP Assumptions'!$C:$C,"&gt;="&amp;DATEVALUE('Monthly Value (1)'!BH$6&amp;"/1/"&amp;'Monthly Value (1)'!BH$4))</f>
        <v>6.6686827380337341</v>
      </c>
      <c r="BI23" s="17">
        <f>SUMIFS('FCM-RNS-LMP Assumptions'!$D:$D,'FCM-RNS-LMP Assumptions'!$B:$B,"&lt;="&amp;DATEVALUE('Monthly Value (1)'!BI$6&amp;"/1/"&amp;'Monthly Value (1)'!BI$4),'FCM-RNS-LMP Assumptions'!$C:$C,"&gt;="&amp;DATEVALUE('Monthly Value (1)'!BI$6&amp;"/1/"&amp;'Monthly Value (1)'!BI$4))</f>
        <v>6.6686827380337341</v>
      </c>
      <c r="BJ23" s="17">
        <f>SUMIFS('FCM-RNS-LMP Assumptions'!$D:$D,'FCM-RNS-LMP Assumptions'!$B:$B,"&lt;="&amp;DATEVALUE('Monthly Value (1)'!BJ$6&amp;"/1/"&amp;'Monthly Value (1)'!BJ$4),'FCM-RNS-LMP Assumptions'!$C:$C,"&gt;="&amp;DATEVALUE('Monthly Value (1)'!BJ$6&amp;"/1/"&amp;'Monthly Value (1)'!BJ$4))</f>
        <v>6.6686827380337341</v>
      </c>
      <c r="BK23" s="17">
        <f>SUMIFS('FCM-RNS-LMP Assumptions'!$D:$D,'FCM-RNS-LMP Assumptions'!$B:$B,"&lt;="&amp;DATEVALUE('Monthly Value (1)'!BK$6&amp;"/1/"&amp;'Monthly Value (1)'!BK$4),'FCM-RNS-LMP Assumptions'!$C:$C,"&gt;="&amp;DATEVALUE('Monthly Value (1)'!BK$6&amp;"/1/"&amp;'Monthly Value (1)'!BK$4))</f>
        <v>6.6686827380337341</v>
      </c>
      <c r="BL23" s="17">
        <f>SUMIFS('FCM-RNS-LMP Assumptions'!$D:$D,'FCM-RNS-LMP Assumptions'!$B:$B,"&lt;="&amp;DATEVALUE('Monthly Value (1)'!BL$6&amp;"/1/"&amp;'Monthly Value (1)'!BL$4),'FCM-RNS-LMP Assumptions'!$C:$C,"&gt;="&amp;DATEVALUE('Monthly Value (1)'!BL$6&amp;"/1/"&amp;'Monthly Value (1)'!BL$4))</f>
        <v>6.6686827380337341</v>
      </c>
      <c r="BM23" s="17">
        <f>SUMIFS('FCM-RNS-LMP Assumptions'!$D:$D,'FCM-RNS-LMP Assumptions'!$B:$B,"&lt;="&amp;DATEVALUE('Monthly Value (1)'!BM$6&amp;"/1/"&amp;'Monthly Value (1)'!BM$4),'FCM-RNS-LMP Assumptions'!$C:$C,"&gt;="&amp;DATEVALUE('Monthly Value (1)'!BM$6&amp;"/1/"&amp;'Monthly Value (1)'!BM$4))</f>
        <v>6.6686827380337341</v>
      </c>
      <c r="BN23" s="17">
        <f>SUMIFS('FCM-RNS-LMP Assumptions'!$D:$D,'FCM-RNS-LMP Assumptions'!$B:$B,"&lt;="&amp;DATEVALUE('Monthly Value (1)'!BN$6&amp;"/1/"&amp;'Monthly Value (1)'!BN$4),'FCM-RNS-LMP Assumptions'!$C:$C,"&gt;="&amp;DATEVALUE('Monthly Value (1)'!BN$6&amp;"/1/"&amp;'Monthly Value (1)'!BN$4))</f>
        <v>6.6686827380337341</v>
      </c>
      <c r="BO23" s="17">
        <f>SUMIFS('FCM-RNS-LMP Assumptions'!$D:$D,'FCM-RNS-LMP Assumptions'!$B:$B,"&lt;="&amp;DATEVALUE('Monthly Value (1)'!BO$6&amp;"/1/"&amp;'Monthly Value (1)'!BO$4),'FCM-RNS-LMP Assumptions'!$C:$C,"&gt;="&amp;DATEVALUE('Monthly Value (1)'!BO$6&amp;"/1/"&amp;'Monthly Value (1)'!BO$4))</f>
        <v>6.6686827380337341</v>
      </c>
      <c r="BP23" s="17">
        <f>SUMIFS('FCM-RNS-LMP Assumptions'!$D:$D,'FCM-RNS-LMP Assumptions'!$B:$B,"&lt;="&amp;DATEVALUE('Monthly Value (1)'!BP$6&amp;"/1/"&amp;'Monthly Value (1)'!BP$4),'FCM-RNS-LMP Assumptions'!$C:$C,"&gt;="&amp;DATEVALUE('Monthly Value (1)'!BP$6&amp;"/1/"&amp;'Monthly Value (1)'!BP$4))</f>
        <v>7.2889953743174649</v>
      </c>
      <c r="BQ23" s="17">
        <f>SUMIFS('FCM-RNS-LMP Assumptions'!$D:$D,'FCM-RNS-LMP Assumptions'!$B:$B,"&lt;="&amp;DATEVALUE('Monthly Value (1)'!BQ$6&amp;"/1/"&amp;'Monthly Value (1)'!BQ$4),'FCM-RNS-LMP Assumptions'!$C:$C,"&gt;="&amp;DATEVALUE('Monthly Value (1)'!BQ$6&amp;"/1/"&amp;'Monthly Value (1)'!BQ$4))</f>
        <v>7.2889953743174649</v>
      </c>
      <c r="BR23" s="17">
        <f>SUMIFS('FCM-RNS-LMP Assumptions'!$D:$D,'FCM-RNS-LMP Assumptions'!$B:$B,"&lt;="&amp;DATEVALUE('Monthly Value (1)'!BR$6&amp;"/1/"&amp;'Monthly Value (1)'!BR$4),'FCM-RNS-LMP Assumptions'!$C:$C,"&gt;="&amp;DATEVALUE('Monthly Value (1)'!BR$6&amp;"/1/"&amp;'Monthly Value (1)'!BR$4))</f>
        <v>7.2889953743174649</v>
      </c>
      <c r="BS23" s="17">
        <f>SUMIFS('FCM-RNS-LMP Assumptions'!$D:$D,'FCM-RNS-LMP Assumptions'!$B:$B,"&lt;="&amp;DATEVALUE('Monthly Value (1)'!BS$6&amp;"/1/"&amp;'Monthly Value (1)'!BS$4),'FCM-RNS-LMP Assumptions'!$C:$C,"&gt;="&amp;DATEVALUE('Monthly Value (1)'!BS$6&amp;"/1/"&amp;'Monthly Value (1)'!BS$4))</f>
        <v>7.2889953743174649</v>
      </c>
      <c r="BT23" s="17">
        <f>SUMIFS('FCM-RNS-LMP Assumptions'!$D:$D,'FCM-RNS-LMP Assumptions'!$B:$B,"&lt;="&amp;DATEVALUE('Monthly Value (1)'!BT$6&amp;"/1/"&amp;'Monthly Value (1)'!BT$4),'FCM-RNS-LMP Assumptions'!$C:$C,"&gt;="&amp;DATEVALUE('Monthly Value (1)'!BT$6&amp;"/1/"&amp;'Monthly Value (1)'!BT$4))</f>
        <v>7.2889953743174649</v>
      </c>
      <c r="BU23" s="17">
        <f>SUMIFS('FCM-RNS-LMP Assumptions'!$D:$D,'FCM-RNS-LMP Assumptions'!$B:$B,"&lt;="&amp;DATEVALUE('Monthly Value (1)'!BU$6&amp;"/1/"&amp;'Monthly Value (1)'!BU$4),'FCM-RNS-LMP Assumptions'!$C:$C,"&gt;="&amp;DATEVALUE('Monthly Value (1)'!BU$6&amp;"/1/"&amp;'Monthly Value (1)'!BU$4))</f>
        <v>7.2889953743174649</v>
      </c>
      <c r="BV23" s="17">
        <f>SUMIFS('FCM-RNS-LMP Assumptions'!$D:$D,'FCM-RNS-LMP Assumptions'!$B:$B,"&lt;="&amp;DATEVALUE('Monthly Value (1)'!BV$6&amp;"/1/"&amp;'Monthly Value (1)'!BV$4),'FCM-RNS-LMP Assumptions'!$C:$C,"&gt;="&amp;DATEVALUE('Monthly Value (1)'!BV$6&amp;"/1/"&amp;'Monthly Value (1)'!BV$4))</f>
        <v>7.2889953743174649</v>
      </c>
      <c r="BW23" s="17">
        <f>SUMIFS('FCM-RNS-LMP Assumptions'!$D:$D,'FCM-RNS-LMP Assumptions'!$B:$B,"&lt;="&amp;DATEVALUE('Monthly Value (1)'!BW$6&amp;"/1/"&amp;'Monthly Value (1)'!BW$4),'FCM-RNS-LMP Assumptions'!$C:$C,"&gt;="&amp;DATEVALUE('Monthly Value (1)'!BW$6&amp;"/1/"&amp;'Monthly Value (1)'!BW$4))</f>
        <v>7.2889953743174649</v>
      </c>
      <c r="BX23" s="17">
        <f>SUMIFS('FCM-RNS-LMP Assumptions'!$D:$D,'FCM-RNS-LMP Assumptions'!$B:$B,"&lt;="&amp;DATEVALUE('Monthly Value (1)'!BX$6&amp;"/1/"&amp;'Monthly Value (1)'!BX$4),'FCM-RNS-LMP Assumptions'!$C:$C,"&gt;="&amp;DATEVALUE('Monthly Value (1)'!BX$6&amp;"/1/"&amp;'Monthly Value (1)'!BX$4))</f>
        <v>7.2889953743174649</v>
      </c>
      <c r="BY23" s="17">
        <f>SUMIFS('FCM-RNS-LMP Assumptions'!$D:$D,'FCM-RNS-LMP Assumptions'!$B:$B,"&lt;="&amp;DATEVALUE('Monthly Value (1)'!BY$6&amp;"/1/"&amp;'Monthly Value (1)'!BY$4),'FCM-RNS-LMP Assumptions'!$C:$C,"&gt;="&amp;DATEVALUE('Monthly Value (1)'!BY$6&amp;"/1/"&amp;'Monthly Value (1)'!BY$4))</f>
        <v>7.2889953743174649</v>
      </c>
      <c r="BZ23" s="17">
        <f>SUMIFS('FCM-RNS-LMP Assumptions'!$D:$D,'FCM-RNS-LMP Assumptions'!$B:$B,"&lt;="&amp;DATEVALUE('Monthly Value (1)'!BZ$6&amp;"/1/"&amp;'Monthly Value (1)'!BZ$4),'FCM-RNS-LMP Assumptions'!$C:$C,"&gt;="&amp;DATEVALUE('Monthly Value (1)'!BZ$6&amp;"/1/"&amp;'Monthly Value (1)'!BZ$4))</f>
        <v>7.2889953743174649</v>
      </c>
      <c r="CA23" s="17">
        <f>SUMIFS('FCM-RNS-LMP Assumptions'!$D:$D,'FCM-RNS-LMP Assumptions'!$B:$B,"&lt;="&amp;DATEVALUE('Monthly Value (1)'!CA$6&amp;"/1/"&amp;'Monthly Value (1)'!CA$4),'FCM-RNS-LMP Assumptions'!$C:$C,"&gt;="&amp;DATEVALUE('Monthly Value (1)'!CA$6&amp;"/1/"&amp;'Monthly Value (1)'!CA$4))</f>
        <v>7.2889953743174649</v>
      </c>
      <c r="CB23" s="17">
        <f>SUMIFS('FCM-RNS-LMP Assumptions'!$D:$D,'FCM-RNS-LMP Assumptions'!$B:$B,"&lt;="&amp;DATEVALUE('Monthly Value (1)'!CB$6&amp;"/1/"&amp;'Monthly Value (1)'!CB$4),'FCM-RNS-LMP Assumptions'!$C:$C,"&gt;="&amp;DATEVALUE('Monthly Value (1)'!CB$6&amp;"/1/"&amp;'Monthly Value (1)'!CB$4))</f>
        <v>7.5316575539087198</v>
      </c>
      <c r="CC23" s="17">
        <f>SUMIFS('FCM-RNS-LMP Assumptions'!$D:$D,'FCM-RNS-LMP Assumptions'!$B:$B,"&lt;="&amp;DATEVALUE('Monthly Value (1)'!CC$6&amp;"/1/"&amp;'Monthly Value (1)'!CC$4),'FCM-RNS-LMP Assumptions'!$C:$C,"&gt;="&amp;DATEVALUE('Monthly Value (1)'!CC$6&amp;"/1/"&amp;'Monthly Value (1)'!CC$4))</f>
        <v>7.5316575539087198</v>
      </c>
      <c r="CD23" s="17">
        <f>SUMIFS('FCM-RNS-LMP Assumptions'!$D:$D,'FCM-RNS-LMP Assumptions'!$B:$B,"&lt;="&amp;DATEVALUE('Monthly Value (1)'!CD$6&amp;"/1/"&amp;'Monthly Value (1)'!CD$4),'FCM-RNS-LMP Assumptions'!$C:$C,"&gt;="&amp;DATEVALUE('Monthly Value (1)'!CD$6&amp;"/1/"&amp;'Monthly Value (1)'!CD$4))</f>
        <v>7.5316575539087198</v>
      </c>
      <c r="CE23" s="17">
        <f>SUMIFS('FCM-RNS-LMP Assumptions'!$D:$D,'FCM-RNS-LMP Assumptions'!$B:$B,"&lt;="&amp;DATEVALUE('Monthly Value (1)'!CE$6&amp;"/1/"&amp;'Monthly Value (1)'!CE$4),'FCM-RNS-LMP Assumptions'!$C:$C,"&gt;="&amp;DATEVALUE('Monthly Value (1)'!CE$6&amp;"/1/"&amp;'Monthly Value (1)'!CE$4))</f>
        <v>7.5316575539087198</v>
      </c>
      <c r="CF23" s="17">
        <f>SUMIFS('FCM-RNS-LMP Assumptions'!$D:$D,'FCM-RNS-LMP Assumptions'!$B:$B,"&lt;="&amp;DATEVALUE('Monthly Value (1)'!CF$6&amp;"/1/"&amp;'Monthly Value (1)'!CF$4),'FCM-RNS-LMP Assumptions'!$C:$C,"&gt;="&amp;DATEVALUE('Monthly Value (1)'!CF$6&amp;"/1/"&amp;'Monthly Value (1)'!CF$4))</f>
        <v>7.5316575539087198</v>
      </c>
      <c r="CG23" s="17">
        <f>SUMIFS('FCM-RNS-LMP Assumptions'!$D:$D,'FCM-RNS-LMP Assumptions'!$B:$B,"&lt;="&amp;DATEVALUE('Monthly Value (1)'!CG$6&amp;"/1/"&amp;'Monthly Value (1)'!CG$4),'FCM-RNS-LMP Assumptions'!$C:$C,"&gt;="&amp;DATEVALUE('Monthly Value (1)'!CG$6&amp;"/1/"&amp;'Monthly Value (1)'!CG$4))</f>
        <v>7.5316575539087198</v>
      </c>
      <c r="CH23" s="17">
        <f>SUMIFS('FCM-RNS-LMP Assumptions'!$D:$D,'FCM-RNS-LMP Assumptions'!$B:$B,"&lt;="&amp;DATEVALUE('Monthly Value (1)'!CH$6&amp;"/1/"&amp;'Monthly Value (1)'!CH$4),'FCM-RNS-LMP Assumptions'!$C:$C,"&gt;="&amp;DATEVALUE('Monthly Value (1)'!CH$6&amp;"/1/"&amp;'Monthly Value (1)'!CH$4))</f>
        <v>7.5316575539087198</v>
      </c>
      <c r="CI23" s="17">
        <f>SUMIFS('FCM-RNS-LMP Assumptions'!$D:$D,'FCM-RNS-LMP Assumptions'!$B:$B,"&lt;="&amp;DATEVALUE('Monthly Value (1)'!CI$6&amp;"/1/"&amp;'Monthly Value (1)'!CI$4),'FCM-RNS-LMP Assumptions'!$C:$C,"&gt;="&amp;DATEVALUE('Monthly Value (1)'!CI$6&amp;"/1/"&amp;'Monthly Value (1)'!CI$4))</f>
        <v>7.5316575539087198</v>
      </c>
      <c r="CJ23" s="17">
        <f>SUMIFS('FCM-RNS-LMP Assumptions'!$D:$D,'FCM-RNS-LMP Assumptions'!$B:$B,"&lt;="&amp;DATEVALUE('Monthly Value (1)'!CJ$6&amp;"/1/"&amp;'Monthly Value (1)'!CJ$4),'FCM-RNS-LMP Assumptions'!$C:$C,"&gt;="&amp;DATEVALUE('Monthly Value (1)'!CJ$6&amp;"/1/"&amp;'Monthly Value (1)'!CJ$4))</f>
        <v>7.5316575539087198</v>
      </c>
      <c r="CK23" s="17">
        <f>SUMIFS('FCM-RNS-LMP Assumptions'!$D:$D,'FCM-RNS-LMP Assumptions'!$B:$B,"&lt;="&amp;DATEVALUE('Monthly Value (1)'!CK$6&amp;"/1/"&amp;'Monthly Value (1)'!CK$4),'FCM-RNS-LMP Assumptions'!$C:$C,"&gt;="&amp;DATEVALUE('Monthly Value (1)'!CK$6&amp;"/1/"&amp;'Monthly Value (1)'!CK$4))</f>
        <v>7.5316575539087198</v>
      </c>
      <c r="CL23" s="17">
        <f>SUMIFS('FCM-RNS-LMP Assumptions'!$D:$D,'FCM-RNS-LMP Assumptions'!$B:$B,"&lt;="&amp;DATEVALUE('Monthly Value (1)'!CL$6&amp;"/1/"&amp;'Monthly Value (1)'!CL$4),'FCM-RNS-LMP Assumptions'!$C:$C,"&gt;="&amp;DATEVALUE('Monthly Value (1)'!CL$6&amp;"/1/"&amp;'Monthly Value (1)'!CL$4))</f>
        <v>7.5316575539087198</v>
      </c>
      <c r="CM23" s="17">
        <f>SUMIFS('FCM-RNS-LMP Assumptions'!$D:$D,'FCM-RNS-LMP Assumptions'!$B:$B,"&lt;="&amp;DATEVALUE('Monthly Value (1)'!CM$6&amp;"/1/"&amp;'Monthly Value (1)'!CM$4),'FCM-RNS-LMP Assumptions'!$C:$C,"&gt;="&amp;DATEVALUE('Monthly Value (1)'!CM$6&amp;"/1/"&amp;'Monthly Value (1)'!CM$4))</f>
        <v>7.5316575539087198</v>
      </c>
      <c r="CN23" s="17">
        <f>SUMIFS('FCM-RNS-LMP Assumptions'!$D:$D,'FCM-RNS-LMP Assumptions'!$B:$B,"&lt;="&amp;DATEVALUE('Monthly Value (1)'!CN$6&amp;"/1/"&amp;'Monthly Value (1)'!CN$4),'FCM-RNS-LMP Assumptions'!$C:$C,"&gt;="&amp;DATEVALUE('Monthly Value (1)'!CN$6&amp;"/1/"&amp;'Monthly Value (1)'!CN$4))</f>
        <v>7.9505565082778098</v>
      </c>
      <c r="CO23" s="17">
        <f>SUMIFS('FCM-RNS-LMP Assumptions'!$D:$D,'FCM-RNS-LMP Assumptions'!$B:$B,"&lt;="&amp;DATEVALUE('Monthly Value (1)'!CO$6&amp;"/1/"&amp;'Monthly Value (1)'!CO$4),'FCM-RNS-LMP Assumptions'!$C:$C,"&gt;="&amp;DATEVALUE('Monthly Value (1)'!CO$6&amp;"/1/"&amp;'Monthly Value (1)'!CO$4))</f>
        <v>7.9505565082778098</v>
      </c>
      <c r="CP23" s="17">
        <f>SUMIFS('FCM-RNS-LMP Assumptions'!$D:$D,'FCM-RNS-LMP Assumptions'!$B:$B,"&lt;="&amp;DATEVALUE('Monthly Value (1)'!CP$6&amp;"/1/"&amp;'Monthly Value (1)'!CP$4),'FCM-RNS-LMP Assumptions'!$C:$C,"&gt;="&amp;DATEVALUE('Monthly Value (1)'!CP$6&amp;"/1/"&amp;'Monthly Value (1)'!CP$4))</f>
        <v>7.9505565082778098</v>
      </c>
      <c r="CQ23" s="17">
        <f>SUMIFS('FCM-RNS-LMP Assumptions'!$D:$D,'FCM-RNS-LMP Assumptions'!$B:$B,"&lt;="&amp;DATEVALUE('Monthly Value (1)'!CQ$6&amp;"/1/"&amp;'Monthly Value (1)'!CQ$4),'FCM-RNS-LMP Assumptions'!$C:$C,"&gt;="&amp;DATEVALUE('Monthly Value (1)'!CQ$6&amp;"/1/"&amp;'Monthly Value (1)'!CQ$4))</f>
        <v>7.9505565082778098</v>
      </c>
      <c r="CR23" s="17">
        <f>SUMIFS('FCM-RNS-LMP Assumptions'!$D:$D,'FCM-RNS-LMP Assumptions'!$B:$B,"&lt;="&amp;DATEVALUE('Monthly Value (1)'!CR$6&amp;"/1/"&amp;'Monthly Value (1)'!CR$4),'FCM-RNS-LMP Assumptions'!$C:$C,"&gt;="&amp;DATEVALUE('Monthly Value (1)'!CR$6&amp;"/1/"&amp;'Monthly Value (1)'!CR$4))</f>
        <v>7.9505565082778098</v>
      </c>
      <c r="CS23" s="17">
        <f>SUMIFS('FCM-RNS-LMP Assumptions'!$D:$D,'FCM-RNS-LMP Assumptions'!$B:$B,"&lt;="&amp;DATEVALUE('Monthly Value (1)'!CS$6&amp;"/1/"&amp;'Monthly Value (1)'!CS$4),'FCM-RNS-LMP Assumptions'!$C:$C,"&gt;="&amp;DATEVALUE('Monthly Value (1)'!CS$6&amp;"/1/"&amp;'Monthly Value (1)'!CS$4))</f>
        <v>7.9505565082778098</v>
      </c>
      <c r="CT23" s="17">
        <f>SUMIFS('FCM-RNS-LMP Assumptions'!$D:$D,'FCM-RNS-LMP Assumptions'!$B:$B,"&lt;="&amp;DATEVALUE('Monthly Value (1)'!CT$6&amp;"/1/"&amp;'Monthly Value (1)'!CT$4),'FCM-RNS-LMP Assumptions'!$C:$C,"&gt;="&amp;DATEVALUE('Monthly Value (1)'!CT$6&amp;"/1/"&amp;'Monthly Value (1)'!CT$4))</f>
        <v>7.9505565082778098</v>
      </c>
      <c r="CU23" s="17">
        <f>SUMIFS('FCM-RNS-LMP Assumptions'!$D:$D,'FCM-RNS-LMP Assumptions'!$B:$B,"&lt;="&amp;DATEVALUE('Monthly Value (1)'!CU$6&amp;"/1/"&amp;'Monthly Value (1)'!CU$4),'FCM-RNS-LMP Assumptions'!$C:$C,"&gt;="&amp;DATEVALUE('Monthly Value (1)'!CU$6&amp;"/1/"&amp;'Monthly Value (1)'!CU$4))</f>
        <v>7.9505565082778098</v>
      </c>
      <c r="CV23" s="17">
        <f>SUMIFS('FCM-RNS-LMP Assumptions'!$D:$D,'FCM-RNS-LMP Assumptions'!$B:$B,"&lt;="&amp;DATEVALUE('Monthly Value (1)'!CV$6&amp;"/1/"&amp;'Monthly Value (1)'!CV$4),'FCM-RNS-LMP Assumptions'!$C:$C,"&gt;="&amp;DATEVALUE('Monthly Value (1)'!CV$6&amp;"/1/"&amp;'Monthly Value (1)'!CV$4))</f>
        <v>7.9505565082778098</v>
      </c>
      <c r="CW23" s="17">
        <f>SUMIFS('FCM-RNS-LMP Assumptions'!$D:$D,'FCM-RNS-LMP Assumptions'!$B:$B,"&lt;="&amp;DATEVALUE('Monthly Value (1)'!CW$6&amp;"/1/"&amp;'Monthly Value (1)'!CW$4),'FCM-RNS-LMP Assumptions'!$C:$C,"&gt;="&amp;DATEVALUE('Monthly Value (1)'!CW$6&amp;"/1/"&amp;'Monthly Value (1)'!CW$4))</f>
        <v>7.9505565082778098</v>
      </c>
      <c r="CX23" s="17">
        <f>SUMIFS('FCM-RNS-LMP Assumptions'!$D:$D,'FCM-RNS-LMP Assumptions'!$B:$B,"&lt;="&amp;DATEVALUE('Monthly Value (1)'!CX$6&amp;"/1/"&amp;'Monthly Value (1)'!CX$4),'FCM-RNS-LMP Assumptions'!$C:$C,"&gt;="&amp;DATEVALUE('Monthly Value (1)'!CX$6&amp;"/1/"&amp;'Monthly Value (1)'!CX$4))</f>
        <v>7.9505565082778098</v>
      </c>
      <c r="CY23" s="17">
        <f>SUMIFS('FCM-RNS-LMP Assumptions'!$D:$D,'FCM-RNS-LMP Assumptions'!$B:$B,"&lt;="&amp;DATEVALUE('Monthly Value (1)'!CY$6&amp;"/1/"&amp;'Monthly Value (1)'!CY$4),'FCM-RNS-LMP Assumptions'!$C:$C,"&gt;="&amp;DATEVALUE('Monthly Value (1)'!CY$6&amp;"/1/"&amp;'Monthly Value (1)'!CY$4))</f>
        <v>7.9505565082778098</v>
      </c>
      <c r="CZ23" s="17">
        <f>SUMIFS('FCM-RNS-LMP Assumptions'!$D:$D,'FCM-RNS-LMP Assumptions'!$B:$B,"&lt;="&amp;DATEVALUE('Monthly Value (1)'!CZ$6&amp;"/1/"&amp;'Monthly Value (1)'!CZ$4),'FCM-RNS-LMP Assumptions'!$C:$C,"&gt;="&amp;DATEVALUE('Monthly Value (1)'!CZ$6&amp;"/1/"&amp;'Monthly Value (1)'!CZ$4))</f>
        <v>8.7392844663808642</v>
      </c>
      <c r="DA23" s="17">
        <f>SUMIFS('FCM-RNS-LMP Assumptions'!$D:$D,'FCM-RNS-LMP Assumptions'!$B:$B,"&lt;="&amp;DATEVALUE('Monthly Value (1)'!DA$6&amp;"/1/"&amp;'Monthly Value (1)'!DA$4),'FCM-RNS-LMP Assumptions'!$C:$C,"&gt;="&amp;DATEVALUE('Monthly Value (1)'!DA$6&amp;"/1/"&amp;'Monthly Value (1)'!DA$4))</f>
        <v>8.7392844663808642</v>
      </c>
      <c r="DB23" s="17">
        <f>SUMIFS('FCM-RNS-LMP Assumptions'!$D:$D,'FCM-RNS-LMP Assumptions'!$B:$B,"&lt;="&amp;DATEVALUE('Monthly Value (1)'!DB$6&amp;"/1/"&amp;'Monthly Value (1)'!DB$4),'FCM-RNS-LMP Assumptions'!$C:$C,"&gt;="&amp;DATEVALUE('Monthly Value (1)'!DB$6&amp;"/1/"&amp;'Monthly Value (1)'!DB$4))</f>
        <v>8.7392844663808642</v>
      </c>
      <c r="DC23" s="17">
        <f>SUMIFS('FCM-RNS-LMP Assumptions'!$D:$D,'FCM-RNS-LMP Assumptions'!$B:$B,"&lt;="&amp;DATEVALUE('Monthly Value (1)'!DC$6&amp;"/1/"&amp;'Monthly Value (1)'!DC$4),'FCM-RNS-LMP Assumptions'!$C:$C,"&gt;="&amp;DATEVALUE('Monthly Value (1)'!DC$6&amp;"/1/"&amp;'Monthly Value (1)'!DC$4))</f>
        <v>8.7392844663808642</v>
      </c>
      <c r="DD23" s="17">
        <f>SUMIFS('FCM-RNS-LMP Assumptions'!$D:$D,'FCM-RNS-LMP Assumptions'!$B:$B,"&lt;="&amp;DATEVALUE('Monthly Value (1)'!DD$6&amp;"/1/"&amp;'Monthly Value (1)'!DD$4),'FCM-RNS-LMP Assumptions'!$C:$C,"&gt;="&amp;DATEVALUE('Monthly Value (1)'!DD$6&amp;"/1/"&amp;'Monthly Value (1)'!DD$4))</f>
        <v>8.7392844663808642</v>
      </c>
      <c r="DE23" s="17">
        <f>SUMIFS('FCM-RNS-LMP Assumptions'!$D:$D,'FCM-RNS-LMP Assumptions'!$B:$B,"&lt;="&amp;DATEVALUE('Monthly Value (1)'!DE$6&amp;"/1/"&amp;'Monthly Value (1)'!DE$4),'FCM-RNS-LMP Assumptions'!$C:$C,"&gt;="&amp;DATEVALUE('Monthly Value (1)'!DE$6&amp;"/1/"&amp;'Monthly Value (1)'!DE$4))</f>
        <v>8.7392844663808642</v>
      </c>
      <c r="DF23" s="17">
        <f>SUMIFS('FCM-RNS-LMP Assumptions'!$D:$D,'FCM-RNS-LMP Assumptions'!$B:$B,"&lt;="&amp;DATEVALUE('Monthly Value (1)'!DF$6&amp;"/1/"&amp;'Monthly Value (1)'!DF$4),'FCM-RNS-LMP Assumptions'!$C:$C,"&gt;="&amp;DATEVALUE('Monthly Value (1)'!DF$6&amp;"/1/"&amp;'Monthly Value (1)'!DF$4))</f>
        <v>8.7392844663808642</v>
      </c>
      <c r="DG23" s="17">
        <f>SUMIFS('FCM-RNS-LMP Assumptions'!$D:$D,'FCM-RNS-LMP Assumptions'!$B:$B,"&lt;="&amp;DATEVALUE('Monthly Value (1)'!DG$6&amp;"/1/"&amp;'Monthly Value (1)'!DG$4),'FCM-RNS-LMP Assumptions'!$C:$C,"&gt;="&amp;DATEVALUE('Monthly Value (1)'!DG$6&amp;"/1/"&amp;'Monthly Value (1)'!DG$4))</f>
        <v>8.7392844663808642</v>
      </c>
      <c r="DH23" s="17">
        <f>SUMIFS('FCM-RNS-LMP Assumptions'!$D:$D,'FCM-RNS-LMP Assumptions'!$B:$B,"&lt;="&amp;DATEVALUE('Monthly Value (1)'!DH$6&amp;"/1/"&amp;'Monthly Value (1)'!DH$4),'FCM-RNS-LMP Assumptions'!$C:$C,"&gt;="&amp;DATEVALUE('Monthly Value (1)'!DH$6&amp;"/1/"&amp;'Monthly Value (1)'!DH$4))</f>
        <v>8.7392844663808642</v>
      </c>
      <c r="DI23" s="17">
        <f>SUMIFS('FCM-RNS-LMP Assumptions'!$D:$D,'FCM-RNS-LMP Assumptions'!$B:$B,"&lt;="&amp;DATEVALUE('Monthly Value (1)'!DI$6&amp;"/1/"&amp;'Monthly Value (1)'!DI$4),'FCM-RNS-LMP Assumptions'!$C:$C,"&gt;="&amp;DATEVALUE('Monthly Value (1)'!DI$6&amp;"/1/"&amp;'Monthly Value (1)'!DI$4))</f>
        <v>8.7392844663808642</v>
      </c>
      <c r="DJ23" s="17">
        <f>SUMIFS('FCM-RNS-LMP Assumptions'!$D:$D,'FCM-RNS-LMP Assumptions'!$B:$B,"&lt;="&amp;DATEVALUE('Monthly Value (1)'!DJ$6&amp;"/1/"&amp;'Monthly Value (1)'!DJ$4),'FCM-RNS-LMP Assumptions'!$C:$C,"&gt;="&amp;DATEVALUE('Monthly Value (1)'!DJ$6&amp;"/1/"&amp;'Monthly Value (1)'!DJ$4))</f>
        <v>8.7392844663808642</v>
      </c>
      <c r="DK23" s="17">
        <f>SUMIFS('FCM-RNS-LMP Assumptions'!$D:$D,'FCM-RNS-LMP Assumptions'!$B:$B,"&lt;="&amp;DATEVALUE('Monthly Value (1)'!DK$6&amp;"/1/"&amp;'Monthly Value (1)'!DK$4),'FCM-RNS-LMP Assumptions'!$C:$C,"&gt;="&amp;DATEVALUE('Monthly Value (1)'!DK$6&amp;"/1/"&amp;'Monthly Value (1)'!DK$4))</f>
        <v>8.7392844663808642</v>
      </c>
      <c r="DL23" s="17">
        <f>SUMIFS('FCM-RNS-LMP Assumptions'!$D:$D,'FCM-RNS-LMP Assumptions'!$B:$B,"&lt;="&amp;DATEVALUE('Monthly Value (1)'!DL$6&amp;"/1/"&amp;'Monthly Value (1)'!DL$4),'FCM-RNS-LMP Assumptions'!$C:$C,"&gt;="&amp;DATEVALUE('Monthly Value (1)'!DL$6&amp;"/1/"&amp;'Monthly Value (1)'!DL$4))</f>
        <v>12.44718447798506</v>
      </c>
      <c r="DM23" s="17">
        <f>SUMIFS('FCM-RNS-LMP Assumptions'!$D:$D,'FCM-RNS-LMP Assumptions'!$B:$B,"&lt;="&amp;DATEVALUE('Monthly Value (1)'!DM$6&amp;"/1/"&amp;'Monthly Value (1)'!DM$4),'FCM-RNS-LMP Assumptions'!$C:$C,"&gt;="&amp;DATEVALUE('Monthly Value (1)'!DM$6&amp;"/1/"&amp;'Monthly Value (1)'!DM$4))</f>
        <v>12.44718447798506</v>
      </c>
      <c r="DN23" s="17">
        <f>SUMIFS('FCM-RNS-LMP Assumptions'!$D:$D,'FCM-RNS-LMP Assumptions'!$B:$B,"&lt;="&amp;DATEVALUE('Monthly Value (1)'!DN$6&amp;"/1/"&amp;'Monthly Value (1)'!DN$4),'FCM-RNS-LMP Assumptions'!$C:$C,"&gt;="&amp;DATEVALUE('Monthly Value (1)'!DN$6&amp;"/1/"&amp;'Monthly Value (1)'!DN$4))</f>
        <v>12.44718447798506</v>
      </c>
      <c r="DO23" s="17">
        <f>SUMIFS('FCM-RNS-LMP Assumptions'!$D:$D,'FCM-RNS-LMP Assumptions'!$B:$B,"&lt;="&amp;DATEVALUE('Monthly Value (1)'!DO$6&amp;"/1/"&amp;'Monthly Value (1)'!DO$4),'FCM-RNS-LMP Assumptions'!$C:$C,"&gt;="&amp;DATEVALUE('Monthly Value (1)'!DO$6&amp;"/1/"&amp;'Monthly Value (1)'!DO$4))</f>
        <v>12.44718447798506</v>
      </c>
      <c r="DP23" s="17">
        <f>SUMIFS('FCM-RNS-LMP Assumptions'!$D:$D,'FCM-RNS-LMP Assumptions'!$B:$B,"&lt;="&amp;DATEVALUE('Monthly Value (1)'!DP$6&amp;"/1/"&amp;'Monthly Value (1)'!DP$4),'FCM-RNS-LMP Assumptions'!$C:$C,"&gt;="&amp;DATEVALUE('Monthly Value (1)'!DP$6&amp;"/1/"&amp;'Monthly Value (1)'!DP$4))</f>
        <v>12.44718447798506</v>
      </c>
      <c r="DQ23" s="17">
        <f>SUMIFS('FCM-RNS-LMP Assumptions'!$D:$D,'FCM-RNS-LMP Assumptions'!$B:$B,"&lt;="&amp;DATEVALUE('Monthly Value (1)'!DQ$6&amp;"/1/"&amp;'Monthly Value (1)'!DQ$4),'FCM-RNS-LMP Assumptions'!$C:$C,"&gt;="&amp;DATEVALUE('Monthly Value (1)'!DQ$6&amp;"/1/"&amp;'Monthly Value (1)'!DQ$4))</f>
        <v>12.44718447798506</v>
      </c>
      <c r="DR23" s="17">
        <f>SUMIFS('FCM-RNS-LMP Assumptions'!$D:$D,'FCM-RNS-LMP Assumptions'!$B:$B,"&lt;="&amp;DATEVALUE('Monthly Value (1)'!DR$6&amp;"/1/"&amp;'Monthly Value (1)'!DR$4),'FCM-RNS-LMP Assumptions'!$C:$C,"&gt;="&amp;DATEVALUE('Monthly Value (1)'!DR$6&amp;"/1/"&amp;'Monthly Value (1)'!DR$4))</f>
        <v>12.44718447798506</v>
      </c>
      <c r="DS23" s="17">
        <f>SUMIFS('FCM-RNS-LMP Assumptions'!$D:$D,'FCM-RNS-LMP Assumptions'!$B:$B,"&lt;="&amp;DATEVALUE('Monthly Value (1)'!DS$6&amp;"/1/"&amp;'Monthly Value (1)'!DS$4),'FCM-RNS-LMP Assumptions'!$C:$C,"&gt;="&amp;DATEVALUE('Monthly Value (1)'!DS$6&amp;"/1/"&amp;'Monthly Value (1)'!DS$4))</f>
        <v>12.44718447798506</v>
      </c>
      <c r="DT23" s="17">
        <f>SUMIFS('FCM-RNS-LMP Assumptions'!$D:$D,'FCM-RNS-LMP Assumptions'!$B:$B,"&lt;="&amp;DATEVALUE('Monthly Value (1)'!DT$6&amp;"/1/"&amp;'Monthly Value (1)'!DT$4),'FCM-RNS-LMP Assumptions'!$C:$C,"&gt;="&amp;DATEVALUE('Monthly Value (1)'!DT$6&amp;"/1/"&amp;'Monthly Value (1)'!DT$4))</f>
        <v>12.44718447798506</v>
      </c>
      <c r="DU23" s="17">
        <f>SUMIFS('FCM-RNS-LMP Assumptions'!$D:$D,'FCM-RNS-LMP Assumptions'!$B:$B,"&lt;="&amp;DATEVALUE('Monthly Value (1)'!DU$6&amp;"/1/"&amp;'Monthly Value (1)'!DU$4),'FCM-RNS-LMP Assumptions'!$C:$C,"&gt;="&amp;DATEVALUE('Monthly Value (1)'!DU$6&amp;"/1/"&amp;'Monthly Value (1)'!DU$4))</f>
        <v>12.44718447798506</v>
      </c>
      <c r="DV23" s="17">
        <f>SUMIFS('FCM-RNS-LMP Assumptions'!$D:$D,'FCM-RNS-LMP Assumptions'!$B:$B,"&lt;="&amp;DATEVALUE('Monthly Value (1)'!DV$6&amp;"/1/"&amp;'Monthly Value (1)'!DV$4),'FCM-RNS-LMP Assumptions'!$C:$C,"&gt;="&amp;DATEVALUE('Monthly Value (1)'!DV$6&amp;"/1/"&amp;'Monthly Value (1)'!DV$4))</f>
        <v>12.44718447798506</v>
      </c>
      <c r="DW23" s="17">
        <f>SUMIFS('FCM-RNS-LMP Assumptions'!$D:$D,'FCM-RNS-LMP Assumptions'!$B:$B,"&lt;="&amp;DATEVALUE('Monthly Value (1)'!DW$6&amp;"/1/"&amp;'Monthly Value (1)'!DW$4),'FCM-RNS-LMP Assumptions'!$C:$C,"&gt;="&amp;DATEVALUE('Monthly Value (1)'!DW$6&amp;"/1/"&amp;'Monthly Value (1)'!DW$4))</f>
        <v>12.44718447798506</v>
      </c>
      <c r="DX23" s="17">
        <f>SUMIFS('FCM-RNS-LMP Assumptions'!$D:$D,'FCM-RNS-LMP Assumptions'!$B:$B,"&lt;="&amp;DATEVALUE('Monthly Value (1)'!DX$6&amp;"/1/"&amp;'Monthly Value (1)'!DX$4),'FCM-RNS-LMP Assumptions'!$C:$C,"&gt;="&amp;DATEVALUE('Monthly Value (1)'!DX$6&amp;"/1/"&amp;'Monthly Value (1)'!DX$4))</f>
        <v>13.367198517359027</v>
      </c>
      <c r="DY23" s="17">
        <f>SUMIFS('FCM-RNS-LMP Assumptions'!$D:$D,'FCM-RNS-LMP Assumptions'!$B:$B,"&lt;="&amp;DATEVALUE('Monthly Value (1)'!DY$6&amp;"/1/"&amp;'Monthly Value (1)'!DY$4),'FCM-RNS-LMP Assumptions'!$C:$C,"&gt;="&amp;DATEVALUE('Monthly Value (1)'!DY$6&amp;"/1/"&amp;'Monthly Value (1)'!DY$4))</f>
        <v>13.367198517359027</v>
      </c>
      <c r="DZ23" s="17">
        <f>SUMIFS('FCM-RNS-LMP Assumptions'!$D:$D,'FCM-RNS-LMP Assumptions'!$B:$B,"&lt;="&amp;DATEVALUE('Monthly Value (1)'!DZ$6&amp;"/1/"&amp;'Monthly Value (1)'!DZ$4),'FCM-RNS-LMP Assumptions'!$C:$C,"&gt;="&amp;DATEVALUE('Monthly Value (1)'!DZ$6&amp;"/1/"&amp;'Monthly Value (1)'!DZ$4))</f>
        <v>13.367198517359027</v>
      </c>
      <c r="EA23" s="17">
        <f>SUMIFS('FCM-RNS-LMP Assumptions'!$D:$D,'FCM-RNS-LMP Assumptions'!$B:$B,"&lt;="&amp;DATEVALUE('Monthly Value (1)'!EA$6&amp;"/1/"&amp;'Monthly Value (1)'!EA$4),'FCM-RNS-LMP Assumptions'!$C:$C,"&gt;="&amp;DATEVALUE('Monthly Value (1)'!EA$6&amp;"/1/"&amp;'Monthly Value (1)'!EA$4))</f>
        <v>13.367198517359027</v>
      </c>
      <c r="EB23" s="17">
        <f>SUMIFS('FCM-RNS-LMP Assumptions'!$D:$D,'FCM-RNS-LMP Assumptions'!$B:$B,"&lt;="&amp;DATEVALUE('Monthly Value (1)'!EB$6&amp;"/1/"&amp;'Monthly Value (1)'!EB$4),'FCM-RNS-LMP Assumptions'!$C:$C,"&gt;="&amp;DATEVALUE('Monthly Value (1)'!EB$6&amp;"/1/"&amp;'Monthly Value (1)'!EB$4))</f>
        <v>13.367198517359027</v>
      </c>
      <c r="EC23" s="17">
        <f>SUMIFS('FCM-RNS-LMP Assumptions'!$D:$D,'FCM-RNS-LMP Assumptions'!$B:$B,"&lt;="&amp;DATEVALUE('Monthly Value (1)'!EC$6&amp;"/1/"&amp;'Monthly Value (1)'!EC$4),'FCM-RNS-LMP Assumptions'!$C:$C,"&gt;="&amp;DATEVALUE('Monthly Value (1)'!EC$6&amp;"/1/"&amp;'Monthly Value (1)'!EC$4))</f>
        <v>13.367198517359027</v>
      </c>
      <c r="ED23" s="17">
        <f>SUMIFS('FCM-RNS-LMP Assumptions'!$D:$D,'FCM-RNS-LMP Assumptions'!$B:$B,"&lt;="&amp;DATEVALUE('Monthly Value (1)'!ED$6&amp;"/1/"&amp;'Monthly Value (1)'!ED$4),'FCM-RNS-LMP Assumptions'!$C:$C,"&gt;="&amp;DATEVALUE('Monthly Value (1)'!ED$6&amp;"/1/"&amp;'Monthly Value (1)'!ED$4))</f>
        <v>13.367198517359027</v>
      </c>
      <c r="EE23" s="17">
        <f>SUMIFS('FCM-RNS-LMP Assumptions'!$D:$D,'FCM-RNS-LMP Assumptions'!$B:$B,"&lt;="&amp;DATEVALUE('Monthly Value (1)'!EE$6&amp;"/1/"&amp;'Monthly Value (1)'!EE$4),'FCM-RNS-LMP Assumptions'!$C:$C,"&gt;="&amp;DATEVALUE('Monthly Value (1)'!EE$6&amp;"/1/"&amp;'Monthly Value (1)'!EE$4))</f>
        <v>13.367198517359027</v>
      </c>
      <c r="EF23" s="17">
        <f>SUMIFS('FCM-RNS-LMP Assumptions'!$D:$D,'FCM-RNS-LMP Assumptions'!$B:$B,"&lt;="&amp;DATEVALUE('Monthly Value (1)'!EF$6&amp;"/1/"&amp;'Monthly Value (1)'!EF$4),'FCM-RNS-LMP Assumptions'!$C:$C,"&gt;="&amp;DATEVALUE('Monthly Value (1)'!EF$6&amp;"/1/"&amp;'Monthly Value (1)'!EF$4))</f>
        <v>13.367198517359027</v>
      </c>
      <c r="EG23" s="17">
        <f>SUMIFS('FCM-RNS-LMP Assumptions'!$D:$D,'FCM-RNS-LMP Assumptions'!$B:$B,"&lt;="&amp;DATEVALUE('Monthly Value (1)'!EG$6&amp;"/1/"&amp;'Monthly Value (1)'!EG$4),'FCM-RNS-LMP Assumptions'!$C:$C,"&gt;="&amp;DATEVALUE('Monthly Value (1)'!EG$6&amp;"/1/"&amp;'Monthly Value (1)'!EG$4))</f>
        <v>13.367198517359027</v>
      </c>
      <c r="EH23" s="17">
        <f>SUMIFS('FCM-RNS-LMP Assumptions'!$D:$D,'FCM-RNS-LMP Assumptions'!$B:$B,"&lt;="&amp;DATEVALUE('Monthly Value (1)'!EH$6&amp;"/1/"&amp;'Monthly Value (1)'!EH$4),'FCM-RNS-LMP Assumptions'!$C:$C,"&gt;="&amp;DATEVALUE('Monthly Value (1)'!EH$6&amp;"/1/"&amp;'Monthly Value (1)'!EH$4))</f>
        <v>13.367198517359027</v>
      </c>
      <c r="EI23" s="17">
        <f>SUMIFS('FCM-RNS-LMP Assumptions'!$D:$D,'FCM-RNS-LMP Assumptions'!$B:$B,"&lt;="&amp;DATEVALUE('Monthly Value (1)'!EI$6&amp;"/1/"&amp;'Monthly Value (1)'!EI$4),'FCM-RNS-LMP Assumptions'!$C:$C,"&gt;="&amp;DATEVALUE('Monthly Value (1)'!EI$6&amp;"/1/"&amp;'Monthly Value (1)'!EI$4))</f>
        <v>13.367198517359027</v>
      </c>
      <c r="EJ23" s="17">
        <f>SUMIFS('FCM-RNS-LMP Assumptions'!$D:$D,'FCM-RNS-LMP Assumptions'!$B:$B,"&lt;="&amp;DATEVALUE('Monthly Value (1)'!EJ$6&amp;"/1/"&amp;'Monthly Value (1)'!EJ$4),'FCM-RNS-LMP Assumptions'!$C:$C,"&gt;="&amp;DATEVALUE('Monthly Value (1)'!EJ$6&amp;"/1/"&amp;'Monthly Value (1)'!EJ$4))</f>
        <v>14.126403159930417</v>
      </c>
      <c r="EK23" s="17">
        <f>SUMIFS('FCM-RNS-LMP Assumptions'!$D:$D,'FCM-RNS-LMP Assumptions'!$B:$B,"&lt;="&amp;DATEVALUE('Monthly Value (1)'!EK$6&amp;"/1/"&amp;'Monthly Value (1)'!EK$4),'FCM-RNS-LMP Assumptions'!$C:$C,"&gt;="&amp;DATEVALUE('Monthly Value (1)'!EK$6&amp;"/1/"&amp;'Monthly Value (1)'!EK$4))</f>
        <v>14.126403159930417</v>
      </c>
      <c r="EL23" s="17">
        <f>SUMIFS('FCM-RNS-LMP Assumptions'!$D:$D,'FCM-RNS-LMP Assumptions'!$B:$B,"&lt;="&amp;DATEVALUE('Monthly Value (1)'!EL$6&amp;"/1/"&amp;'Monthly Value (1)'!EL$4),'FCM-RNS-LMP Assumptions'!$C:$C,"&gt;="&amp;DATEVALUE('Monthly Value (1)'!EL$6&amp;"/1/"&amp;'Monthly Value (1)'!EL$4))</f>
        <v>14.126403159930417</v>
      </c>
      <c r="EM23" s="17">
        <f>SUMIFS('FCM-RNS-LMP Assumptions'!$D:$D,'FCM-RNS-LMP Assumptions'!$B:$B,"&lt;="&amp;DATEVALUE('Monthly Value (1)'!EM$6&amp;"/1/"&amp;'Monthly Value (1)'!EM$4),'FCM-RNS-LMP Assumptions'!$C:$C,"&gt;="&amp;DATEVALUE('Monthly Value (1)'!EM$6&amp;"/1/"&amp;'Monthly Value (1)'!EM$4))</f>
        <v>14.126403159930417</v>
      </c>
      <c r="EN23" s="17">
        <f>SUMIFS('FCM-RNS-LMP Assumptions'!$D:$D,'FCM-RNS-LMP Assumptions'!$B:$B,"&lt;="&amp;DATEVALUE('Monthly Value (1)'!EN$6&amp;"/1/"&amp;'Monthly Value (1)'!EN$4),'FCM-RNS-LMP Assumptions'!$C:$C,"&gt;="&amp;DATEVALUE('Monthly Value (1)'!EN$6&amp;"/1/"&amp;'Monthly Value (1)'!EN$4))</f>
        <v>14.126403159930417</v>
      </c>
      <c r="EO23" s="17">
        <f>SUMIFS('FCM-RNS-LMP Assumptions'!$D:$D,'FCM-RNS-LMP Assumptions'!$B:$B,"&lt;="&amp;DATEVALUE('Monthly Value (1)'!EO$6&amp;"/1/"&amp;'Monthly Value (1)'!EO$4),'FCM-RNS-LMP Assumptions'!$C:$C,"&gt;="&amp;DATEVALUE('Monthly Value (1)'!EO$6&amp;"/1/"&amp;'Monthly Value (1)'!EO$4))</f>
        <v>14.126403159930417</v>
      </c>
      <c r="EP23" s="17">
        <f>SUMIFS('FCM-RNS-LMP Assumptions'!$D:$D,'FCM-RNS-LMP Assumptions'!$B:$B,"&lt;="&amp;DATEVALUE('Monthly Value (1)'!EP$6&amp;"/1/"&amp;'Monthly Value (1)'!EP$4),'FCM-RNS-LMP Assumptions'!$C:$C,"&gt;="&amp;DATEVALUE('Monthly Value (1)'!EP$6&amp;"/1/"&amp;'Monthly Value (1)'!EP$4))</f>
        <v>14.126403159930417</v>
      </c>
      <c r="EQ23" s="17">
        <f>SUMIFS('FCM-RNS-LMP Assumptions'!$D:$D,'FCM-RNS-LMP Assumptions'!$B:$B,"&lt;="&amp;DATEVALUE('Monthly Value (1)'!EQ$6&amp;"/1/"&amp;'Monthly Value (1)'!EQ$4),'FCM-RNS-LMP Assumptions'!$C:$C,"&gt;="&amp;DATEVALUE('Monthly Value (1)'!EQ$6&amp;"/1/"&amp;'Monthly Value (1)'!EQ$4))</f>
        <v>14.126403159930417</v>
      </c>
      <c r="ER23" s="17">
        <f>SUMIFS('FCM-RNS-LMP Assumptions'!$D:$D,'FCM-RNS-LMP Assumptions'!$B:$B,"&lt;="&amp;DATEVALUE('Monthly Value (1)'!ER$6&amp;"/1/"&amp;'Monthly Value (1)'!ER$4),'FCM-RNS-LMP Assumptions'!$C:$C,"&gt;="&amp;DATEVALUE('Monthly Value (1)'!ER$6&amp;"/1/"&amp;'Monthly Value (1)'!ER$4))</f>
        <v>14.126403159930417</v>
      </c>
      <c r="ES23" s="17">
        <f>SUMIFS('FCM-RNS-LMP Assumptions'!$D:$D,'FCM-RNS-LMP Assumptions'!$B:$B,"&lt;="&amp;DATEVALUE('Monthly Value (1)'!ES$6&amp;"/1/"&amp;'Monthly Value (1)'!ES$4),'FCM-RNS-LMP Assumptions'!$C:$C,"&gt;="&amp;DATEVALUE('Monthly Value (1)'!ES$6&amp;"/1/"&amp;'Monthly Value (1)'!ES$4))</f>
        <v>14.126403159930417</v>
      </c>
      <c r="ET23" s="17">
        <f>SUMIFS('FCM-RNS-LMP Assumptions'!$D:$D,'FCM-RNS-LMP Assumptions'!$B:$B,"&lt;="&amp;DATEVALUE('Monthly Value (1)'!ET$6&amp;"/1/"&amp;'Monthly Value (1)'!ET$4),'FCM-RNS-LMP Assumptions'!$C:$C,"&gt;="&amp;DATEVALUE('Monthly Value (1)'!ET$6&amp;"/1/"&amp;'Monthly Value (1)'!ET$4))</f>
        <v>14.126403159930417</v>
      </c>
      <c r="EU23" s="17">
        <f>SUMIFS('FCM-RNS-LMP Assumptions'!$D:$D,'FCM-RNS-LMP Assumptions'!$B:$B,"&lt;="&amp;DATEVALUE('Monthly Value (1)'!EU$6&amp;"/1/"&amp;'Monthly Value (1)'!EU$4),'FCM-RNS-LMP Assumptions'!$C:$C,"&gt;="&amp;DATEVALUE('Monthly Value (1)'!EU$6&amp;"/1/"&amp;'Monthly Value (1)'!EU$4))</f>
        <v>14.126403159930417</v>
      </c>
      <c r="EV23" s="17">
        <f>SUMIFS('FCM-RNS-LMP Assumptions'!$D:$D,'FCM-RNS-LMP Assumptions'!$B:$B,"&lt;="&amp;DATEVALUE('Monthly Value (1)'!EV$6&amp;"/1/"&amp;'Monthly Value (1)'!EV$4),'FCM-RNS-LMP Assumptions'!$C:$C,"&gt;="&amp;DATEVALUE('Monthly Value (1)'!EV$6&amp;"/1/"&amp;'Monthly Value (1)'!EV$4))</f>
        <v>14.950994604900108</v>
      </c>
      <c r="EW23" s="17">
        <f>SUMIFS('FCM-RNS-LMP Assumptions'!$D:$D,'FCM-RNS-LMP Assumptions'!$B:$B,"&lt;="&amp;DATEVALUE('Monthly Value (1)'!EW$6&amp;"/1/"&amp;'Monthly Value (1)'!EW$4),'FCM-RNS-LMP Assumptions'!$C:$C,"&gt;="&amp;DATEVALUE('Monthly Value (1)'!EW$6&amp;"/1/"&amp;'Monthly Value (1)'!EW$4))</f>
        <v>14.950994604900108</v>
      </c>
      <c r="EX23" s="17">
        <f>SUMIFS('FCM-RNS-LMP Assumptions'!$D:$D,'FCM-RNS-LMP Assumptions'!$B:$B,"&lt;="&amp;DATEVALUE('Monthly Value (1)'!EX$6&amp;"/1/"&amp;'Monthly Value (1)'!EX$4),'FCM-RNS-LMP Assumptions'!$C:$C,"&gt;="&amp;DATEVALUE('Monthly Value (1)'!EX$6&amp;"/1/"&amp;'Monthly Value (1)'!EX$4))</f>
        <v>14.950994604900108</v>
      </c>
      <c r="EY23" s="17">
        <f>SUMIFS('FCM-RNS-LMP Assumptions'!$D:$D,'FCM-RNS-LMP Assumptions'!$B:$B,"&lt;="&amp;DATEVALUE('Monthly Value (1)'!EY$6&amp;"/1/"&amp;'Monthly Value (1)'!EY$4),'FCM-RNS-LMP Assumptions'!$C:$C,"&gt;="&amp;DATEVALUE('Monthly Value (1)'!EY$6&amp;"/1/"&amp;'Monthly Value (1)'!EY$4))</f>
        <v>14.950994604900108</v>
      </c>
      <c r="EZ23" s="17">
        <f>SUMIFS('FCM-RNS-LMP Assumptions'!$D:$D,'FCM-RNS-LMP Assumptions'!$B:$B,"&lt;="&amp;DATEVALUE('Monthly Value (1)'!EZ$6&amp;"/1/"&amp;'Monthly Value (1)'!EZ$4),'FCM-RNS-LMP Assumptions'!$C:$C,"&gt;="&amp;DATEVALUE('Monthly Value (1)'!EZ$6&amp;"/1/"&amp;'Monthly Value (1)'!EZ$4))</f>
        <v>14.950994604900108</v>
      </c>
      <c r="FA23" s="17">
        <f>SUMIFS('FCM-RNS-LMP Assumptions'!$D:$D,'FCM-RNS-LMP Assumptions'!$B:$B,"&lt;="&amp;DATEVALUE('Monthly Value (1)'!FA$6&amp;"/1/"&amp;'Monthly Value (1)'!FA$4),'FCM-RNS-LMP Assumptions'!$C:$C,"&gt;="&amp;DATEVALUE('Monthly Value (1)'!FA$6&amp;"/1/"&amp;'Monthly Value (1)'!FA$4))</f>
        <v>14.950994604900108</v>
      </c>
      <c r="FB23" s="17">
        <f>SUMIFS('FCM-RNS-LMP Assumptions'!$D:$D,'FCM-RNS-LMP Assumptions'!$B:$B,"&lt;="&amp;DATEVALUE('Monthly Value (1)'!FB$6&amp;"/1/"&amp;'Monthly Value (1)'!FB$4),'FCM-RNS-LMP Assumptions'!$C:$C,"&gt;="&amp;DATEVALUE('Monthly Value (1)'!FB$6&amp;"/1/"&amp;'Monthly Value (1)'!FB$4))</f>
        <v>14.950994604900108</v>
      </c>
      <c r="FC23" s="17">
        <f>SUMIFS('FCM-RNS-LMP Assumptions'!$D:$D,'FCM-RNS-LMP Assumptions'!$B:$B,"&lt;="&amp;DATEVALUE('Monthly Value (1)'!FC$6&amp;"/1/"&amp;'Monthly Value (1)'!FC$4),'FCM-RNS-LMP Assumptions'!$C:$C,"&gt;="&amp;DATEVALUE('Monthly Value (1)'!FC$6&amp;"/1/"&amp;'Monthly Value (1)'!FC$4))</f>
        <v>14.950994604900108</v>
      </c>
      <c r="FD23" s="17">
        <f>SUMIFS('FCM-RNS-LMP Assumptions'!$D:$D,'FCM-RNS-LMP Assumptions'!$B:$B,"&lt;="&amp;DATEVALUE('Monthly Value (1)'!FD$6&amp;"/1/"&amp;'Monthly Value (1)'!FD$4),'FCM-RNS-LMP Assumptions'!$C:$C,"&gt;="&amp;DATEVALUE('Monthly Value (1)'!FD$6&amp;"/1/"&amp;'Monthly Value (1)'!FD$4))</f>
        <v>14.950994604900108</v>
      </c>
      <c r="FE23" s="17">
        <f>SUMIFS('FCM-RNS-LMP Assumptions'!$D:$D,'FCM-RNS-LMP Assumptions'!$B:$B,"&lt;="&amp;DATEVALUE('Monthly Value (1)'!FE$6&amp;"/1/"&amp;'Monthly Value (1)'!FE$4),'FCM-RNS-LMP Assumptions'!$C:$C,"&gt;="&amp;DATEVALUE('Monthly Value (1)'!FE$6&amp;"/1/"&amp;'Monthly Value (1)'!FE$4))</f>
        <v>14.950994604900108</v>
      </c>
      <c r="FF23" s="17">
        <f>SUMIFS('FCM-RNS-LMP Assumptions'!$D:$D,'FCM-RNS-LMP Assumptions'!$B:$B,"&lt;="&amp;DATEVALUE('Monthly Value (1)'!FF$6&amp;"/1/"&amp;'Monthly Value (1)'!FF$4),'FCM-RNS-LMP Assumptions'!$C:$C,"&gt;="&amp;DATEVALUE('Monthly Value (1)'!FF$6&amp;"/1/"&amp;'Monthly Value (1)'!FF$4))</f>
        <v>14.950994604900108</v>
      </c>
      <c r="FG23" s="17">
        <f>SUMIFS('FCM-RNS-LMP Assumptions'!$D:$D,'FCM-RNS-LMP Assumptions'!$B:$B,"&lt;="&amp;DATEVALUE('Monthly Value (1)'!FG$6&amp;"/1/"&amp;'Monthly Value (1)'!FG$4),'FCM-RNS-LMP Assumptions'!$C:$C,"&gt;="&amp;DATEVALUE('Monthly Value (1)'!FG$6&amp;"/1/"&amp;'Monthly Value (1)'!FG$4))</f>
        <v>14.950994604900108</v>
      </c>
      <c r="FH23" s="17">
        <f>SUMIFS('FCM-RNS-LMP Assumptions'!$D:$D,'FCM-RNS-LMP Assumptions'!$B:$B,"&lt;="&amp;DATEVALUE('Monthly Value (1)'!FH$6&amp;"/1/"&amp;'Monthly Value (1)'!FH$4),'FCM-RNS-LMP Assumptions'!$C:$C,"&gt;="&amp;DATEVALUE('Monthly Value (1)'!FH$6&amp;"/1/"&amp;'Monthly Value (1)'!FH$4))</f>
        <v>15.324769470022609</v>
      </c>
      <c r="FI23" s="17">
        <f>SUMIFS('FCM-RNS-LMP Assumptions'!$D:$D,'FCM-RNS-LMP Assumptions'!$B:$B,"&lt;="&amp;DATEVALUE('Monthly Value (1)'!FI$6&amp;"/1/"&amp;'Monthly Value (1)'!FI$4),'FCM-RNS-LMP Assumptions'!$C:$C,"&gt;="&amp;DATEVALUE('Monthly Value (1)'!FI$6&amp;"/1/"&amp;'Monthly Value (1)'!FI$4))</f>
        <v>15.324769470022609</v>
      </c>
      <c r="FJ23" s="17">
        <f>SUMIFS('FCM-RNS-LMP Assumptions'!$D:$D,'FCM-RNS-LMP Assumptions'!$B:$B,"&lt;="&amp;DATEVALUE('Monthly Value (1)'!FJ$6&amp;"/1/"&amp;'Monthly Value (1)'!FJ$4),'FCM-RNS-LMP Assumptions'!$C:$C,"&gt;="&amp;DATEVALUE('Monthly Value (1)'!FJ$6&amp;"/1/"&amp;'Monthly Value (1)'!FJ$4))</f>
        <v>15.324769470022609</v>
      </c>
      <c r="FK23" s="17">
        <f>SUMIFS('FCM-RNS-LMP Assumptions'!$D:$D,'FCM-RNS-LMP Assumptions'!$B:$B,"&lt;="&amp;DATEVALUE('Monthly Value (1)'!FK$6&amp;"/1/"&amp;'Monthly Value (1)'!FK$4),'FCM-RNS-LMP Assumptions'!$C:$C,"&gt;="&amp;DATEVALUE('Monthly Value (1)'!FK$6&amp;"/1/"&amp;'Monthly Value (1)'!FK$4))</f>
        <v>15.324769470022609</v>
      </c>
      <c r="FL23" s="17">
        <f>SUMIFS('FCM-RNS-LMP Assumptions'!$D:$D,'FCM-RNS-LMP Assumptions'!$B:$B,"&lt;="&amp;DATEVALUE('Monthly Value (1)'!FL$6&amp;"/1/"&amp;'Monthly Value (1)'!FL$4),'FCM-RNS-LMP Assumptions'!$C:$C,"&gt;="&amp;DATEVALUE('Monthly Value (1)'!FL$6&amp;"/1/"&amp;'Monthly Value (1)'!FL$4))</f>
        <v>15.324769470022609</v>
      </c>
      <c r="FM23" s="17">
        <f>SUMIFS('FCM-RNS-LMP Assumptions'!$D:$D,'FCM-RNS-LMP Assumptions'!$B:$B,"&lt;="&amp;DATEVALUE('Monthly Value (1)'!FM$6&amp;"/1/"&amp;'Monthly Value (1)'!FM$4),'FCM-RNS-LMP Assumptions'!$C:$C,"&gt;="&amp;DATEVALUE('Monthly Value (1)'!FM$6&amp;"/1/"&amp;'Monthly Value (1)'!FM$4))</f>
        <v>15.324769470022609</v>
      </c>
      <c r="FN23" s="17">
        <f>SUMIFS('FCM-RNS-LMP Assumptions'!$D:$D,'FCM-RNS-LMP Assumptions'!$B:$B,"&lt;="&amp;DATEVALUE('Monthly Value (1)'!FN$6&amp;"/1/"&amp;'Monthly Value (1)'!FN$4),'FCM-RNS-LMP Assumptions'!$C:$C,"&gt;="&amp;DATEVALUE('Monthly Value (1)'!FN$6&amp;"/1/"&amp;'Monthly Value (1)'!FN$4))</f>
        <v>15.324769470022609</v>
      </c>
      <c r="FO23" s="17">
        <f>SUMIFS('FCM-RNS-LMP Assumptions'!$D:$D,'FCM-RNS-LMP Assumptions'!$B:$B,"&lt;="&amp;DATEVALUE('Monthly Value (1)'!FO$6&amp;"/1/"&amp;'Monthly Value (1)'!FO$4),'FCM-RNS-LMP Assumptions'!$C:$C,"&gt;="&amp;DATEVALUE('Monthly Value (1)'!FO$6&amp;"/1/"&amp;'Monthly Value (1)'!FO$4))</f>
        <v>15.324769470022609</v>
      </c>
      <c r="FP23" s="17">
        <f>SUMIFS('FCM-RNS-LMP Assumptions'!$D:$D,'FCM-RNS-LMP Assumptions'!$B:$B,"&lt;="&amp;DATEVALUE('Monthly Value (1)'!FP$6&amp;"/1/"&amp;'Monthly Value (1)'!FP$4),'FCM-RNS-LMP Assumptions'!$C:$C,"&gt;="&amp;DATEVALUE('Monthly Value (1)'!FP$6&amp;"/1/"&amp;'Monthly Value (1)'!FP$4))</f>
        <v>15.324769470022609</v>
      </c>
      <c r="FQ23" s="17">
        <f>SUMIFS('FCM-RNS-LMP Assumptions'!$D:$D,'FCM-RNS-LMP Assumptions'!$B:$B,"&lt;="&amp;DATEVALUE('Monthly Value (1)'!FQ$6&amp;"/1/"&amp;'Monthly Value (1)'!FQ$4),'FCM-RNS-LMP Assumptions'!$C:$C,"&gt;="&amp;DATEVALUE('Monthly Value (1)'!FQ$6&amp;"/1/"&amp;'Monthly Value (1)'!FQ$4))</f>
        <v>15.324769470022609</v>
      </c>
      <c r="FR23" s="17">
        <f>SUMIFS('FCM-RNS-LMP Assumptions'!$D:$D,'FCM-RNS-LMP Assumptions'!$B:$B,"&lt;="&amp;DATEVALUE('Monthly Value (1)'!FR$6&amp;"/1/"&amp;'Monthly Value (1)'!FR$4),'FCM-RNS-LMP Assumptions'!$C:$C,"&gt;="&amp;DATEVALUE('Monthly Value (1)'!FR$6&amp;"/1/"&amp;'Monthly Value (1)'!FR$4))</f>
        <v>15.324769470022609</v>
      </c>
      <c r="FS23" s="17">
        <f>SUMIFS('FCM-RNS-LMP Assumptions'!$D:$D,'FCM-RNS-LMP Assumptions'!$B:$B,"&lt;="&amp;DATEVALUE('Monthly Value (1)'!FS$6&amp;"/1/"&amp;'Monthly Value (1)'!FS$4),'FCM-RNS-LMP Assumptions'!$C:$C,"&gt;="&amp;DATEVALUE('Monthly Value (1)'!FS$6&amp;"/1/"&amp;'Monthly Value (1)'!FS$4))</f>
        <v>15.324769470022609</v>
      </c>
      <c r="FT23" s="17">
        <f>SUMIFS('FCM-RNS-LMP Assumptions'!$D:$D,'FCM-RNS-LMP Assumptions'!$B:$B,"&lt;="&amp;DATEVALUE('Monthly Value (1)'!FT$6&amp;"/1/"&amp;'Monthly Value (1)'!FT$4),'FCM-RNS-LMP Assumptions'!$C:$C,"&gt;="&amp;DATEVALUE('Monthly Value (1)'!FT$6&amp;"/1/"&amp;'Monthly Value (1)'!FT$4))</f>
        <v>15.707888706773174</v>
      </c>
      <c r="FU23" s="17">
        <f>SUMIFS('FCM-RNS-LMP Assumptions'!$D:$D,'FCM-RNS-LMP Assumptions'!$B:$B,"&lt;="&amp;DATEVALUE('Monthly Value (1)'!FU$6&amp;"/1/"&amp;'Monthly Value (1)'!FU$4),'FCM-RNS-LMP Assumptions'!$C:$C,"&gt;="&amp;DATEVALUE('Monthly Value (1)'!FU$6&amp;"/1/"&amp;'Monthly Value (1)'!FU$4))</f>
        <v>15.707888706773174</v>
      </c>
      <c r="FV23" s="17">
        <f>SUMIFS('FCM-RNS-LMP Assumptions'!$D:$D,'FCM-RNS-LMP Assumptions'!$B:$B,"&lt;="&amp;DATEVALUE('Monthly Value (1)'!FV$6&amp;"/1/"&amp;'Monthly Value (1)'!FV$4),'FCM-RNS-LMP Assumptions'!$C:$C,"&gt;="&amp;DATEVALUE('Monthly Value (1)'!FV$6&amp;"/1/"&amp;'Monthly Value (1)'!FV$4))</f>
        <v>15.707888706773174</v>
      </c>
      <c r="FW23" s="17">
        <f>SUMIFS('FCM-RNS-LMP Assumptions'!$D:$D,'FCM-RNS-LMP Assumptions'!$B:$B,"&lt;="&amp;DATEVALUE('Monthly Value (1)'!FW$6&amp;"/1/"&amp;'Monthly Value (1)'!FW$4),'FCM-RNS-LMP Assumptions'!$C:$C,"&gt;="&amp;DATEVALUE('Monthly Value (1)'!FW$6&amp;"/1/"&amp;'Monthly Value (1)'!FW$4))</f>
        <v>15.707888706773174</v>
      </c>
      <c r="FX23" s="17">
        <f>SUMIFS('FCM-RNS-LMP Assumptions'!$D:$D,'FCM-RNS-LMP Assumptions'!$B:$B,"&lt;="&amp;DATEVALUE('Monthly Value (1)'!FX$6&amp;"/1/"&amp;'Monthly Value (1)'!FX$4),'FCM-RNS-LMP Assumptions'!$C:$C,"&gt;="&amp;DATEVALUE('Monthly Value (1)'!FX$6&amp;"/1/"&amp;'Monthly Value (1)'!FX$4))</f>
        <v>15.707888706773174</v>
      </c>
      <c r="FY23" s="17">
        <f>SUMIFS('FCM-RNS-LMP Assumptions'!$D:$D,'FCM-RNS-LMP Assumptions'!$B:$B,"&lt;="&amp;DATEVALUE('Monthly Value (1)'!FY$6&amp;"/1/"&amp;'Monthly Value (1)'!FY$4),'FCM-RNS-LMP Assumptions'!$C:$C,"&gt;="&amp;DATEVALUE('Monthly Value (1)'!FY$6&amp;"/1/"&amp;'Monthly Value (1)'!FY$4))</f>
        <v>15.707888706773174</v>
      </c>
      <c r="FZ23" s="17">
        <f>SUMIFS('FCM-RNS-LMP Assumptions'!$D:$D,'FCM-RNS-LMP Assumptions'!$B:$B,"&lt;="&amp;DATEVALUE('Monthly Value (1)'!FZ$6&amp;"/1/"&amp;'Monthly Value (1)'!FZ$4),'FCM-RNS-LMP Assumptions'!$C:$C,"&gt;="&amp;DATEVALUE('Monthly Value (1)'!FZ$6&amp;"/1/"&amp;'Monthly Value (1)'!FZ$4))</f>
        <v>15.707888706773174</v>
      </c>
      <c r="GA23" s="17">
        <f>SUMIFS('FCM-RNS-LMP Assumptions'!$D:$D,'FCM-RNS-LMP Assumptions'!$B:$B,"&lt;="&amp;DATEVALUE('Monthly Value (1)'!GA$6&amp;"/1/"&amp;'Monthly Value (1)'!GA$4),'FCM-RNS-LMP Assumptions'!$C:$C,"&gt;="&amp;DATEVALUE('Monthly Value (1)'!GA$6&amp;"/1/"&amp;'Monthly Value (1)'!GA$4))</f>
        <v>15.707888706773174</v>
      </c>
      <c r="GB23" s="17">
        <f>SUMIFS('FCM-RNS-LMP Assumptions'!$D:$D,'FCM-RNS-LMP Assumptions'!$B:$B,"&lt;="&amp;DATEVALUE('Monthly Value (1)'!GB$6&amp;"/1/"&amp;'Monthly Value (1)'!GB$4),'FCM-RNS-LMP Assumptions'!$C:$C,"&gt;="&amp;DATEVALUE('Monthly Value (1)'!GB$6&amp;"/1/"&amp;'Monthly Value (1)'!GB$4))</f>
        <v>15.707888706773174</v>
      </c>
      <c r="GC23" s="17">
        <f>SUMIFS('FCM-RNS-LMP Assumptions'!$D:$D,'FCM-RNS-LMP Assumptions'!$B:$B,"&lt;="&amp;DATEVALUE('Monthly Value (1)'!GC$6&amp;"/1/"&amp;'Monthly Value (1)'!GC$4),'FCM-RNS-LMP Assumptions'!$C:$C,"&gt;="&amp;DATEVALUE('Monthly Value (1)'!GC$6&amp;"/1/"&amp;'Monthly Value (1)'!GC$4))</f>
        <v>15.707888706773174</v>
      </c>
      <c r="GD23" s="17">
        <f>SUMIFS('FCM-RNS-LMP Assumptions'!$D:$D,'FCM-RNS-LMP Assumptions'!$B:$B,"&lt;="&amp;DATEVALUE('Monthly Value (1)'!GD$6&amp;"/1/"&amp;'Monthly Value (1)'!GD$4),'FCM-RNS-LMP Assumptions'!$C:$C,"&gt;="&amp;DATEVALUE('Monthly Value (1)'!GD$6&amp;"/1/"&amp;'Monthly Value (1)'!GD$4))</f>
        <v>15.707888706773174</v>
      </c>
      <c r="GE23" s="17">
        <f>SUMIFS('FCM-RNS-LMP Assumptions'!$D:$D,'FCM-RNS-LMP Assumptions'!$B:$B,"&lt;="&amp;DATEVALUE('Monthly Value (1)'!GE$6&amp;"/1/"&amp;'Monthly Value (1)'!GE$4),'FCM-RNS-LMP Assumptions'!$C:$C,"&gt;="&amp;DATEVALUE('Monthly Value (1)'!GE$6&amp;"/1/"&amp;'Monthly Value (1)'!GE$4))</f>
        <v>15.707888706773174</v>
      </c>
      <c r="GF23" s="17">
        <f>SUMIFS('FCM-RNS-LMP Assumptions'!$D:$D,'FCM-RNS-LMP Assumptions'!$B:$B,"&lt;="&amp;DATEVALUE('Monthly Value (1)'!GF$6&amp;"/1/"&amp;'Monthly Value (1)'!GF$4),'FCM-RNS-LMP Assumptions'!$C:$C,"&gt;="&amp;DATEVALUE('Monthly Value (1)'!GF$6&amp;"/1/"&amp;'Monthly Value (1)'!GF$4))</f>
        <v>16.100585924442502</v>
      </c>
      <c r="GG23" s="17">
        <f>SUMIFS('FCM-RNS-LMP Assumptions'!$D:$D,'FCM-RNS-LMP Assumptions'!$B:$B,"&lt;="&amp;DATEVALUE('Monthly Value (1)'!GG$6&amp;"/1/"&amp;'Monthly Value (1)'!GG$4),'FCM-RNS-LMP Assumptions'!$C:$C,"&gt;="&amp;DATEVALUE('Monthly Value (1)'!GG$6&amp;"/1/"&amp;'Monthly Value (1)'!GG$4))</f>
        <v>16.100585924442502</v>
      </c>
      <c r="GH23" s="17">
        <f>SUMIFS('FCM-RNS-LMP Assumptions'!$D:$D,'FCM-RNS-LMP Assumptions'!$B:$B,"&lt;="&amp;DATEVALUE('Monthly Value (1)'!GH$6&amp;"/1/"&amp;'Monthly Value (1)'!GH$4),'FCM-RNS-LMP Assumptions'!$C:$C,"&gt;="&amp;DATEVALUE('Monthly Value (1)'!GH$6&amp;"/1/"&amp;'Monthly Value (1)'!GH$4))</f>
        <v>16.100585924442502</v>
      </c>
      <c r="GI23" s="17">
        <f>SUMIFS('FCM-RNS-LMP Assumptions'!$D:$D,'FCM-RNS-LMP Assumptions'!$B:$B,"&lt;="&amp;DATEVALUE('Monthly Value (1)'!GI$6&amp;"/1/"&amp;'Monthly Value (1)'!GI$4),'FCM-RNS-LMP Assumptions'!$C:$C,"&gt;="&amp;DATEVALUE('Monthly Value (1)'!GI$6&amp;"/1/"&amp;'Monthly Value (1)'!GI$4))</f>
        <v>16.100585924442502</v>
      </c>
      <c r="GJ23" s="17">
        <f>SUMIFS('FCM-RNS-LMP Assumptions'!$D:$D,'FCM-RNS-LMP Assumptions'!$B:$B,"&lt;="&amp;DATEVALUE('Monthly Value (1)'!GJ$6&amp;"/1/"&amp;'Monthly Value (1)'!GJ$4),'FCM-RNS-LMP Assumptions'!$C:$C,"&gt;="&amp;DATEVALUE('Monthly Value (1)'!GJ$6&amp;"/1/"&amp;'Monthly Value (1)'!GJ$4))</f>
        <v>16.100585924442502</v>
      </c>
      <c r="GK23" s="17">
        <f>SUMIFS('FCM-RNS-LMP Assumptions'!$D:$D,'FCM-RNS-LMP Assumptions'!$B:$B,"&lt;="&amp;DATEVALUE('Monthly Value (1)'!GK$6&amp;"/1/"&amp;'Monthly Value (1)'!GK$4),'FCM-RNS-LMP Assumptions'!$C:$C,"&gt;="&amp;DATEVALUE('Monthly Value (1)'!GK$6&amp;"/1/"&amp;'Monthly Value (1)'!GK$4))</f>
        <v>16.100585924442502</v>
      </c>
      <c r="GL23" s="17">
        <f>SUMIFS('FCM-RNS-LMP Assumptions'!$D:$D,'FCM-RNS-LMP Assumptions'!$B:$B,"&lt;="&amp;DATEVALUE('Monthly Value (1)'!GL$6&amp;"/1/"&amp;'Monthly Value (1)'!GL$4),'FCM-RNS-LMP Assumptions'!$C:$C,"&gt;="&amp;DATEVALUE('Monthly Value (1)'!GL$6&amp;"/1/"&amp;'Monthly Value (1)'!GL$4))</f>
        <v>16.100585924442502</v>
      </c>
      <c r="GM23" s="17">
        <f>SUMIFS('FCM-RNS-LMP Assumptions'!$D:$D,'FCM-RNS-LMP Assumptions'!$B:$B,"&lt;="&amp;DATEVALUE('Monthly Value (1)'!GM$6&amp;"/1/"&amp;'Monthly Value (1)'!GM$4),'FCM-RNS-LMP Assumptions'!$C:$C,"&gt;="&amp;DATEVALUE('Monthly Value (1)'!GM$6&amp;"/1/"&amp;'Monthly Value (1)'!GM$4))</f>
        <v>16.100585924442502</v>
      </c>
      <c r="GN23" s="17">
        <f>SUMIFS('FCM-RNS-LMP Assumptions'!$D:$D,'FCM-RNS-LMP Assumptions'!$B:$B,"&lt;="&amp;DATEVALUE('Monthly Value (1)'!GN$6&amp;"/1/"&amp;'Monthly Value (1)'!GN$4),'FCM-RNS-LMP Assumptions'!$C:$C,"&gt;="&amp;DATEVALUE('Monthly Value (1)'!GN$6&amp;"/1/"&amp;'Monthly Value (1)'!GN$4))</f>
        <v>16.100585924442502</v>
      </c>
      <c r="GO23" s="17">
        <f>SUMIFS('FCM-RNS-LMP Assumptions'!$D:$D,'FCM-RNS-LMP Assumptions'!$B:$B,"&lt;="&amp;DATEVALUE('Monthly Value (1)'!GO$6&amp;"/1/"&amp;'Monthly Value (1)'!GO$4),'FCM-RNS-LMP Assumptions'!$C:$C,"&gt;="&amp;DATEVALUE('Monthly Value (1)'!GO$6&amp;"/1/"&amp;'Monthly Value (1)'!GO$4))</f>
        <v>16.100585924442502</v>
      </c>
      <c r="GP23" s="17">
        <f>SUMIFS('FCM-RNS-LMP Assumptions'!$D:$D,'FCM-RNS-LMP Assumptions'!$B:$B,"&lt;="&amp;DATEVALUE('Monthly Value (1)'!GP$6&amp;"/1/"&amp;'Monthly Value (1)'!GP$4),'FCM-RNS-LMP Assumptions'!$C:$C,"&gt;="&amp;DATEVALUE('Monthly Value (1)'!GP$6&amp;"/1/"&amp;'Monthly Value (1)'!GP$4))</f>
        <v>16.100585924442502</v>
      </c>
      <c r="GQ23" s="17">
        <f>SUMIFS('FCM-RNS-LMP Assumptions'!$D:$D,'FCM-RNS-LMP Assumptions'!$B:$B,"&lt;="&amp;DATEVALUE('Monthly Value (1)'!GQ$6&amp;"/1/"&amp;'Monthly Value (1)'!GQ$4),'FCM-RNS-LMP Assumptions'!$C:$C,"&gt;="&amp;DATEVALUE('Monthly Value (1)'!GQ$6&amp;"/1/"&amp;'Monthly Value (1)'!GQ$4))</f>
        <v>16.100585924442502</v>
      </c>
      <c r="GR23" s="17">
        <f>SUMIFS('FCM-RNS-LMP Assumptions'!$D:$D,'FCM-RNS-LMP Assumptions'!$B:$B,"&lt;="&amp;DATEVALUE('Monthly Value (1)'!GR$6&amp;"/1/"&amp;'Monthly Value (1)'!GR$4),'FCM-RNS-LMP Assumptions'!$C:$C,"&gt;="&amp;DATEVALUE('Monthly Value (1)'!GR$6&amp;"/1/"&amp;'Monthly Value (1)'!GR$4))</f>
        <v>16.503100572553564</v>
      </c>
      <c r="GS23" s="17">
        <f>SUMIFS('FCM-RNS-LMP Assumptions'!$D:$D,'FCM-RNS-LMP Assumptions'!$B:$B,"&lt;="&amp;DATEVALUE('Monthly Value (1)'!GS$6&amp;"/1/"&amp;'Monthly Value (1)'!GS$4),'FCM-RNS-LMP Assumptions'!$C:$C,"&gt;="&amp;DATEVALUE('Monthly Value (1)'!GS$6&amp;"/1/"&amp;'Monthly Value (1)'!GS$4))</f>
        <v>16.503100572553564</v>
      </c>
      <c r="GT23" s="17">
        <f>SUMIFS('FCM-RNS-LMP Assumptions'!$D:$D,'FCM-RNS-LMP Assumptions'!$B:$B,"&lt;="&amp;DATEVALUE('Monthly Value (1)'!GT$6&amp;"/1/"&amp;'Monthly Value (1)'!GT$4),'FCM-RNS-LMP Assumptions'!$C:$C,"&gt;="&amp;DATEVALUE('Monthly Value (1)'!GT$6&amp;"/1/"&amp;'Monthly Value (1)'!GT$4))</f>
        <v>16.503100572553564</v>
      </c>
      <c r="GU23" s="17">
        <f>SUMIFS('FCM-RNS-LMP Assumptions'!$D:$D,'FCM-RNS-LMP Assumptions'!$B:$B,"&lt;="&amp;DATEVALUE('Monthly Value (1)'!GU$6&amp;"/1/"&amp;'Monthly Value (1)'!GU$4),'FCM-RNS-LMP Assumptions'!$C:$C,"&gt;="&amp;DATEVALUE('Monthly Value (1)'!GU$6&amp;"/1/"&amp;'Monthly Value (1)'!GU$4))</f>
        <v>16.503100572553564</v>
      </c>
      <c r="GV23" s="17">
        <f>SUMIFS('FCM-RNS-LMP Assumptions'!$D:$D,'FCM-RNS-LMP Assumptions'!$B:$B,"&lt;="&amp;DATEVALUE('Monthly Value (1)'!GV$6&amp;"/1/"&amp;'Monthly Value (1)'!GV$4),'FCM-RNS-LMP Assumptions'!$C:$C,"&gt;="&amp;DATEVALUE('Monthly Value (1)'!GV$6&amp;"/1/"&amp;'Monthly Value (1)'!GV$4))</f>
        <v>16.503100572553564</v>
      </c>
      <c r="GW23" s="17">
        <f>SUMIFS('FCM-RNS-LMP Assumptions'!$D:$D,'FCM-RNS-LMP Assumptions'!$B:$B,"&lt;="&amp;DATEVALUE('Monthly Value (1)'!GW$6&amp;"/1/"&amp;'Monthly Value (1)'!GW$4),'FCM-RNS-LMP Assumptions'!$C:$C,"&gt;="&amp;DATEVALUE('Monthly Value (1)'!GW$6&amp;"/1/"&amp;'Monthly Value (1)'!GW$4))</f>
        <v>16.503100572553564</v>
      </c>
      <c r="GX23" s="17">
        <f>SUMIFS('FCM-RNS-LMP Assumptions'!$D:$D,'FCM-RNS-LMP Assumptions'!$B:$B,"&lt;="&amp;DATEVALUE('Monthly Value (1)'!GX$6&amp;"/1/"&amp;'Monthly Value (1)'!GX$4),'FCM-RNS-LMP Assumptions'!$C:$C,"&gt;="&amp;DATEVALUE('Monthly Value (1)'!GX$6&amp;"/1/"&amp;'Monthly Value (1)'!GX$4))</f>
        <v>16.503100572553564</v>
      </c>
      <c r="GY23" s="17">
        <f>SUMIFS('FCM-RNS-LMP Assumptions'!$D:$D,'FCM-RNS-LMP Assumptions'!$B:$B,"&lt;="&amp;DATEVALUE('Monthly Value (1)'!GY$6&amp;"/1/"&amp;'Monthly Value (1)'!GY$4),'FCM-RNS-LMP Assumptions'!$C:$C,"&gt;="&amp;DATEVALUE('Monthly Value (1)'!GY$6&amp;"/1/"&amp;'Monthly Value (1)'!GY$4))</f>
        <v>16.503100572553564</v>
      </c>
      <c r="GZ23" s="17">
        <f>SUMIFS('FCM-RNS-LMP Assumptions'!$D:$D,'FCM-RNS-LMP Assumptions'!$B:$B,"&lt;="&amp;DATEVALUE('Monthly Value (1)'!GZ$6&amp;"/1/"&amp;'Monthly Value (1)'!GZ$4),'FCM-RNS-LMP Assumptions'!$C:$C,"&gt;="&amp;DATEVALUE('Monthly Value (1)'!GZ$6&amp;"/1/"&amp;'Monthly Value (1)'!GZ$4))</f>
        <v>16.503100572553564</v>
      </c>
      <c r="HA23" s="17">
        <f>SUMIFS('FCM-RNS-LMP Assumptions'!$D:$D,'FCM-RNS-LMP Assumptions'!$B:$B,"&lt;="&amp;DATEVALUE('Monthly Value (1)'!HA$6&amp;"/1/"&amp;'Monthly Value (1)'!HA$4),'FCM-RNS-LMP Assumptions'!$C:$C,"&gt;="&amp;DATEVALUE('Monthly Value (1)'!HA$6&amp;"/1/"&amp;'Monthly Value (1)'!HA$4))</f>
        <v>16.503100572553564</v>
      </c>
      <c r="HB23" s="17">
        <f>SUMIFS('FCM-RNS-LMP Assumptions'!$D:$D,'FCM-RNS-LMP Assumptions'!$B:$B,"&lt;="&amp;DATEVALUE('Monthly Value (1)'!HB$6&amp;"/1/"&amp;'Monthly Value (1)'!HB$4),'FCM-RNS-LMP Assumptions'!$C:$C,"&gt;="&amp;DATEVALUE('Monthly Value (1)'!HB$6&amp;"/1/"&amp;'Monthly Value (1)'!HB$4))</f>
        <v>16.503100572553564</v>
      </c>
      <c r="HC23" s="17">
        <f>SUMIFS('FCM-RNS-LMP Assumptions'!$D:$D,'FCM-RNS-LMP Assumptions'!$B:$B,"&lt;="&amp;DATEVALUE('Monthly Value (1)'!HC$6&amp;"/1/"&amp;'Monthly Value (1)'!HC$4),'FCM-RNS-LMP Assumptions'!$C:$C,"&gt;="&amp;DATEVALUE('Monthly Value (1)'!HC$6&amp;"/1/"&amp;'Monthly Value (1)'!HC$4))</f>
        <v>16.503100572553564</v>
      </c>
      <c r="HD23" s="17">
        <f>SUMIFS('FCM-RNS-LMP Assumptions'!$D:$D,'FCM-RNS-LMP Assumptions'!$B:$B,"&lt;="&amp;DATEVALUE('Monthly Value (1)'!HD$6&amp;"/1/"&amp;'Monthly Value (1)'!HD$4),'FCM-RNS-LMP Assumptions'!$C:$C,"&gt;="&amp;DATEVALUE('Monthly Value (1)'!HD$6&amp;"/1/"&amp;'Monthly Value (1)'!HD$4))</f>
        <v>16.915678086867402</v>
      </c>
      <c r="HE23" s="17">
        <f>SUMIFS('FCM-RNS-LMP Assumptions'!$D:$D,'FCM-RNS-LMP Assumptions'!$B:$B,"&lt;="&amp;DATEVALUE('Monthly Value (1)'!HE$6&amp;"/1/"&amp;'Monthly Value (1)'!HE$4),'FCM-RNS-LMP Assumptions'!$C:$C,"&gt;="&amp;DATEVALUE('Monthly Value (1)'!HE$6&amp;"/1/"&amp;'Monthly Value (1)'!HE$4))</f>
        <v>16.915678086867402</v>
      </c>
      <c r="HF23" s="17">
        <f>SUMIFS('FCM-RNS-LMP Assumptions'!$D:$D,'FCM-RNS-LMP Assumptions'!$B:$B,"&lt;="&amp;DATEVALUE('Monthly Value (1)'!HF$6&amp;"/1/"&amp;'Monthly Value (1)'!HF$4),'FCM-RNS-LMP Assumptions'!$C:$C,"&gt;="&amp;DATEVALUE('Monthly Value (1)'!HF$6&amp;"/1/"&amp;'Monthly Value (1)'!HF$4))</f>
        <v>16.915678086867402</v>
      </c>
      <c r="HG23" s="17">
        <f>SUMIFS('FCM-RNS-LMP Assumptions'!$D:$D,'FCM-RNS-LMP Assumptions'!$B:$B,"&lt;="&amp;DATEVALUE('Monthly Value (1)'!HG$6&amp;"/1/"&amp;'Monthly Value (1)'!HG$4),'FCM-RNS-LMP Assumptions'!$C:$C,"&gt;="&amp;DATEVALUE('Monthly Value (1)'!HG$6&amp;"/1/"&amp;'Monthly Value (1)'!HG$4))</f>
        <v>16.915678086867402</v>
      </c>
      <c r="HH23" s="17">
        <f>SUMIFS('FCM-RNS-LMP Assumptions'!$D:$D,'FCM-RNS-LMP Assumptions'!$B:$B,"&lt;="&amp;DATEVALUE('Monthly Value (1)'!HH$6&amp;"/1/"&amp;'Monthly Value (1)'!HH$4),'FCM-RNS-LMP Assumptions'!$C:$C,"&gt;="&amp;DATEVALUE('Monthly Value (1)'!HH$6&amp;"/1/"&amp;'Monthly Value (1)'!HH$4))</f>
        <v>16.915678086867402</v>
      </c>
      <c r="HI23" s="17">
        <f>SUMIFS('FCM-RNS-LMP Assumptions'!$D:$D,'FCM-RNS-LMP Assumptions'!$B:$B,"&lt;="&amp;DATEVALUE('Monthly Value (1)'!HI$6&amp;"/1/"&amp;'Monthly Value (1)'!HI$4),'FCM-RNS-LMP Assumptions'!$C:$C,"&gt;="&amp;DATEVALUE('Monthly Value (1)'!HI$6&amp;"/1/"&amp;'Monthly Value (1)'!HI$4))</f>
        <v>16.915678086867402</v>
      </c>
      <c r="HJ23" s="17">
        <f>SUMIFS('FCM-RNS-LMP Assumptions'!$D:$D,'FCM-RNS-LMP Assumptions'!$B:$B,"&lt;="&amp;DATEVALUE('Monthly Value (1)'!HJ$6&amp;"/1/"&amp;'Monthly Value (1)'!HJ$4),'FCM-RNS-LMP Assumptions'!$C:$C,"&gt;="&amp;DATEVALUE('Monthly Value (1)'!HJ$6&amp;"/1/"&amp;'Monthly Value (1)'!HJ$4))</f>
        <v>16.915678086867402</v>
      </c>
      <c r="HK23" s="17">
        <f>SUMIFS('FCM-RNS-LMP Assumptions'!$D:$D,'FCM-RNS-LMP Assumptions'!$B:$B,"&lt;="&amp;DATEVALUE('Monthly Value (1)'!HK$6&amp;"/1/"&amp;'Monthly Value (1)'!HK$4),'FCM-RNS-LMP Assumptions'!$C:$C,"&gt;="&amp;DATEVALUE('Monthly Value (1)'!HK$6&amp;"/1/"&amp;'Monthly Value (1)'!HK$4))</f>
        <v>16.915678086867402</v>
      </c>
      <c r="HL23" s="17">
        <f>SUMIFS('FCM-RNS-LMP Assumptions'!$D:$D,'FCM-RNS-LMP Assumptions'!$B:$B,"&lt;="&amp;DATEVALUE('Monthly Value (1)'!HL$6&amp;"/1/"&amp;'Monthly Value (1)'!HL$4),'FCM-RNS-LMP Assumptions'!$C:$C,"&gt;="&amp;DATEVALUE('Monthly Value (1)'!HL$6&amp;"/1/"&amp;'Monthly Value (1)'!HL$4))</f>
        <v>16.915678086867402</v>
      </c>
      <c r="HM23" s="17">
        <f>SUMIFS('FCM-RNS-LMP Assumptions'!$D:$D,'FCM-RNS-LMP Assumptions'!$B:$B,"&lt;="&amp;DATEVALUE('Monthly Value (1)'!HM$6&amp;"/1/"&amp;'Monthly Value (1)'!HM$4),'FCM-RNS-LMP Assumptions'!$C:$C,"&gt;="&amp;DATEVALUE('Monthly Value (1)'!HM$6&amp;"/1/"&amp;'Monthly Value (1)'!HM$4))</f>
        <v>16.915678086867402</v>
      </c>
      <c r="HN23" s="17">
        <f>SUMIFS('FCM-RNS-LMP Assumptions'!$D:$D,'FCM-RNS-LMP Assumptions'!$B:$B,"&lt;="&amp;DATEVALUE('Monthly Value (1)'!HN$6&amp;"/1/"&amp;'Monthly Value (1)'!HN$4),'FCM-RNS-LMP Assumptions'!$C:$C,"&gt;="&amp;DATEVALUE('Monthly Value (1)'!HN$6&amp;"/1/"&amp;'Monthly Value (1)'!HN$4))</f>
        <v>16.915678086867402</v>
      </c>
      <c r="HO23" s="17">
        <f>SUMIFS('FCM-RNS-LMP Assumptions'!$D:$D,'FCM-RNS-LMP Assumptions'!$B:$B,"&lt;="&amp;DATEVALUE('Monthly Value (1)'!HO$6&amp;"/1/"&amp;'Monthly Value (1)'!HO$4),'FCM-RNS-LMP Assumptions'!$C:$C,"&gt;="&amp;DATEVALUE('Monthly Value (1)'!HO$6&amp;"/1/"&amp;'Monthly Value (1)'!HO$4))</f>
        <v>16.915678086867402</v>
      </c>
      <c r="HP23" s="17">
        <f>SUMIFS('FCM-RNS-LMP Assumptions'!$D:$D,'FCM-RNS-LMP Assumptions'!$B:$B,"&lt;="&amp;DATEVALUE('Monthly Value (1)'!HP$6&amp;"/1/"&amp;'Monthly Value (1)'!HP$4),'FCM-RNS-LMP Assumptions'!$C:$C,"&gt;="&amp;DATEVALUE('Monthly Value (1)'!HP$6&amp;"/1/"&amp;'Monthly Value (1)'!HP$4))</f>
        <v>17.304738682865352</v>
      </c>
      <c r="HQ23" s="17">
        <f>SUMIFS('FCM-RNS-LMP Assumptions'!$D:$D,'FCM-RNS-LMP Assumptions'!$B:$B,"&lt;="&amp;DATEVALUE('Monthly Value (1)'!HQ$6&amp;"/1/"&amp;'Monthly Value (1)'!HQ$4),'FCM-RNS-LMP Assumptions'!$C:$C,"&gt;="&amp;DATEVALUE('Monthly Value (1)'!HQ$6&amp;"/1/"&amp;'Monthly Value (1)'!HQ$4))</f>
        <v>17.304738682865352</v>
      </c>
      <c r="HR23" s="17">
        <f>SUMIFS('FCM-RNS-LMP Assumptions'!$D:$D,'FCM-RNS-LMP Assumptions'!$B:$B,"&lt;="&amp;DATEVALUE('Monthly Value (1)'!HR$6&amp;"/1/"&amp;'Monthly Value (1)'!HR$4),'FCM-RNS-LMP Assumptions'!$C:$C,"&gt;="&amp;DATEVALUE('Monthly Value (1)'!HR$6&amp;"/1/"&amp;'Monthly Value (1)'!HR$4))</f>
        <v>17.304738682865352</v>
      </c>
      <c r="HS23" s="17">
        <f>SUMIFS('FCM-RNS-LMP Assumptions'!$D:$D,'FCM-RNS-LMP Assumptions'!$B:$B,"&lt;="&amp;DATEVALUE('Monthly Value (1)'!HS$6&amp;"/1/"&amp;'Monthly Value (1)'!HS$4),'FCM-RNS-LMP Assumptions'!$C:$C,"&gt;="&amp;DATEVALUE('Monthly Value (1)'!HS$6&amp;"/1/"&amp;'Monthly Value (1)'!HS$4))</f>
        <v>17.304738682865352</v>
      </c>
      <c r="HT23" s="17">
        <f>SUMIFS('FCM-RNS-LMP Assumptions'!$D:$D,'FCM-RNS-LMP Assumptions'!$B:$B,"&lt;="&amp;DATEVALUE('Monthly Value (1)'!HT$6&amp;"/1/"&amp;'Monthly Value (1)'!HT$4),'FCM-RNS-LMP Assumptions'!$C:$C,"&gt;="&amp;DATEVALUE('Monthly Value (1)'!HT$6&amp;"/1/"&amp;'Monthly Value (1)'!HT$4))</f>
        <v>17.304738682865352</v>
      </c>
      <c r="HU23" s="17">
        <f>SUMIFS('FCM-RNS-LMP Assumptions'!$D:$D,'FCM-RNS-LMP Assumptions'!$B:$B,"&lt;="&amp;DATEVALUE('Monthly Value (1)'!HU$6&amp;"/1/"&amp;'Monthly Value (1)'!HU$4),'FCM-RNS-LMP Assumptions'!$C:$C,"&gt;="&amp;DATEVALUE('Monthly Value (1)'!HU$6&amp;"/1/"&amp;'Monthly Value (1)'!HU$4))</f>
        <v>17.304738682865352</v>
      </c>
      <c r="HV23" s="17">
        <f>SUMIFS('FCM-RNS-LMP Assumptions'!$D:$D,'FCM-RNS-LMP Assumptions'!$B:$B,"&lt;="&amp;DATEVALUE('Monthly Value (1)'!HV$6&amp;"/1/"&amp;'Monthly Value (1)'!HV$4),'FCM-RNS-LMP Assumptions'!$C:$C,"&gt;="&amp;DATEVALUE('Monthly Value (1)'!HV$6&amp;"/1/"&amp;'Monthly Value (1)'!HV$4))</f>
        <v>17.304738682865352</v>
      </c>
      <c r="HW23" s="17">
        <f>SUMIFS('FCM-RNS-LMP Assumptions'!$D:$D,'FCM-RNS-LMP Assumptions'!$B:$B,"&lt;="&amp;DATEVALUE('Monthly Value (1)'!HW$6&amp;"/1/"&amp;'Monthly Value (1)'!HW$4),'FCM-RNS-LMP Assumptions'!$C:$C,"&gt;="&amp;DATEVALUE('Monthly Value (1)'!HW$6&amp;"/1/"&amp;'Monthly Value (1)'!HW$4))</f>
        <v>17.304738682865352</v>
      </c>
      <c r="HX23" s="17">
        <f>SUMIFS('FCM-RNS-LMP Assumptions'!$D:$D,'FCM-RNS-LMP Assumptions'!$B:$B,"&lt;="&amp;DATEVALUE('Monthly Value (1)'!HX$6&amp;"/1/"&amp;'Monthly Value (1)'!HX$4),'FCM-RNS-LMP Assumptions'!$C:$C,"&gt;="&amp;DATEVALUE('Monthly Value (1)'!HX$6&amp;"/1/"&amp;'Monthly Value (1)'!HX$4))</f>
        <v>17.304738682865352</v>
      </c>
      <c r="HY23" s="17">
        <f>SUMIFS('FCM-RNS-LMP Assumptions'!$D:$D,'FCM-RNS-LMP Assumptions'!$B:$B,"&lt;="&amp;DATEVALUE('Monthly Value (1)'!HY$6&amp;"/1/"&amp;'Monthly Value (1)'!HY$4),'FCM-RNS-LMP Assumptions'!$C:$C,"&gt;="&amp;DATEVALUE('Monthly Value (1)'!HY$6&amp;"/1/"&amp;'Monthly Value (1)'!HY$4))</f>
        <v>17.304738682865352</v>
      </c>
      <c r="HZ23" s="17">
        <f>SUMIFS('FCM-RNS-LMP Assumptions'!$D:$D,'FCM-RNS-LMP Assumptions'!$B:$B,"&lt;="&amp;DATEVALUE('Monthly Value (1)'!HZ$6&amp;"/1/"&amp;'Monthly Value (1)'!HZ$4),'FCM-RNS-LMP Assumptions'!$C:$C,"&gt;="&amp;DATEVALUE('Monthly Value (1)'!HZ$6&amp;"/1/"&amp;'Monthly Value (1)'!HZ$4))</f>
        <v>17.304738682865352</v>
      </c>
      <c r="IA23" s="17">
        <f>SUMIFS('FCM-RNS-LMP Assumptions'!$D:$D,'FCM-RNS-LMP Assumptions'!$B:$B,"&lt;="&amp;DATEVALUE('Monthly Value (1)'!IA$6&amp;"/1/"&amp;'Monthly Value (1)'!IA$4),'FCM-RNS-LMP Assumptions'!$C:$C,"&gt;="&amp;DATEVALUE('Monthly Value (1)'!IA$6&amp;"/1/"&amp;'Monthly Value (1)'!IA$4))</f>
        <v>17.304738682865352</v>
      </c>
      <c r="IB23" s="17">
        <f>SUMIFS('FCM-RNS-LMP Assumptions'!$D:$D,'FCM-RNS-LMP Assumptions'!$B:$B,"&lt;="&amp;DATEVALUE('Monthly Value (1)'!IB$6&amp;"/1/"&amp;'Monthly Value (1)'!IB$4),'FCM-RNS-LMP Assumptions'!$C:$C,"&gt;="&amp;DATEVALUE('Monthly Value (1)'!IB$6&amp;"/1/"&amp;'Monthly Value (1)'!IB$4))</f>
        <v>17.702747672571256</v>
      </c>
      <c r="IC23" s="17">
        <f>SUMIFS('FCM-RNS-LMP Assumptions'!$D:$D,'FCM-RNS-LMP Assumptions'!$B:$B,"&lt;="&amp;DATEVALUE('Monthly Value (1)'!IC$6&amp;"/1/"&amp;'Monthly Value (1)'!IC$4),'FCM-RNS-LMP Assumptions'!$C:$C,"&gt;="&amp;DATEVALUE('Monthly Value (1)'!IC$6&amp;"/1/"&amp;'Monthly Value (1)'!IC$4))</f>
        <v>17.702747672571256</v>
      </c>
      <c r="ID23" s="17">
        <f>SUMIFS('FCM-RNS-LMP Assumptions'!$D:$D,'FCM-RNS-LMP Assumptions'!$B:$B,"&lt;="&amp;DATEVALUE('Monthly Value (1)'!ID$6&amp;"/1/"&amp;'Monthly Value (1)'!ID$4),'FCM-RNS-LMP Assumptions'!$C:$C,"&gt;="&amp;DATEVALUE('Monthly Value (1)'!ID$6&amp;"/1/"&amp;'Monthly Value (1)'!ID$4))</f>
        <v>17.702747672571256</v>
      </c>
      <c r="IE23" s="17">
        <f>SUMIFS('FCM-RNS-LMP Assumptions'!$D:$D,'FCM-RNS-LMP Assumptions'!$B:$B,"&lt;="&amp;DATEVALUE('Monthly Value (1)'!IE$6&amp;"/1/"&amp;'Monthly Value (1)'!IE$4),'FCM-RNS-LMP Assumptions'!$C:$C,"&gt;="&amp;DATEVALUE('Monthly Value (1)'!IE$6&amp;"/1/"&amp;'Monthly Value (1)'!IE$4))</f>
        <v>17.702747672571256</v>
      </c>
      <c r="IF23" s="17">
        <f>SUMIFS('FCM-RNS-LMP Assumptions'!$D:$D,'FCM-RNS-LMP Assumptions'!$B:$B,"&lt;="&amp;DATEVALUE('Monthly Value (1)'!IF$6&amp;"/1/"&amp;'Monthly Value (1)'!IF$4),'FCM-RNS-LMP Assumptions'!$C:$C,"&gt;="&amp;DATEVALUE('Monthly Value (1)'!IF$6&amp;"/1/"&amp;'Monthly Value (1)'!IF$4))</f>
        <v>17.702747672571256</v>
      </c>
      <c r="IG23" s="17">
        <f>SUMIFS('FCM-RNS-LMP Assumptions'!$D:$D,'FCM-RNS-LMP Assumptions'!$B:$B,"&lt;="&amp;DATEVALUE('Monthly Value (1)'!IG$6&amp;"/1/"&amp;'Monthly Value (1)'!IG$4),'FCM-RNS-LMP Assumptions'!$C:$C,"&gt;="&amp;DATEVALUE('Monthly Value (1)'!IG$6&amp;"/1/"&amp;'Monthly Value (1)'!IG$4))</f>
        <v>17.702747672571256</v>
      </c>
      <c r="IH23" s="17">
        <f>SUMIFS('FCM-RNS-LMP Assumptions'!$D:$D,'FCM-RNS-LMP Assumptions'!$B:$B,"&lt;="&amp;DATEVALUE('Monthly Value (1)'!IH$6&amp;"/1/"&amp;'Monthly Value (1)'!IH$4),'FCM-RNS-LMP Assumptions'!$C:$C,"&gt;="&amp;DATEVALUE('Monthly Value (1)'!IH$6&amp;"/1/"&amp;'Monthly Value (1)'!IH$4))</f>
        <v>17.702747672571256</v>
      </c>
      <c r="II23" s="17">
        <f>SUMIFS('FCM-RNS-LMP Assumptions'!$D:$D,'FCM-RNS-LMP Assumptions'!$B:$B,"&lt;="&amp;DATEVALUE('Monthly Value (1)'!II$6&amp;"/1/"&amp;'Monthly Value (1)'!II$4),'FCM-RNS-LMP Assumptions'!$C:$C,"&gt;="&amp;DATEVALUE('Monthly Value (1)'!II$6&amp;"/1/"&amp;'Monthly Value (1)'!II$4))</f>
        <v>17.702747672571256</v>
      </c>
      <c r="IJ23" s="17">
        <f>SUMIFS('FCM-RNS-LMP Assumptions'!$D:$D,'FCM-RNS-LMP Assumptions'!$B:$B,"&lt;="&amp;DATEVALUE('Monthly Value (1)'!IJ$6&amp;"/1/"&amp;'Monthly Value (1)'!IJ$4),'FCM-RNS-LMP Assumptions'!$C:$C,"&gt;="&amp;DATEVALUE('Monthly Value (1)'!IJ$6&amp;"/1/"&amp;'Monthly Value (1)'!IJ$4))</f>
        <v>17.702747672571256</v>
      </c>
      <c r="IK23" s="17">
        <f>SUMIFS('FCM-RNS-LMP Assumptions'!$D:$D,'FCM-RNS-LMP Assumptions'!$B:$B,"&lt;="&amp;DATEVALUE('Monthly Value (1)'!IK$6&amp;"/1/"&amp;'Monthly Value (1)'!IK$4),'FCM-RNS-LMP Assumptions'!$C:$C,"&gt;="&amp;DATEVALUE('Monthly Value (1)'!IK$6&amp;"/1/"&amp;'Monthly Value (1)'!IK$4))</f>
        <v>17.702747672571256</v>
      </c>
      <c r="IL23" s="17">
        <f>SUMIFS('FCM-RNS-LMP Assumptions'!$D:$D,'FCM-RNS-LMP Assumptions'!$B:$B,"&lt;="&amp;DATEVALUE('Monthly Value (1)'!IL$6&amp;"/1/"&amp;'Monthly Value (1)'!IL$4),'FCM-RNS-LMP Assumptions'!$C:$C,"&gt;="&amp;DATEVALUE('Monthly Value (1)'!IL$6&amp;"/1/"&amp;'Monthly Value (1)'!IL$4))</f>
        <v>17.702747672571256</v>
      </c>
      <c r="IM23" s="17">
        <f>SUMIFS('FCM-RNS-LMP Assumptions'!$D:$D,'FCM-RNS-LMP Assumptions'!$B:$B,"&lt;="&amp;DATEVALUE('Monthly Value (1)'!IM$6&amp;"/1/"&amp;'Monthly Value (1)'!IM$4),'FCM-RNS-LMP Assumptions'!$C:$C,"&gt;="&amp;DATEVALUE('Monthly Value (1)'!IM$6&amp;"/1/"&amp;'Monthly Value (1)'!IM$4))</f>
        <v>17.702747672571256</v>
      </c>
      <c r="IN23" s="17">
        <f>SUMIFS('FCM-RNS-LMP Assumptions'!$D:$D,'FCM-RNS-LMP Assumptions'!$B:$B,"&lt;="&amp;DATEVALUE('Monthly Value (1)'!IN$6&amp;"/1/"&amp;'Monthly Value (1)'!IN$4),'FCM-RNS-LMP Assumptions'!$C:$C,"&gt;="&amp;DATEVALUE('Monthly Value (1)'!IN$6&amp;"/1/"&amp;'Monthly Value (1)'!IN$4))</f>
        <v>18.109910869040398</v>
      </c>
      <c r="IO23" s="17">
        <f>SUMIFS('FCM-RNS-LMP Assumptions'!$D:$D,'FCM-RNS-LMP Assumptions'!$B:$B,"&lt;="&amp;DATEVALUE('Monthly Value (1)'!IO$6&amp;"/1/"&amp;'Monthly Value (1)'!IO$4),'FCM-RNS-LMP Assumptions'!$C:$C,"&gt;="&amp;DATEVALUE('Monthly Value (1)'!IO$6&amp;"/1/"&amp;'Monthly Value (1)'!IO$4))</f>
        <v>18.109910869040398</v>
      </c>
      <c r="IP23" s="17">
        <f>SUMIFS('FCM-RNS-LMP Assumptions'!$D:$D,'FCM-RNS-LMP Assumptions'!$B:$B,"&lt;="&amp;DATEVALUE('Monthly Value (1)'!IP$6&amp;"/1/"&amp;'Monthly Value (1)'!IP$4),'FCM-RNS-LMP Assumptions'!$C:$C,"&gt;="&amp;DATEVALUE('Monthly Value (1)'!IP$6&amp;"/1/"&amp;'Monthly Value (1)'!IP$4))</f>
        <v>18.109910869040398</v>
      </c>
      <c r="IQ23" s="17">
        <f>SUMIFS('FCM-RNS-LMP Assumptions'!$D:$D,'FCM-RNS-LMP Assumptions'!$B:$B,"&lt;="&amp;DATEVALUE('Monthly Value (1)'!IQ$6&amp;"/1/"&amp;'Monthly Value (1)'!IQ$4),'FCM-RNS-LMP Assumptions'!$C:$C,"&gt;="&amp;DATEVALUE('Monthly Value (1)'!IQ$6&amp;"/1/"&amp;'Monthly Value (1)'!IQ$4))</f>
        <v>18.109910869040398</v>
      </c>
      <c r="IR23" s="17">
        <f>SUMIFS('FCM-RNS-LMP Assumptions'!$D:$D,'FCM-RNS-LMP Assumptions'!$B:$B,"&lt;="&amp;DATEVALUE('Monthly Value (1)'!IR$6&amp;"/1/"&amp;'Monthly Value (1)'!IR$4),'FCM-RNS-LMP Assumptions'!$C:$C,"&gt;="&amp;DATEVALUE('Monthly Value (1)'!IR$6&amp;"/1/"&amp;'Monthly Value (1)'!IR$4))</f>
        <v>18.109910869040398</v>
      </c>
      <c r="IS23" s="17">
        <f>SUMIFS('FCM-RNS-LMP Assumptions'!$D:$D,'FCM-RNS-LMP Assumptions'!$B:$B,"&lt;="&amp;DATEVALUE('Monthly Value (1)'!IS$6&amp;"/1/"&amp;'Monthly Value (1)'!IS$4),'FCM-RNS-LMP Assumptions'!$C:$C,"&gt;="&amp;DATEVALUE('Monthly Value (1)'!IS$6&amp;"/1/"&amp;'Monthly Value (1)'!IS$4))</f>
        <v>18.109910869040398</v>
      </c>
      <c r="IT23" s="17">
        <f>SUMIFS('FCM-RNS-LMP Assumptions'!$D:$D,'FCM-RNS-LMP Assumptions'!$B:$B,"&lt;="&amp;DATEVALUE('Monthly Value (1)'!IT$6&amp;"/1/"&amp;'Monthly Value (1)'!IT$4),'FCM-RNS-LMP Assumptions'!$C:$C,"&gt;="&amp;DATEVALUE('Monthly Value (1)'!IT$6&amp;"/1/"&amp;'Monthly Value (1)'!IT$4))</f>
        <v>18.109910869040398</v>
      </c>
      <c r="IU23" s="17">
        <f>SUMIFS('FCM-RNS-LMP Assumptions'!$D:$D,'FCM-RNS-LMP Assumptions'!$B:$B,"&lt;="&amp;DATEVALUE('Monthly Value (1)'!IU$6&amp;"/1/"&amp;'Monthly Value (1)'!IU$4),'FCM-RNS-LMP Assumptions'!$C:$C,"&gt;="&amp;DATEVALUE('Monthly Value (1)'!IU$6&amp;"/1/"&amp;'Monthly Value (1)'!IU$4))</f>
        <v>18.109910869040398</v>
      </c>
      <c r="IV23" s="17">
        <f>SUMIFS('FCM-RNS-LMP Assumptions'!$D:$D,'FCM-RNS-LMP Assumptions'!$B:$B,"&lt;="&amp;DATEVALUE('Monthly Value (1)'!IV$6&amp;"/1/"&amp;'Monthly Value (1)'!IV$4),'FCM-RNS-LMP Assumptions'!$C:$C,"&gt;="&amp;DATEVALUE('Monthly Value (1)'!IV$6&amp;"/1/"&amp;'Monthly Value (1)'!IV$4))</f>
        <v>18.109910869040398</v>
      </c>
      <c r="IW23" s="17">
        <f>SUMIFS('FCM-RNS-LMP Assumptions'!$D:$D,'FCM-RNS-LMP Assumptions'!$B:$B,"&lt;="&amp;DATEVALUE('Monthly Value (1)'!IW$6&amp;"/1/"&amp;'Monthly Value (1)'!IW$4),'FCM-RNS-LMP Assumptions'!$C:$C,"&gt;="&amp;DATEVALUE('Monthly Value (1)'!IW$6&amp;"/1/"&amp;'Monthly Value (1)'!IW$4))</f>
        <v>18.109910869040398</v>
      </c>
      <c r="IX23" s="17">
        <f>SUMIFS('FCM-RNS-LMP Assumptions'!$D:$D,'FCM-RNS-LMP Assumptions'!$B:$B,"&lt;="&amp;DATEVALUE('Monthly Value (1)'!IX$6&amp;"/1/"&amp;'Monthly Value (1)'!IX$4),'FCM-RNS-LMP Assumptions'!$C:$C,"&gt;="&amp;DATEVALUE('Monthly Value (1)'!IX$6&amp;"/1/"&amp;'Monthly Value (1)'!IX$4))</f>
        <v>18.109910869040398</v>
      </c>
      <c r="IY23" s="17">
        <f>SUMIFS('FCM-RNS-LMP Assumptions'!$D:$D,'FCM-RNS-LMP Assumptions'!$B:$B,"&lt;="&amp;DATEVALUE('Monthly Value (1)'!IY$6&amp;"/1/"&amp;'Monthly Value (1)'!IY$4),'FCM-RNS-LMP Assumptions'!$C:$C,"&gt;="&amp;DATEVALUE('Monthly Value (1)'!IY$6&amp;"/1/"&amp;'Monthly Value (1)'!IY$4))</f>
        <v>18.109910869040398</v>
      </c>
      <c r="IZ23" s="17">
        <f>SUMIFS('FCM-RNS-LMP Assumptions'!$D:$D,'FCM-RNS-LMP Assumptions'!$B:$B,"&lt;="&amp;DATEVALUE('Monthly Value (1)'!IZ$6&amp;"/1/"&amp;'Monthly Value (1)'!IZ$4),'FCM-RNS-LMP Assumptions'!$C:$C,"&gt;="&amp;DATEVALUE('Monthly Value (1)'!IZ$6&amp;"/1/"&amp;'Monthly Value (1)'!IZ$4))</f>
        <v>18.526438819028332</v>
      </c>
      <c r="JA23" s="17">
        <f>SUMIFS('FCM-RNS-LMP Assumptions'!$D:$D,'FCM-RNS-LMP Assumptions'!$B:$B,"&lt;="&amp;DATEVALUE('Monthly Value (1)'!JA$6&amp;"/1/"&amp;'Monthly Value (1)'!JA$4),'FCM-RNS-LMP Assumptions'!$C:$C,"&gt;="&amp;DATEVALUE('Monthly Value (1)'!JA$6&amp;"/1/"&amp;'Monthly Value (1)'!JA$4))</f>
        <v>18.526438819028332</v>
      </c>
      <c r="JB23" s="17">
        <f>SUMIFS('FCM-RNS-LMP Assumptions'!$D:$D,'FCM-RNS-LMP Assumptions'!$B:$B,"&lt;="&amp;DATEVALUE('Monthly Value (1)'!JB$6&amp;"/1/"&amp;'Monthly Value (1)'!JB$4),'FCM-RNS-LMP Assumptions'!$C:$C,"&gt;="&amp;DATEVALUE('Monthly Value (1)'!JB$6&amp;"/1/"&amp;'Monthly Value (1)'!JB$4))</f>
        <v>18.526438819028332</v>
      </c>
      <c r="JC23" s="17">
        <f>SUMIFS('FCM-RNS-LMP Assumptions'!$D:$D,'FCM-RNS-LMP Assumptions'!$B:$B,"&lt;="&amp;DATEVALUE('Monthly Value (1)'!JC$6&amp;"/1/"&amp;'Monthly Value (1)'!JC$4),'FCM-RNS-LMP Assumptions'!$C:$C,"&gt;="&amp;DATEVALUE('Monthly Value (1)'!JC$6&amp;"/1/"&amp;'Monthly Value (1)'!JC$4))</f>
        <v>18.526438819028332</v>
      </c>
      <c r="JD23" s="17">
        <f>SUMIFS('FCM-RNS-LMP Assumptions'!$D:$D,'FCM-RNS-LMP Assumptions'!$B:$B,"&lt;="&amp;DATEVALUE('Monthly Value (1)'!JD$6&amp;"/1/"&amp;'Monthly Value (1)'!JD$4),'FCM-RNS-LMP Assumptions'!$C:$C,"&gt;="&amp;DATEVALUE('Monthly Value (1)'!JD$6&amp;"/1/"&amp;'Monthly Value (1)'!JD$4))</f>
        <v>18.526438819028332</v>
      </c>
      <c r="JE23" s="17">
        <f>SUMIFS('FCM-RNS-LMP Assumptions'!$D:$D,'FCM-RNS-LMP Assumptions'!$B:$B,"&lt;="&amp;DATEVALUE('Monthly Value (1)'!JE$6&amp;"/1/"&amp;'Monthly Value (1)'!JE$4),'FCM-RNS-LMP Assumptions'!$C:$C,"&gt;="&amp;DATEVALUE('Monthly Value (1)'!JE$6&amp;"/1/"&amp;'Monthly Value (1)'!JE$4))</f>
        <v>18.526438819028332</v>
      </c>
      <c r="JF23" s="17">
        <f>SUMIFS('FCM-RNS-LMP Assumptions'!$D:$D,'FCM-RNS-LMP Assumptions'!$B:$B,"&lt;="&amp;DATEVALUE('Monthly Value (1)'!JF$6&amp;"/1/"&amp;'Monthly Value (1)'!JF$4),'FCM-RNS-LMP Assumptions'!$C:$C,"&gt;="&amp;DATEVALUE('Monthly Value (1)'!JF$6&amp;"/1/"&amp;'Monthly Value (1)'!JF$4))</f>
        <v>18.526438819028332</v>
      </c>
      <c r="JG23" s="17">
        <f>SUMIFS('FCM-RNS-LMP Assumptions'!$D:$D,'FCM-RNS-LMP Assumptions'!$B:$B,"&lt;="&amp;DATEVALUE('Monthly Value (1)'!JG$6&amp;"/1/"&amp;'Monthly Value (1)'!JG$4),'FCM-RNS-LMP Assumptions'!$C:$C,"&gt;="&amp;DATEVALUE('Monthly Value (1)'!JG$6&amp;"/1/"&amp;'Monthly Value (1)'!JG$4))</f>
        <v>18.526438819028332</v>
      </c>
      <c r="JH23" s="17">
        <f>SUMIFS('FCM-RNS-LMP Assumptions'!$D:$D,'FCM-RNS-LMP Assumptions'!$B:$B,"&lt;="&amp;DATEVALUE('Monthly Value (1)'!JH$6&amp;"/1/"&amp;'Monthly Value (1)'!JH$4),'FCM-RNS-LMP Assumptions'!$C:$C,"&gt;="&amp;DATEVALUE('Monthly Value (1)'!JH$6&amp;"/1/"&amp;'Monthly Value (1)'!JH$4))</f>
        <v>18.526438819028332</v>
      </c>
      <c r="JI23" s="17">
        <f>SUMIFS('FCM-RNS-LMP Assumptions'!$D:$D,'FCM-RNS-LMP Assumptions'!$B:$B,"&lt;="&amp;DATEVALUE('Monthly Value (1)'!JI$6&amp;"/1/"&amp;'Monthly Value (1)'!JI$4),'FCM-RNS-LMP Assumptions'!$C:$C,"&gt;="&amp;DATEVALUE('Monthly Value (1)'!JI$6&amp;"/1/"&amp;'Monthly Value (1)'!JI$4))</f>
        <v>18.526438819028332</v>
      </c>
      <c r="JJ23" s="17">
        <f>SUMIFS('FCM-RNS-LMP Assumptions'!$D:$D,'FCM-RNS-LMP Assumptions'!$B:$B,"&lt;="&amp;DATEVALUE('Monthly Value (1)'!JJ$6&amp;"/1/"&amp;'Monthly Value (1)'!JJ$4),'FCM-RNS-LMP Assumptions'!$C:$C,"&gt;="&amp;DATEVALUE('Monthly Value (1)'!JJ$6&amp;"/1/"&amp;'Monthly Value (1)'!JJ$4))</f>
        <v>18.526438819028332</v>
      </c>
      <c r="JK23" s="17">
        <f>SUMIFS('FCM-RNS-LMP Assumptions'!$D:$D,'FCM-RNS-LMP Assumptions'!$B:$B,"&lt;="&amp;DATEVALUE('Monthly Value (1)'!JK$6&amp;"/1/"&amp;'Monthly Value (1)'!JK$4),'FCM-RNS-LMP Assumptions'!$C:$C,"&gt;="&amp;DATEVALUE('Monthly Value (1)'!JK$6&amp;"/1/"&amp;'Monthly Value (1)'!JK$4))</f>
        <v>18.526438819028332</v>
      </c>
      <c r="JL23" s="17">
        <f>SUMIFS('FCM-RNS-LMP Assumptions'!$D:$D,'FCM-RNS-LMP Assumptions'!$B:$B,"&lt;="&amp;DATEVALUE('Monthly Value (1)'!JL$6&amp;"/1/"&amp;'Monthly Value (1)'!JL$4),'FCM-RNS-LMP Assumptions'!$C:$C,"&gt;="&amp;DATEVALUE('Monthly Value (1)'!JL$6&amp;"/1/"&amp;'Monthly Value (1)'!JL$4))</f>
        <v>18.952546911865991</v>
      </c>
      <c r="JM23" s="17">
        <f>SUMIFS('FCM-RNS-LMP Assumptions'!$D:$D,'FCM-RNS-LMP Assumptions'!$B:$B,"&lt;="&amp;DATEVALUE('Monthly Value (1)'!JM$6&amp;"/1/"&amp;'Monthly Value (1)'!JM$4),'FCM-RNS-LMP Assumptions'!$C:$C,"&gt;="&amp;DATEVALUE('Monthly Value (1)'!JM$6&amp;"/1/"&amp;'Monthly Value (1)'!JM$4))</f>
        <v>18.952546911865991</v>
      </c>
      <c r="JN23" s="17">
        <f>SUMIFS('FCM-RNS-LMP Assumptions'!$D:$D,'FCM-RNS-LMP Assumptions'!$B:$B,"&lt;="&amp;DATEVALUE('Monthly Value (1)'!JN$6&amp;"/1/"&amp;'Monthly Value (1)'!JN$4),'FCM-RNS-LMP Assumptions'!$C:$C,"&gt;="&amp;DATEVALUE('Monthly Value (1)'!JN$6&amp;"/1/"&amp;'Monthly Value (1)'!JN$4))</f>
        <v>18.952546911865991</v>
      </c>
      <c r="JO23" s="17">
        <f>SUMIFS('FCM-RNS-LMP Assumptions'!$D:$D,'FCM-RNS-LMP Assumptions'!$B:$B,"&lt;="&amp;DATEVALUE('Monthly Value (1)'!JO$6&amp;"/1/"&amp;'Monthly Value (1)'!JO$4),'FCM-RNS-LMP Assumptions'!$C:$C,"&gt;="&amp;DATEVALUE('Monthly Value (1)'!JO$6&amp;"/1/"&amp;'Monthly Value (1)'!JO$4))</f>
        <v>18.952546911865991</v>
      </c>
      <c r="JP23" s="17">
        <f>SUMIFS('FCM-RNS-LMP Assumptions'!$D:$D,'FCM-RNS-LMP Assumptions'!$B:$B,"&lt;="&amp;DATEVALUE('Monthly Value (1)'!JP$6&amp;"/1/"&amp;'Monthly Value (1)'!JP$4),'FCM-RNS-LMP Assumptions'!$C:$C,"&gt;="&amp;DATEVALUE('Monthly Value (1)'!JP$6&amp;"/1/"&amp;'Monthly Value (1)'!JP$4))</f>
        <v>18.952546911865991</v>
      </c>
      <c r="JQ23" s="17">
        <f>SUMIFS('FCM-RNS-LMP Assumptions'!$D:$D,'FCM-RNS-LMP Assumptions'!$B:$B,"&lt;="&amp;DATEVALUE('Monthly Value (1)'!JQ$6&amp;"/1/"&amp;'Monthly Value (1)'!JQ$4),'FCM-RNS-LMP Assumptions'!$C:$C,"&gt;="&amp;DATEVALUE('Monthly Value (1)'!JQ$6&amp;"/1/"&amp;'Monthly Value (1)'!JQ$4))</f>
        <v>18.952546911865991</v>
      </c>
      <c r="JR23" s="17">
        <f>SUMIFS('FCM-RNS-LMP Assumptions'!$D:$D,'FCM-RNS-LMP Assumptions'!$B:$B,"&lt;="&amp;DATEVALUE('Monthly Value (1)'!JR$6&amp;"/1/"&amp;'Monthly Value (1)'!JR$4),'FCM-RNS-LMP Assumptions'!$C:$C,"&gt;="&amp;DATEVALUE('Monthly Value (1)'!JR$6&amp;"/1/"&amp;'Monthly Value (1)'!JR$4))</f>
        <v>18.952546911865991</v>
      </c>
      <c r="JS23" s="17">
        <f>SUMIFS('FCM-RNS-LMP Assumptions'!$D:$D,'FCM-RNS-LMP Assumptions'!$B:$B,"&lt;="&amp;DATEVALUE('Monthly Value (1)'!JS$6&amp;"/1/"&amp;'Monthly Value (1)'!JS$4),'FCM-RNS-LMP Assumptions'!$C:$C,"&gt;="&amp;DATEVALUE('Monthly Value (1)'!JS$6&amp;"/1/"&amp;'Monthly Value (1)'!JS$4))</f>
        <v>18.952546911865991</v>
      </c>
      <c r="JT23" s="17">
        <f>SUMIFS('FCM-RNS-LMP Assumptions'!$D:$D,'FCM-RNS-LMP Assumptions'!$B:$B,"&lt;="&amp;DATEVALUE('Monthly Value (1)'!JT$6&amp;"/1/"&amp;'Monthly Value (1)'!JT$4),'FCM-RNS-LMP Assumptions'!$C:$C,"&gt;="&amp;DATEVALUE('Monthly Value (1)'!JT$6&amp;"/1/"&amp;'Monthly Value (1)'!JT$4))</f>
        <v>18.952546911865991</v>
      </c>
      <c r="JU23" s="17">
        <f>SUMIFS('FCM-RNS-LMP Assumptions'!$D:$D,'FCM-RNS-LMP Assumptions'!$B:$B,"&lt;="&amp;DATEVALUE('Monthly Value (1)'!JU$6&amp;"/1/"&amp;'Monthly Value (1)'!JU$4),'FCM-RNS-LMP Assumptions'!$C:$C,"&gt;="&amp;DATEVALUE('Monthly Value (1)'!JU$6&amp;"/1/"&amp;'Monthly Value (1)'!JU$4))</f>
        <v>18.952546911865991</v>
      </c>
      <c r="JV23" s="17">
        <f>SUMIFS('FCM-RNS-LMP Assumptions'!$D:$D,'FCM-RNS-LMP Assumptions'!$B:$B,"&lt;="&amp;DATEVALUE('Monthly Value (1)'!JV$6&amp;"/1/"&amp;'Monthly Value (1)'!JV$4),'FCM-RNS-LMP Assumptions'!$C:$C,"&gt;="&amp;DATEVALUE('Monthly Value (1)'!JV$6&amp;"/1/"&amp;'Monthly Value (1)'!JV$4))</f>
        <v>18.952546911865991</v>
      </c>
      <c r="JW23" s="17">
        <f>SUMIFS('FCM-RNS-LMP Assumptions'!$D:$D,'FCM-RNS-LMP Assumptions'!$B:$B,"&lt;="&amp;DATEVALUE('Monthly Value (1)'!JW$6&amp;"/1/"&amp;'Monthly Value (1)'!JW$4),'FCM-RNS-LMP Assumptions'!$C:$C,"&gt;="&amp;DATEVALUE('Monthly Value (1)'!JW$6&amp;"/1/"&amp;'Monthly Value (1)'!JW$4))</f>
        <v>18.952546911865991</v>
      </c>
      <c r="JX23" s="17">
        <f>SUMIFS('FCM-RNS-LMP Assumptions'!$D:$D,'FCM-RNS-LMP Assumptions'!$B:$B,"&lt;="&amp;DATEVALUE('Monthly Value (1)'!JX$6&amp;"/1/"&amp;'Monthly Value (1)'!JX$4),'FCM-RNS-LMP Assumptions'!$C:$C,"&gt;="&amp;DATEVALUE('Monthly Value (1)'!JX$6&amp;"/1/"&amp;'Monthly Value (1)'!JX$4))</f>
        <v>19.388455490838915</v>
      </c>
      <c r="JY23" s="17">
        <f>SUMIFS('FCM-RNS-LMP Assumptions'!$D:$D,'FCM-RNS-LMP Assumptions'!$B:$B,"&lt;="&amp;DATEVALUE('Monthly Value (1)'!JY$6&amp;"/1/"&amp;'Monthly Value (1)'!JY$4),'FCM-RNS-LMP Assumptions'!$C:$C,"&gt;="&amp;DATEVALUE('Monthly Value (1)'!JY$6&amp;"/1/"&amp;'Monthly Value (1)'!JY$4))</f>
        <v>19.388455490838915</v>
      </c>
      <c r="JZ23" s="17">
        <f>SUMIFS('FCM-RNS-LMP Assumptions'!$D:$D,'FCM-RNS-LMP Assumptions'!$B:$B,"&lt;="&amp;DATEVALUE('Monthly Value (1)'!JZ$6&amp;"/1/"&amp;'Monthly Value (1)'!JZ$4),'FCM-RNS-LMP Assumptions'!$C:$C,"&gt;="&amp;DATEVALUE('Monthly Value (1)'!JZ$6&amp;"/1/"&amp;'Monthly Value (1)'!JZ$4))</f>
        <v>19.388455490838915</v>
      </c>
      <c r="KA23" s="17">
        <f>SUMIFS('FCM-RNS-LMP Assumptions'!$D:$D,'FCM-RNS-LMP Assumptions'!$B:$B,"&lt;="&amp;DATEVALUE('Monthly Value (1)'!KA$6&amp;"/1/"&amp;'Monthly Value (1)'!KA$4),'FCM-RNS-LMP Assumptions'!$C:$C,"&gt;="&amp;DATEVALUE('Monthly Value (1)'!KA$6&amp;"/1/"&amp;'Monthly Value (1)'!KA$4))</f>
        <v>19.388455490838915</v>
      </c>
      <c r="KB23" s="17">
        <f>SUMIFS('FCM-RNS-LMP Assumptions'!$D:$D,'FCM-RNS-LMP Assumptions'!$B:$B,"&lt;="&amp;DATEVALUE('Monthly Value (1)'!KB$6&amp;"/1/"&amp;'Monthly Value (1)'!KB$4),'FCM-RNS-LMP Assumptions'!$C:$C,"&gt;="&amp;DATEVALUE('Monthly Value (1)'!KB$6&amp;"/1/"&amp;'Monthly Value (1)'!KB$4))</f>
        <v>19.388455490838915</v>
      </c>
      <c r="KC23" s="17">
        <f>SUMIFS('FCM-RNS-LMP Assumptions'!$D:$D,'FCM-RNS-LMP Assumptions'!$B:$B,"&lt;="&amp;DATEVALUE('Monthly Value (1)'!KC$6&amp;"/1/"&amp;'Monthly Value (1)'!KC$4),'FCM-RNS-LMP Assumptions'!$C:$C,"&gt;="&amp;DATEVALUE('Monthly Value (1)'!KC$6&amp;"/1/"&amp;'Monthly Value (1)'!KC$4))</f>
        <v>19.388455490838915</v>
      </c>
      <c r="KD23" s="17">
        <f>SUMIFS('FCM-RNS-LMP Assumptions'!$D:$D,'FCM-RNS-LMP Assumptions'!$B:$B,"&lt;="&amp;DATEVALUE('Monthly Value (1)'!KD$6&amp;"/1/"&amp;'Monthly Value (1)'!KD$4),'FCM-RNS-LMP Assumptions'!$C:$C,"&gt;="&amp;DATEVALUE('Monthly Value (1)'!KD$6&amp;"/1/"&amp;'Monthly Value (1)'!KD$4))</f>
        <v>19.388455490838915</v>
      </c>
      <c r="KE23" s="17">
        <f>SUMIFS('FCM-RNS-LMP Assumptions'!$D:$D,'FCM-RNS-LMP Assumptions'!$B:$B,"&lt;="&amp;DATEVALUE('Monthly Value (1)'!KE$6&amp;"/1/"&amp;'Monthly Value (1)'!KE$4),'FCM-RNS-LMP Assumptions'!$C:$C,"&gt;="&amp;DATEVALUE('Monthly Value (1)'!KE$6&amp;"/1/"&amp;'Monthly Value (1)'!KE$4))</f>
        <v>19.388455490838915</v>
      </c>
      <c r="KF23" s="17">
        <f>SUMIFS('FCM-RNS-LMP Assumptions'!$D:$D,'FCM-RNS-LMP Assumptions'!$B:$B,"&lt;="&amp;DATEVALUE('Monthly Value (1)'!KF$6&amp;"/1/"&amp;'Monthly Value (1)'!KF$4),'FCM-RNS-LMP Assumptions'!$C:$C,"&gt;="&amp;DATEVALUE('Monthly Value (1)'!KF$6&amp;"/1/"&amp;'Monthly Value (1)'!KF$4))</f>
        <v>19.388455490838915</v>
      </c>
      <c r="KG23" s="17">
        <f>SUMIFS('FCM-RNS-LMP Assumptions'!$D:$D,'FCM-RNS-LMP Assumptions'!$B:$B,"&lt;="&amp;DATEVALUE('Monthly Value (1)'!KG$6&amp;"/1/"&amp;'Monthly Value (1)'!KG$4),'FCM-RNS-LMP Assumptions'!$C:$C,"&gt;="&amp;DATEVALUE('Monthly Value (1)'!KG$6&amp;"/1/"&amp;'Monthly Value (1)'!KG$4))</f>
        <v>19.388455490838915</v>
      </c>
      <c r="KH23" s="17">
        <f>SUMIFS('FCM-RNS-LMP Assumptions'!$D:$D,'FCM-RNS-LMP Assumptions'!$B:$B,"&lt;="&amp;DATEVALUE('Monthly Value (1)'!KH$6&amp;"/1/"&amp;'Monthly Value (1)'!KH$4),'FCM-RNS-LMP Assumptions'!$C:$C,"&gt;="&amp;DATEVALUE('Monthly Value (1)'!KH$6&amp;"/1/"&amp;'Monthly Value (1)'!KH$4))</f>
        <v>19.388455490838915</v>
      </c>
      <c r="KI23" s="17">
        <f>SUMIFS('FCM-RNS-LMP Assumptions'!$D:$D,'FCM-RNS-LMP Assumptions'!$B:$B,"&lt;="&amp;DATEVALUE('Monthly Value (1)'!KI$6&amp;"/1/"&amp;'Monthly Value (1)'!KI$4),'FCM-RNS-LMP Assumptions'!$C:$C,"&gt;="&amp;DATEVALUE('Monthly Value (1)'!KI$6&amp;"/1/"&amp;'Monthly Value (1)'!KI$4))</f>
        <v>19.388455490838915</v>
      </c>
      <c r="KJ23" s="17">
        <f>SUMIFS('FCM-RNS-LMP Assumptions'!$D:$D,'FCM-RNS-LMP Assumptions'!$B:$B,"&lt;="&amp;DATEVALUE('Monthly Value (1)'!KJ$6&amp;"/1/"&amp;'Monthly Value (1)'!KJ$4),'FCM-RNS-LMP Assumptions'!$C:$C,"&gt;="&amp;DATEVALUE('Monthly Value (1)'!KJ$6&amp;"/1/"&amp;'Monthly Value (1)'!KJ$4))</f>
        <v>19.834389967128217</v>
      </c>
      <c r="KK23" s="17">
        <f>SUMIFS('FCM-RNS-LMP Assumptions'!$D:$D,'FCM-RNS-LMP Assumptions'!$B:$B,"&lt;="&amp;DATEVALUE('Monthly Value (1)'!KK$6&amp;"/1/"&amp;'Monthly Value (1)'!KK$4),'FCM-RNS-LMP Assumptions'!$C:$C,"&gt;="&amp;DATEVALUE('Monthly Value (1)'!KK$6&amp;"/1/"&amp;'Monthly Value (1)'!KK$4))</f>
        <v>19.834389967128217</v>
      </c>
      <c r="KL23" s="17">
        <f>SUMIFS('FCM-RNS-LMP Assumptions'!$D:$D,'FCM-RNS-LMP Assumptions'!$B:$B,"&lt;="&amp;DATEVALUE('Monthly Value (1)'!KL$6&amp;"/1/"&amp;'Monthly Value (1)'!KL$4),'FCM-RNS-LMP Assumptions'!$C:$C,"&gt;="&amp;DATEVALUE('Monthly Value (1)'!KL$6&amp;"/1/"&amp;'Monthly Value (1)'!KL$4))</f>
        <v>19.834389967128217</v>
      </c>
      <c r="KM23" s="17">
        <f>SUMIFS('FCM-RNS-LMP Assumptions'!$D:$D,'FCM-RNS-LMP Assumptions'!$B:$B,"&lt;="&amp;DATEVALUE('Monthly Value (1)'!KM$6&amp;"/1/"&amp;'Monthly Value (1)'!KM$4),'FCM-RNS-LMP Assumptions'!$C:$C,"&gt;="&amp;DATEVALUE('Monthly Value (1)'!KM$6&amp;"/1/"&amp;'Monthly Value (1)'!KM$4))</f>
        <v>19.834389967128217</v>
      </c>
      <c r="KN23" s="17">
        <f>SUMIFS('FCM-RNS-LMP Assumptions'!$D:$D,'FCM-RNS-LMP Assumptions'!$B:$B,"&lt;="&amp;DATEVALUE('Monthly Value (1)'!KN$6&amp;"/1/"&amp;'Monthly Value (1)'!KN$4),'FCM-RNS-LMP Assumptions'!$C:$C,"&gt;="&amp;DATEVALUE('Monthly Value (1)'!KN$6&amp;"/1/"&amp;'Monthly Value (1)'!KN$4))</f>
        <v>19.834389967128217</v>
      </c>
      <c r="KO23" s="17">
        <f>SUMIFS('FCM-RNS-LMP Assumptions'!$D:$D,'FCM-RNS-LMP Assumptions'!$B:$B,"&lt;="&amp;DATEVALUE('Monthly Value (1)'!KO$6&amp;"/1/"&amp;'Monthly Value (1)'!KO$4),'FCM-RNS-LMP Assumptions'!$C:$C,"&gt;="&amp;DATEVALUE('Monthly Value (1)'!KO$6&amp;"/1/"&amp;'Monthly Value (1)'!KO$4))</f>
        <v>19.834389967128217</v>
      </c>
      <c r="KP23" s="17">
        <f>SUMIFS('FCM-RNS-LMP Assumptions'!$D:$D,'FCM-RNS-LMP Assumptions'!$B:$B,"&lt;="&amp;DATEVALUE('Monthly Value (1)'!KP$6&amp;"/1/"&amp;'Monthly Value (1)'!KP$4),'FCM-RNS-LMP Assumptions'!$C:$C,"&gt;="&amp;DATEVALUE('Monthly Value (1)'!KP$6&amp;"/1/"&amp;'Monthly Value (1)'!KP$4))</f>
        <v>19.834389967128217</v>
      </c>
      <c r="KQ23" s="17">
        <f>SUMIFS('FCM-RNS-LMP Assumptions'!$D:$D,'FCM-RNS-LMP Assumptions'!$B:$B,"&lt;="&amp;DATEVALUE('Monthly Value (1)'!KQ$6&amp;"/1/"&amp;'Monthly Value (1)'!KQ$4),'FCM-RNS-LMP Assumptions'!$C:$C,"&gt;="&amp;DATEVALUE('Monthly Value (1)'!KQ$6&amp;"/1/"&amp;'Monthly Value (1)'!KQ$4))</f>
        <v>19.834389967128217</v>
      </c>
      <c r="KR23" s="17">
        <f>SUMIFS('FCM-RNS-LMP Assumptions'!$D:$D,'FCM-RNS-LMP Assumptions'!$B:$B,"&lt;="&amp;DATEVALUE('Monthly Value (1)'!KR$6&amp;"/1/"&amp;'Monthly Value (1)'!KR$4),'FCM-RNS-LMP Assumptions'!$C:$C,"&gt;="&amp;DATEVALUE('Monthly Value (1)'!KR$6&amp;"/1/"&amp;'Monthly Value (1)'!KR$4))</f>
        <v>19.834389967128217</v>
      </c>
      <c r="KS23" s="17">
        <f>SUMIFS('FCM-RNS-LMP Assumptions'!$D:$D,'FCM-RNS-LMP Assumptions'!$B:$B,"&lt;="&amp;DATEVALUE('Monthly Value (1)'!KS$6&amp;"/1/"&amp;'Monthly Value (1)'!KS$4),'FCM-RNS-LMP Assumptions'!$C:$C,"&gt;="&amp;DATEVALUE('Monthly Value (1)'!KS$6&amp;"/1/"&amp;'Monthly Value (1)'!KS$4))</f>
        <v>19.834389967128217</v>
      </c>
      <c r="KT23" s="17">
        <f>SUMIFS('FCM-RNS-LMP Assumptions'!$D:$D,'FCM-RNS-LMP Assumptions'!$B:$B,"&lt;="&amp;DATEVALUE('Monthly Value (1)'!KT$6&amp;"/1/"&amp;'Monthly Value (1)'!KT$4),'FCM-RNS-LMP Assumptions'!$C:$C,"&gt;="&amp;DATEVALUE('Monthly Value (1)'!KT$6&amp;"/1/"&amp;'Monthly Value (1)'!KT$4))</f>
        <v>19.834389967128217</v>
      </c>
      <c r="KU23" s="17">
        <f>SUMIFS('FCM-RNS-LMP Assumptions'!$D:$D,'FCM-RNS-LMP Assumptions'!$B:$B,"&lt;="&amp;DATEVALUE('Monthly Value (1)'!KU$6&amp;"/1/"&amp;'Monthly Value (1)'!KU$4),'FCM-RNS-LMP Assumptions'!$C:$C,"&gt;="&amp;DATEVALUE('Monthly Value (1)'!KU$6&amp;"/1/"&amp;'Monthly Value (1)'!KU$4))</f>
        <v>19.834389967128217</v>
      </c>
      <c r="KV23" s="17">
        <f>SUMIFS('FCM-RNS-LMP Assumptions'!$D:$D,'FCM-RNS-LMP Assumptions'!$B:$B,"&lt;="&amp;DATEVALUE('Monthly Value (1)'!KV$6&amp;"/1/"&amp;'Monthly Value (1)'!KV$4),'FCM-RNS-LMP Assumptions'!$C:$C,"&gt;="&amp;DATEVALUE('Monthly Value (1)'!KV$6&amp;"/1/"&amp;'Monthly Value (1)'!KV$4))</f>
        <v>20.290580936372173</v>
      </c>
      <c r="KW23" s="17">
        <f>SUMIFS('FCM-RNS-LMP Assumptions'!$D:$D,'FCM-RNS-LMP Assumptions'!$B:$B,"&lt;="&amp;DATEVALUE('Monthly Value (1)'!KW$6&amp;"/1/"&amp;'Monthly Value (1)'!KW$4),'FCM-RNS-LMP Assumptions'!$C:$C,"&gt;="&amp;DATEVALUE('Monthly Value (1)'!KW$6&amp;"/1/"&amp;'Monthly Value (1)'!KW$4))</f>
        <v>20.290580936372173</v>
      </c>
      <c r="KX23" s="17">
        <f>SUMIFS('FCM-RNS-LMP Assumptions'!$D:$D,'FCM-RNS-LMP Assumptions'!$B:$B,"&lt;="&amp;DATEVALUE('Monthly Value (1)'!KX$6&amp;"/1/"&amp;'Monthly Value (1)'!KX$4),'FCM-RNS-LMP Assumptions'!$C:$C,"&gt;="&amp;DATEVALUE('Monthly Value (1)'!KX$6&amp;"/1/"&amp;'Monthly Value (1)'!KX$4))</f>
        <v>20.290580936372173</v>
      </c>
      <c r="KY23" s="17">
        <f>SUMIFS('FCM-RNS-LMP Assumptions'!$D:$D,'FCM-RNS-LMP Assumptions'!$B:$B,"&lt;="&amp;DATEVALUE('Monthly Value (1)'!KY$6&amp;"/1/"&amp;'Monthly Value (1)'!KY$4),'FCM-RNS-LMP Assumptions'!$C:$C,"&gt;="&amp;DATEVALUE('Monthly Value (1)'!KY$6&amp;"/1/"&amp;'Monthly Value (1)'!KY$4))</f>
        <v>20.290580936372173</v>
      </c>
      <c r="KZ23" s="17">
        <f>SUMIFS('FCM-RNS-LMP Assumptions'!$D:$D,'FCM-RNS-LMP Assumptions'!$B:$B,"&lt;="&amp;DATEVALUE('Monthly Value (1)'!KZ$6&amp;"/1/"&amp;'Monthly Value (1)'!KZ$4),'FCM-RNS-LMP Assumptions'!$C:$C,"&gt;="&amp;DATEVALUE('Monthly Value (1)'!KZ$6&amp;"/1/"&amp;'Monthly Value (1)'!KZ$4))</f>
        <v>20.290580936372173</v>
      </c>
      <c r="LA23" s="17">
        <f>SUMIFS('FCM-RNS-LMP Assumptions'!$D:$D,'FCM-RNS-LMP Assumptions'!$B:$B,"&lt;="&amp;DATEVALUE('Monthly Value (1)'!LA$6&amp;"/1/"&amp;'Monthly Value (1)'!LA$4),'FCM-RNS-LMP Assumptions'!$C:$C,"&gt;="&amp;DATEVALUE('Monthly Value (1)'!LA$6&amp;"/1/"&amp;'Monthly Value (1)'!LA$4))</f>
        <v>20.290580936372173</v>
      </c>
      <c r="LB23" s="17">
        <f>SUMIFS('FCM-RNS-LMP Assumptions'!$D:$D,'FCM-RNS-LMP Assumptions'!$B:$B,"&lt;="&amp;DATEVALUE('Monthly Value (1)'!LB$6&amp;"/1/"&amp;'Monthly Value (1)'!LB$4),'FCM-RNS-LMP Assumptions'!$C:$C,"&gt;="&amp;DATEVALUE('Monthly Value (1)'!LB$6&amp;"/1/"&amp;'Monthly Value (1)'!LB$4))</f>
        <v>20.290580936372173</v>
      </c>
      <c r="LC23" s="17">
        <f>SUMIFS('FCM-RNS-LMP Assumptions'!$D:$D,'FCM-RNS-LMP Assumptions'!$B:$B,"&lt;="&amp;DATEVALUE('Monthly Value (1)'!LC$6&amp;"/1/"&amp;'Monthly Value (1)'!LC$4),'FCM-RNS-LMP Assumptions'!$C:$C,"&gt;="&amp;DATEVALUE('Monthly Value (1)'!LC$6&amp;"/1/"&amp;'Monthly Value (1)'!LC$4))</f>
        <v>20.290580936372173</v>
      </c>
      <c r="LD23" s="17">
        <f>SUMIFS('FCM-RNS-LMP Assumptions'!$D:$D,'FCM-RNS-LMP Assumptions'!$B:$B,"&lt;="&amp;DATEVALUE('Monthly Value (1)'!LD$6&amp;"/1/"&amp;'Monthly Value (1)'!LD$4),'FCM-RNS-LMP Assumptions'!$C:$C,"&gt;="&amp;DATEVALUE('Monthly Value (1)'!LD$6&amp;"/1/"&amp;'Monthly Value (1)'!LD$4))</f>
        <v>20.290580936372173</v>
      </c>
      <c r="LE23" s="17">
        <f>SUMIFS('FCM-RNS-LMP Assumptions'!$D:$D,'FCM-RNS-LMP Assumptions'!$B:$B,"&lt;="&amp;DATEVALUE('Monthly Value (1)'!LE$6&amp;"/1/"&amp;'Monthly Value (1)'!LE$4),'FCM-RNS-LMP Assumptions'!$C:$C,"&gt;="&amp;DATEVALUE('Monthly Value (1)'!LE$6&amp;"/1/"&amp;'Monthly Value (1)'!LE$4))</f>
        <v>20.290580936372173</v>
      </c>
      <c r="LF23" s="17">
        <f>SUMIFS('FCM-RNS-LMP Assumptions'!$D:$D,'FCM-RNS-LMP Assumptions'!$B:$B,"&lt;="&amp;DATEVALUE('Monthly Value (1)'!LF$6&amp;"/1/"&amp;'Monthly Value (1)'!LF$4),'FCM-RNS-LMP Assumptions'!$C:$C,"&gt;="&amp;DATEVALUE('Monthly Value (1)'!LF$6&amp;"/1/"&amp;'Monthly Value (1)'!LF$4))</f>
        <v>20.290580936372173</v>
      </c>
      <c r="LG23" s="17">
        <f>SUMIFS('FCM-RNS-LMP Assumptions'!$D:$D,'FCM-RNS-LMP Assumptions'!$B:$B,"&lt;="&amp;DATEVALUE('Monthly Value (1)'!LG$6&amp;"/1/"&amp;'Monthly Value (1)'!LG$4),'FCM-RNS-LMP Assumptions'!$C:$C,"&gt;="&amp;DATEVALUE('Monthly Value (1)'!LG$6&amp;"/1/"&amp;'Monthly Value (1)'!LG$4))</f>
        <v>20.290580936372173</v>
      </c>
      <c r="LH23" s="17">
        <f>SUMIFS('FCM-RNS-LMP Assumptions'!$D:$D,'FCM-RNS-LMP Assumptions'!$B:$B,"&lt;="&amp;DATEVALUE('Monthly Value (1)'!LH$6&amp;"/1/"&amp;'Monthly Value (1)'!LH$4),'FCM-RNS-LMP Assumptions'!$C:$C,"&gt;="&amp;DATEVALUE('Monthly Value (1)'!LH$6&amp;"/1/"&amp;'Monthly Value (1)'!LH$4))</f>
        <v>20.757264297908737</v>
      </c>
      <c r="LI23" s="17">
        <f>SUMIFS('FCM-RNS-LMP Assumptions'!$D:$D,'FCM-RNS-LMP Assumptions'!$B:$B,"&lt;="&amp;DATEVALUE('Monthly Value (1)'!LI$6&amp;"/1/"&amp;'Monthly Value (1)'!LI$4),'FCM-RNS-LMP Assumptions'!$C:$C,"&gt;="&amp;DATEVALUE('Monthly Value (1)'!LI$6&amp;"/1/"&amp;'Monthly Value (1)'!LI$4))</f>
        <v>20.757264297908737</v>
      </c>
      <c r="LJ23" s="17">
        <f>SUMIFS('FCM-RNS-LMP Assumptions'!$D:$D,'FCM-RNS-LMP Assumptions'!$B:$B,"&lt;="&amp;DATEVALUE('Monthly Value (1)'!LJ$6&amp;"/1/"&amp;'Monthly Value (1)'!LJ$4),'FCM-RNS-LMP Assumptions'!$C:$C,"&gt;="&amp;DATEVALUE('Monthly Value (1)'!LJ$6&amp;"/1/"&amp;'Monthly Value (1)'!LJ$4))</f>
        <v>20.757264297908737</v>
      </c>
      <c r="LK23" s="17">
        <f>SUMIFS('FCM-RNS-LMP Assumptions'!$D:$D,'FCM-RNS-LMP Assumptions'!$B:$B,"&lt;="&amp;DATEVALUE('Monthly Value (1)'!LK$6&amp;"/1/"&amp;'Monthly Value (1)'!LK$4),'FCM-RNS-LMP Assumptions'!$C:$C,"&gt;="&amp;DATEVALUE('Monthly Value (1)'!LK$6&amp;"/1/"&amp;'Monthly Value (1)'!LK$4))</f>
        <v>20.757264297908737</v>
      </c>
      <c r="LL23" s="17">
        <f>SUMIFS('FCM-RNS-LMP Assumptions'!$D:$D,'FCM-RNS-LMP Assumptions'!$B:$B,"&lt;="&amp;DATEVALUE('Monthly Value (1)'!LL$6&amp;"/1/"&amp;'Monthly Value (1)'!LL$4),'FCM-RNS-LMP Assumptions'!$C:$C,"&gt;="&amp;DATEVALUE('Monthly Value (1)'!LL$6&amp;"/1/"&amp;'Monthly Value (1)'!LL$4))</f>
        <v>20.757264297908737</v>
      </c>
      <c r="LM23" s="17">
        <f>SUMIFS('FCM-RNS-LMP Assumptions'!$D:$D,'FCM-RNS-LMP Assumptions'!$B:$B,"&lt;="&amp;DATEVALUE('Monthly Value (1)'!LM$6&amp;"/1/"&amp;'Monthly Value (1)'!LM$4),'FCM-RNS-LMP Assumptions'!$C:$C,"&gt;="&amp;DATEVALUE('Monthly Value (1)'!LM$6&amp;"/1/"&amp;'Monthly Value (1)'!LM$4))</f>
        <v>20.757264297908737</v>
      </c>
      <c r="LN23" s="17">
        <f>SUMIFS('FCM-RNS-LMP Assumptions'!$D:$D,'FCM-RNS-LMP Assumptions'!$B:$B,"&lt;="&amp;DATEVALUE('Monthly Value (1)'!LN$6&amp;"/1/"&amp;'Monthly Value (1)'!LN$4),'FCM-RNS-LMP Assumptions'!$C:$C,"&gt;="&amp;DATEVALUE('Monthly Value (1)'!LN$6&amp;"/1/"&amp;'Monthly Value (1)'!LN$4))</f>
        <v>20.757264297908737</v>
      </c>
      <c r="LO23" s="17">
        <f>SUMIFS('FCM-RNS-LMP Assumptions'!$D:$D,'FCM-RNS-LMP Assumptions'!$B:$B,"&lt;="&amp;DATEVALUE('Monthly Value (1)'!LO$6&amp;"/1/"&amp;'Monthly Value (1)'!LO$4),'FCM-RNS-LMP Assumptions'!$C:$C,"&gt;="&amp;DATEVALUE('Monthly Value (1)'!LO$6&amp;"/1/"&amp;'Monthly Value (1)'!LO$4))</f>
        <v>20.757264297908737</v>
      </c>
      <c r="LP23" s="17">
        <f>SUMIFS('FCM-RNS-LMP Assumptions'!$D:$D,'FCM-RNS-LMP Assumptions'!$B:$B,"&lt;="&amp;DATEVALUE('Monthly Value (1)'!LP$6&amp;"/1/"&amp;'Monthly Value (1)'!LP$4),'FCM-RNS-LMP Assumptions'!$C:$C,"&gt;="&amp;DATEVALUE('Monthly Value (1)'!LP$6&amp;"/1/"&amp;'Monthly Value (1)'!LP$4))</f>
        <v>20.757264297908737</v>
      </c>
      <c r="LQ23" s="17">
        <f>SUMIFS('FCM-RNS-LMP Assumptions'!$D:$D,'FCM-RNS-LMP Assumptions'!$B:$B,"&lt;="&amp;DATEVALUE('Monthly Value (1)'!LQ$6&amp;"/1/"&amp;'Monthly Value (1)'!LQ$4),'FCM-RNS-LMP Assumptions'!$C:$C,"&gt;="&amp;DATEVALUE('Monthly Value (1)'!LQ$6&amp;"/1/"&amp;'Monthly Value (1)'!LQ$4))</f>
        <v>20.757264297908737</v>
      </c>
      <c r="LR23" s="17">
        <f>SUMIFS('FCM-RNS-LMP Assumptions'!$D:$D,'FCM-RNS-LMP Assumptions'!$B:$B,"&lt;="&amp;DATEVALUE('Monthly Value (1)'!LR$6&amp;"/1/"&amp;'Monthly Value (1)'!LR$4),'FCM-RNS-LMP Assumptions'!$C:$C,"&gt;="&amp;DATEVALUE('Monthly Value (1)'!LR$6&amp;"/1/"&amp;'Monthly Value (1)'!LR$4))</f>
        <v>20.757264297908737</v>
      </c>
      <c r="LS23" s="17">
        <f>SUMIFS('FCM-RNS-LMP Assumptions'!$D:$D,'FCM-RNS-LMP Assumptions'!$B:$B,"&lt;="&amp;DATEVALUE('Monthly Value (1)'!LS$6&amp;"/1/"&amp;'Monthly Value (1)'!LS$4),'FCM-RNS-LMP Assumptions'!$C:$C,"&gt;="&amp;DATEVALUE('Monthly Value (1)'!LS$6&amp;"/1/"&amp;'Monthly Value (1)'!LS$4))</f>
        <v>20.757264297908737</v>
      </c>
      <c r="LT23" s="17">
        <f>SUMIFS('FCM-RNS-LMP Assumptions'!$D:$D,'FCM-RNS-LMP Assumptions'!$B:$B,"&lt;="&amp;DATEVALUE('Monthly Value (1)'!LT$6&amp;"/1/"&amp;'Monthly Value (1)'!LT$4),'FCM-RNS-LMP Assumptions'!$C:$C,"&gt;="&amp;DATEVALUE('Monthly Value (1)'!LT$6&amp;"/1/"&amp;'Monthly Value (1)'!LT$4))</f>
        <v>21.234681376760641</v>
      </c>
      <c r="LU23" s="17">
        <f>SUMIFS('FCM-RNS-LMP Assumptions'!$D:$D,'FCM-RNS-LMP Assumptions'!$B:$B,"&lt;="&amp;DATEVALUE('Monthly Value (1)'!LU$6&amp;"/1/"&amp;'Monthly Value (1)'!LU$4),'FCM-RNS-LMP Assumptions'!$C:$C,"&gt;="&amp;DATEVALUE('Monthly Value (1)'!LU$6&amp;"/1/"&amp;'Monthly Value (1)'!LU$4))</f>
        <v>21.234681376760641</v>
      </c>
      <c r="LV23" s="17">
        <f>SUMIFS('FCM-RNS-LMP Assumptions'!$D:$D,'FCM-RNS-LMP Assumptions'!$B:$B,"&lt;="&amp;DATEVALUE('Monthly Value (1)'!LV$6&amp;"/1/"&amp;'Monthly Value (1)'!LV$4),'FCM-RNS-LMP Assumptions'!$C:$C,"&gt;="&amp;DATEVALUE('Monthly Value (1)'!LV$6&amp;"/1/"&amp;'Monthly Value (1)'!LV$4))</f>
        <v>21.234681376760641</v>
      </c>
      <c r="LW23" s="17">
        <f>SUMIFS('FCM-RNS-LMP Assumptions'!$D:$D,'FCM-RNS-LMP Assumptions'!$B:$B,"&lt;="&amp;DATEVALUE('Monthly Value (1)'!LW$6&amp;"/1/"&amp;'Monthly Value (1)'!LW$4),'FCM-RNS-LMP Assumptions'!$C:$C,"&gt;="&amp;DATEVALUE('Monthly Value (1)'!LW$6&amp;"/1/"&amp;'Monthly Value (1)'!LW$4))</f>
        <v>21.234681376760641</v>
      </c>
      <c r="LX23" s="17">
        <f>SUMIFS('FCM-RNS-LMP Assumptions'!$D:$D,'FCM-RNS-LMP Assumptions'!$B:$B,"&lt;="&amp;DATEVALUE('Monthly Value (1)'!LX$6&amp;"/1/"&amp;'Monthly Value (1)'!LX$4),'FCM-RNS-LMP Assumptions'!$C:$C,"&gt;="&amp;DATEVALUE('Monthly Value (1)'!LX$6&amp;"/1/"&amp;'Monthly Value (1)'!LX$4))</f>
        <v>21.234681376760641</v>
      </c>
      <c r="LY23" s="17">
        <f>SUMIFS('FCM-RNS-LMP Assumptions'!$D:$D,'FCM-RNS-LMP Assumptions'!$B:$B,"&lt;="&amp;DATEVALUE('Monthly Value (1)'!LY$6&amp;"/1/"&amp;'Monthly Value (1)'!LY$4),'FCM-RNS-LMP Assumptions'!$C:$C,"&gt;="&amp;DATEVALUE('Monthly Value (1)'!LY$6&amp;"/1/"&amp;'Monthly Value (1)'!LY$4))</f>
        <v>21.234681376760641</v>
      </c>
      <c r="LZ23" s="17">
        <f>SUMIFS('FCM-RNS-LMP Assumptions'!$D:$D,'FCM-RNS-LMP Assumptions'!$B:$B,"&lt;="&amp;DATEVALUE('Monthly Value (1)'!LZ$6&amp;"/1/"&amp;'Monthly Value (1)'!LZ$4),'FCM-RNS-LMP Assumptions'!$C:$C,"&gt;="&amp;DATEVALUE('Monthly Value (1)'!LZ$6&amp;"/1/"&amp;'Monthly Value (1)'!LZ$4))</f>
        <v>21.234681376760641</v>
      </c>
      <c r="MA23" s="17">
        <f>SUMIFS('FCM-RNS-LMP Assumptions'!$D:$D,'FCM-RNS-LMP Assumptions'!$B:$B,"&lt;="&amp;DATEVALUE('Monthly Value (1)'!MA$6&amp;"/1/"&amp;'Monthly Value (1)'!MA$4),'FCM-RNS-LMP Assumptions'!$C:$C,"&gt;="&amp;DATEVALUE('Monthly Value (1)'!MA$6&amp;"/1/"&amp;'Monthly Value (1)'!MA$4))</f>
        <v>21.234681376760641</v>
      </c>
      <c r="MB23" s="17">
        <f>SUMIFS('FCM-RNS-LMP Assumptions'!$D:$D,'FCM-RNS-LMP Assumptions'!$B:$B,"&lt;="&amp;DATEVALUE('Monthly Value (1)'!MB$6&amp;"/1/"&amp;'Monthly Value (1)'!MB$4),'FCM-RNS-LMP Assumptions'!$C:$C,"&gt;="&amp;DATEVALUE('Monthly Value (1)'!MB$6&amp;"/1/"&amp;'Monthly Value (1)'!MB$4))</f>
        <v>21.234681376760641</v>
      </c>
      <c r="MC23" s="17">
        <f>SUMIFS('FCM-RNS-LMP Assumptions'!$D:$D,'FCM-RNS-LMP Assumptions'!$B:$B,"&lt;="&amp;DATEVALUE('Monthly Value (1)'!MC$6&amp;"/1/"&amp;'Monthly Value (1)'!MC$4),'FCM-RNS-LMP Assumptions'!$C:$C,"&gt;="&amp;DATEVALUE('Monthly Value (1)'!MC$6&amp;"/1/"&amp;'Monthly Value (1)'!MC$4))</f>
        <v>21.234681376760641</v>
      </c>
      <c r="MD23" s="17">
        <f>SUMIFS('FCM-RNS-LMP Assumptions'!$D:$D,'FCM-RNS-LMP Assumptions'!$B:$B,"&lt;="&amp;DATEVALUE('Monthly Value (1)'!MD$6&amp;"/1/"&amp;'Monthly Value (1)'!MD$4),'FCM-RNS-LMP Assumptions'!$C:$C,"&gt;="&amp;DATEVALUE('Monthly Value (1)'!MD$6&amp;"/1/"&amp;'Monthly Value (1)'!MD$4))</f>
        <v>21.234681376760641</v>
      </c>
      <c r="ME23" s="17">
        <f>SUMIFS('FCM-RNS-LMP Assumptions'!$D:$D,'FCM-RNS-LMP Assumptions'!$B:$B,"&lt;="&amp;DATEVALUE('Monthly Value (1)'!ME$6&amp;"/1/"&amp;'Monthly Value (1)'!ME$4),'FCM-RNS-LMP Assumptions'!$C:$C,"&gt;="&amp;DATEVALUE('Monthly Value (1)'!ME$6&amp;"/1/"&amp;'Monthly Value (1)'!ME$4))</f>
        <v>21.234681376760641</v>
      </c>
      <c r="MF23" s="17">
        <f>SUMIFS('FCM-RNS-LMP Assumptions'!$D:$D,'FCM-RNS-LMP Assumptions'!$B:$B,"&lt;="&amp;DATEVALUE('Monthly Value (1)'!MF$6&amp;"/1/"&amp;'Monthly Value (1)'!MF$4),'FCM-RNS-LMP Assumptions'!$C:$C,"&gt;="&amp;DATEVALUE('Monthly Value (1)'!MF$6&amp;"/1/"&amp;'Monthly Value (1)'!MF$4))</f>
        <v>21.72307904842614</v>
      </c>
      <c r="MG23" s="17">
        <f>SUMIFS('FCM-RNS-LMP Assumptions'!$D:$D,'FCM-RNS-LMP Assumptions'!$B:$B,"&lt;="&amp;DATEVALUE('Monthly Value (1)'!MG$6&amp;"/1/"&amp;'Monthly Value (1)'!MG$4),'FCM-RNS-LMP Assumptions'!$C:$C,"&gt;="&amp;DATEVALUE('Monthly Value (1)'!MG$6&amp;"/1/"&amp;'Monthly Value (1)'!MG$4))</f>
        <v>21.72307904842614</v>
      </c>
      <c r="MH23" s="17">
        <f>SUMIFS('FCM-RNS-LMP Assumptions'!$D:$D,'FCM-RNS-LMP Assumptions'!$B:$B,"&lt;="&amp;DATEVALUE('Monthly Value (1)'!MH$6&amp;"/1/"&amp;'Monthly Value (1)'!MH$4),'FCM-RNS-LMP Assumptions'!$C:$C,"&gt;="&amp;DATEVALUE('Monthly Value (1)'!MH$6&amp;"/1/"&amp;'Monthly Value (1)'!MH$4))</f>
        <v>21.72307904842614</v>
      </c>
      <c r="MI23" s="17">
        <f>SUMIFS('FCM-RNS-LMP Assumptions'!$D:$D,'FCM-RNS-LMP Assumptions'!$B:$B,"&lt;="&amp;DATEVALUE('Monthly Value (1)'!MI$6&amp;"/1/"&amp;'Monthly Value (1)'!MI$4),'FCM-RNS-LMP Assumptions'!$C:$C,"&gt;="&amp;DATEVALUE('Monthly Value (1)'!MI$6&amp;"/1/"&amp;'Monthly Value (1)'!MI$4))</f>
        <v>21.72307904842614</v>
      </c>
      <c r="MJ23" s="17">
        <f>SUMIFS('FCM-RNS-LMP Assumptions'!$D:$D,'FCM-RNS-LMP Assumptions'!$B:$B,"&lt;="&amp;DATEVALUE('Monthly Value (1)'!MJ$6&amp;"/1/"&amp;'Monthly Value (1)'!MJ$4),'FCM-RNS-LMP Assumptions'!$C:$C,"&gt;="&amp;DATEVALUE('Monthly Value (1)'!MJ$6&amp;"/1/"&amp;'Monthly Value (1)'!MJ$4))</f>
        <v>21.72307904842614</v>
      </c>
      <c r="MK23" s="17">
        <f>SUMIFS('FCM-RNS-LMP Assumptions'!$D:$D,'FCM-RNS-LMP Assumptions'!$B:$B,"&lt;="&amp;DATEVALUE('Monthly Value (1)'!MK$6&amp;"/1/"&amp;'Monthly Value (1)'!MK$4),'FCM-RNS-LMP Assumptions'!$C:$C,"&gt;="&amp;DATEVALUE('Monthly Value (1)'!MK$6&amp;"/1/"&amp;'Monthly Value (1)'!MK$4))</f>
        <v>21.72307904842614</v>
      </c>
      <c r="ML23" s="17">
        <f>SUMIFS('FCM-RNS-LMP Assumptions'!$D:$D,'FCM-RNS-LMP Assumptions'!$B:$B,"&lt;="&amp;DATEVALUE('Monthly Value (1)'!ML$6&amp;"/1/"&amp;'Monthly Value (1)'!ML$4),'FCM-RNS-LMP Assumptions'!$C:$C,"&gt;="&amp;DATEVALUE('Monthly Value (1)'!ML$6&amp;"/1/"&amp;'Monthly Value (1)'!ML$4))</f>
        <v>21.72307904842614</v>
      </c>
      <c r="MM23" s="17">
        <f>SUMIFS('FCM-RNS-LMP Assumptions'!$D:$D,'FCM-RNS-LMP Assumptions'!$B:$B,"&lt;="&amp;DATEVALUE('Monthly Value (1)'!MM$6&amp;"/1/"&amp;'Monthly Value (1)'!MM$4),'FCM-RNS-LMP Assumptions'!$C:$C,"&gt;="&amp;DATEVALUE('Monthly Value (1)'!MM$6&amp;"/1/"&amp;'Monthly Value (1)'!MM$4))</f>
        <v>21.72307904842614</v>
      </c>
      <c r="MN23" s="17">
        <f>SUMIFS('FCM-RNS-LMP Assumptions'!$D:$D,'FCM-RNS-LMP Assumptions'!$B:$B,"&lt;="&amp;DATEVALUE('Monthly Value (1)'!MN$6&amp;"/1/"&amp;'Monthly Value (1)'!MN$4),'FCM-RNS-LMP Assumptions'!$C:$C,"&gt;="&amp;DATEVALUE('Monthly Value (1)'!MN$6&amp;"/1/"&amp;'Monthly Value (1)'!MN$4))</f>
        <v>21.72307904842614</v>
      </c>
      <c r="MO23" s="17">
        <f>SUMIFS('FCM-RNS-LMP Assumptions'!$D:$D,'FCM-RNS-LMP Assumptions'!$B:$B,"&lt;="&amp;DATEVALUE('Monthly Value (1)'!MO$6&amp;"/1/"&amp;'Monthly Value (1)'!MO$4),'FCM-RNS-LMP Assumptions'!$C:$C,"&gt;="&amp;DATEVALUE('Monthly Value (1)'!MO$6&amp;"/1/"&amp;'Monthly Value (1)'!MO$4))</f>
        <v>21.72307904842614</v>
      </c>
      <c r="MP23" s="17">
        <f>SUMIFS('FCM-RNS-LMP Assumptions'!$D:$D,'FCM-RNS-LMP Assumptions'!$B:$B,"&lt;="&amp;DATEVALUE('Monthly Value (1)'!MP$6&amp;"/1/"&amp;'Monthly Value (1)'!MP$4),'FCM-RNS-LMP Assumptions'!$C:$C,"&gt;="&amp;DATEVALUE('Monthly Value (1)'!MP$6&amp;"/1/"&amp;'Monthly Value (1)'!MP$4))</f>
        <v>21.72307904842614</v>
      </c>
      <c r="MQ23" s="17">
        <f>SUMIFS('FCM-RNS-LMP Assumptions'!$D:$D,'FCM-RNS-LMP Assumptions'!$B:$B,"&lt;="&amp;DATEVALUE('Monthly Value (1)'!MQ$6&amp;"/1/"&amp;'Monthly Value (1)'!MQ$4),'FCM-RNS-LMP Assumptions'!$C:$C,"&gt;="&amp;DATEVALUE('Monthly Value (1)'!MQ$6&amp;"/1/"&amp;'Monthly Value (1)'!MQ$4))</f>
        <v>21.72307904842614</v>
      </c>
      <c r="MR23" s="17">
        <f>SUMIFS('FCM-RNS-LMP Assumptions'!$D:$D,'FCM-RNS-LMP Assumptions'!$B:$B,"&lt;="&amp;DATEVALUE('Monthly Value (1)'!MR$6&amp;"/1/"&amp;'Monthly Value (1)'!MR$4),'FCM-RNS-LMP Assumptions'!$C:$C,"&gt;="&amp;DATEVALUE('Monthly Value (1)'!MR$6&amp;"/1/"&amp;'Monthly Value (1)'!MR$4))</f>
        <v>22.222709866539947</v>
      </c>
      <c r="MS23" s="17">
        <f>SUMIFS('FCM-RNS-LMP Assumptions'!$D:$D,'FCM-RNS-LMP Assumptions'!$B:$B,"&lt;="&amp;DATEVALUE('Monthly Value (1)'!MS$6&amp;"/1/"&amp;'Monthly Value (1)'!MS$4),'FCM-RNS-LMP Assumptions'!$C:$C,"&gt;="&amp;DATEVALUE('Monthly Value (1)'!MS$6&amp;"/1/"&amp;'Monthly Value (1)'!MS$4))</f>
        <v>22.222709866539947</v>
      </c>
      <c r="MT23" s="17">
        <f>SUMIFS('FCM-RNS-LMP Assumptions'!$D:$D,'FCM-RNS-LMP Assumptions'!$B:$B,"&lt;="&amp;DATEVALUE('Monthly Value (1)'!MT$6&amp;"/1/"&amp;'Monthly Value (1)'!MT$4),'FCM-RNS-LMP Assumptions'!$C:$C,"&gt;="&amp;DATEVALUE('Monthly Value (1)'!MT$6&amp;"/1/"&amp;'Monthly Value (1)'!MT$4))</f>
        <v>22.222709866539947</v>
      </c>
      <c r="MU23" s="17">
        <f>SUMIFS('FCM-RNS-LMP Assumptions'!$D:$D,'FCM-RNS-LMP Assumptions'!$B:$B,"&lt;="&amp;DATEVALUE('Monthly Value (1)'!MU$6&amp;"/1/"&amp;'Monthly Value (1)'!MU$4),'FCM-RNS-LMP Assumptions'!$C:$C,"&gt;="&amp;DATEVALUE('Monthly Value (1)'!MU$6&amp;"/1/"&amp;'Monthly Value (1)'!MU$4))</f>
        <v>22.222709866539947</v>
      </c>
      <c r="MV23" s="17">
        <f>SUMIFS('FCM-RNS-LMP Assumptions'!$D:$D,'FCM-RNS-LMP Assumptions'!$B:$B,"&lt;="&amp;DATEVALUE('Monthly Value (1)'!MV$6&amp;"/1/"&amp;'Monthly Value (1)'!MV$4),'FCM-RNS-LMP Assumptions'!$C:$C,"&gt;="&amp;DATEVALUE('Monthly Value (1)'!MV$6&amp;"/1/"&amp;'Monthly Value (1)'!MV$4))</f>
        <v>22.222709866539947</v>
      </c>
      <c r="MW23" s="17">
        <f>SUMIFS('FCM-RNS-LMP Assumptions'!$D:$D,'FCM-RNS-LMP Assumptions'!$B:$B,"&lt;="&amp;DATEVALUE('Monthly Value (1)'!MW$6&amp;"/1/"&amp;'Monthly Value (1)'!MW$4),'FCM-RNS-LMP Assumptions'!$C:$C,"&gt;="&amp;DATEVALUE('Monthly Value (1)'!MW$6&amp;"/1/"&amp;'Monthly Value (1)'!MW$4))</f>
        <v>22.222709866539947</v>
      </c>
      <c r="MX23" s="17">
        <f>SUMIFS('FCM-RNS-LMP Assumptions'!$D:$D,'FCM-RNS-LMP Assumptions'!$B:$B,"&lt;="&amp;DATEVALUE('Monthly Value (1)'!MX$6&amp;"/1/"&amp;'Monthly Value (1)'!MX$4),'FCM-RNS-LMP Assumptions'!$C:$C,"&gt;="&amp;DATEVALUE('Monthly Value (1)'!MX$6&amp;"/1/"&amp;'Monthly Value (1)'!MX$4))</f>
        <v>22.222709866539947</v>
      </c>
      <c r="MY23" s="17">
        <f>SUMIFS('FCM-RNS-LMP Assumptions'!$D:$D,'FCM-RNS-LMP Assumptions'!$B:$B,"&lt;="&amp;DATEVALUE('Monthly Value (1)'!MY$6&amp;"/1/"&amp;'Monthly Value (1)'!MY$4),'FCM-RNS-LMP Assumptions'!$C:$C,"&gt;="&amp;DATEVALUE('Monthly Value (1)'!MY$6&amp;"/1/"&amp;'Monthly Value (1)'!MY$4))</f>
        <v>22.222709866539947</v>
      </c>
      <c r="MZ23" s="17">
        <f>SUMIFS('FCM-RNS-LMP Assumptions'!$D:$D,'FCM-RNS-LMP Assumptions'!$B:$B,"&lt;="&amp;DATEVALUE('Monthly Value (1)'!MZ$6&amp;"/1/"&amp;'Monthly Value (1)'!MZ$4),'FCM-RNS-LMP Assumptions'!$C:$C,"&gt;="&amp;DATEVALUE('Monthly Value (1)'!MZ$6&amp;"/1/"&amp;'Monthly Value (1)'!MZ$4))</f>
        <v>22.222709866539947</v>
      </c>
      <c r="NA23" s="17">
        <f>SUMIFS('FCM-RNS-LMP Assumptions'!$D:$D,'FCM-RNS-LMP Assumptions'!$B:$B,"&lt;="&amp;DATEVALUE('Monthly Value (1)'!NA$6&amp;"/1/"&amp;'Monthly Value (1)'!NA$4),'FCM-RNS-LMP Assumptions'!$C:$C,"&gt;="&amp;DATEVALUE('Monthly Value (1)'!NA$6&amp;"/1/"&amp;'Monthly Value (1)'!NA$4))</f>
        <v>22.222709866539947</v>
      </c>
      <c r="NB23" s="17">
        <f>SUMIFS('FCM-RNS-LMP Assumptions'!$D:$D,'FCM-RNS-LMP Assumptions'!$B:$B,"&lt;="&amp;DATEVALUE('Monthly Value (1)'!NB$6&amp;"/1/"&amp;'Monthly Value (1)'!NB$4),'FCM-RNS-LMP Assumptions'!$C:$C,"&gt;="&amp;DATEVALUE('Monthly Value (1)'!NB$6&amp;"/1/"&amp;'Monthly Value (1)'!NB$4))</f>
        <v>22.222709866539947</v>
      </c>
      <c r="NC23" s="17">
        <f>SUMIFS('FCM-RNS-LMP Assumptions'!$D:$D,'FCM-RNS-LMP Assumptions'!$B:$B,"&lt;="&amp;DATEVALUE('Monthly Value (1)'!NC$6&amp;"/1/"&amp;'Monthly Value (1)'!NC$4),'FCM-RNS-LMP Assumptions'!$C:$C,"&gt;="&amp;DATEVALUE('Monthly Value (1)'!NC$6&amp;"/1/"&amp;'Monthly Value (1)'!NC$4))</f>
        <v>22.222709866539947</v>
      </c>
      <c r="ND23" s="17">
        <f>SUMIFS('FCM-RNS-LMP Assumptions'!$D:$D,'FCM-RNS-LMP Assumptions'!$B:$B,"&lt;="&amp;DATEVALUE('Monthly Value (1)'!ND$6&amp;"/1/"&amp;'Monthly Value (1)'!ND$4),'FCM-RNS-LMP Assumptions'!$C:$C,"&gt;="&amp;DATEVALUE('Monthly Value (1)'!ND$6&amp;"/1/"&amp;'Monthly Value (1)'!ND$4))</f>
        <v>0</v>
      </c>
      <c r="NE23" s="17">
        <f>SUMIFS('FCM-RNS-LMP Assumptions'!$D:$D,'FCM-RNS-LMP Assumptions'!$B:$B,"&lt;="&amp;DATEVALUE('Monthly Value (1)'!NE$6&amp;"/1/"&amp;'Monthly Value (1)'!NE$4),'FCM-RNS-LMP Assumptions'!$C:$C,"&gt;="&amp;DATEVALUE('Monthly Value (1)'!NE$6&amp;"/1/"&amp;'Monthly Value (1)'!NE$4))</f>
        <v>0</v>
      </c>
      <c r="NF23" s="17">
        <f>SUMIFS('FCM-RNS-LMP Assumptions'!$D:$D,'FCM-RNS-LMP Assumptions'!$B:$B,"&lt;="&amp;DATEVALUE('Monthly Value (1)'!NF$6&amp;"/1/"&amp;'Monthly Value (1)'!NF$4),'FCM-RNS-LMP Assumptions'!$C:$C,"&gt;="&amp;DATEVALUE('Monthly Value (1)'!NF$6&amp;"/1/"&amp;'Monthly Value (1)'!NF$4))</f>
        <v>0</v>
      </c>
      <c r="NG23" s="17">
        <f>SUMIFS('FCM-RNS-LMP Assumptions'!$D:$D,'FCM-RNS-LMP Assumptions'!$B:$B,"&lt;="&amp;DATEVALUE('Monthly Value (1)'!NG$6&amp;"/1/"&amp;'Monthly Value (1)'!NG$4),'FCM-RNS-LMP Assumptions'!$C:$C,"&gt;="&amp;DATEVALUE('Monthly Value (1)'!NG$6&amp;"/1/"&amp;'Monthly Value (1)'!NG$4))</f>
        <v>0</v>
      </c>
      <c r="NH23" s="17">
        <f>SUMIFS('FCM-RNS-LMP Assumptions'!$D:$D,'FCM-RNS-LMP Assumptions'!$B:$B,"&lt;="&amp;DATEVALUE('Monthly Value (1)'!NH$6&amp;"/1/"&amp;'Monthly Value (1)'!NH$4),'FCM-RNS-LMP Assumptions'!$C:$C,"&gt;="&amp;DATEVALUE('Monthly Value (1)'!NH$6&amp;"/1/"&amp;'Monthly Value (1)'!NH$4))</f>
        <v>0</v>
      </c>
      <c r="NI23" s="17">
        <f>SUMIFS('FCM-RNS-LMP Assumptions'!$D:$D,'FCM-RNS-LMP Assumptions'!$B:$B,"&lt;="&amp;DATEVALUE('Monthly Value (1)'!NI$6&amp;"/1/"&amp;'Monthly Value (1)'!NI$4),'FCM-RNS-LMP Assumptions'!$C:$C,"&gt;="&amp;DATEVALUE('Monthly Value (1)'!NI$6&amp;"/1/"&amp;'Monthly Value (1)'!NI$4))</f>
        <v>0</v>
      </c>
      <c r="NJ23" s="17">
        <f>SUMIFS('FCM-RNS-LMP Assumptions'!$D:$D,'FCM-RNS-LMP Assumptions'!$B:$B,"&lt;="&amp;DATEVALUE('Monthly Value (1)'!NJ$6&amp;"/1/"&amp;'Monthly Value (1)'!NJ$4),'FCM-RNS-LMP Assumptions'!$C:$C,"&gt;="&amp;DATEVALUE('Monthly Value (1)'!NJ$6&amp;"/1/"&amp;'Monthly Value (1)'!NJ$4))</f>
        <v>0</v>
      </c>
      <c r="NK23" s="17">
        <f>SUMIFS('FCM-RNS-LMP Assumptions'!$D:$D,'FCM-RNS-LMP Assumptions'!$B:$B,"&lt;="&amp;DATEVALUE('Monthly Value (1)'!NK$6&amp;"/1/"&amp;'Monthly Value (1)'!NK$4),'FCM-RNS-LMP Assumptions'!$C:$C,"&gt;="&amp;DATEVALUE('Monthly Value (1)'!NK$6&amp;"/1/"&amp;'Monthly Value (1)'!NK$4))</f>
        <v>0</v>
      </c>
      <c r="NL23" s="17">
        <f>SUMIFS('FCM-RNS-LMP Assumptions'!$D:$D,'FCM-RNS-LMP Assumptions'!$B:$B,"&lt;="&amp;DATEVALUE('Monthly Value (1)'!NL$6&amp;"/1/"&amp;'Monthly Value (1)'!NL$4),'FCM-RNS-LMP Assumptions'!$C:$C,"&gt;="&amp;DATEVALUE('Monthly Value (1)'!NL$6&amp;"/1/"&amp;'Monthly Value (1)'!NL$4))</f>
        <v>0</v>
      </c>
      <c r="NM23" s="17">
        <f>SUMIFS('FCM-RNS-LMP Assumptions'!$D:$D,'FCM-RNS-LMP Assumptions'!$B:$B,"&lt;="&amp;DATEVALUE('Monthly Value (1)'!NM$6&amp;"/1/"&amp;'Monthly Value (1)'!NM$4),'FCM-RNS-LMP Assumptions'!$C:$C,"&gt;="&amp;DATEVALUE('Monthly Value (1)'!NM$6&amp;"/1/"&amp;'Monthly Value (1)'!NM$4))</f>
        <v>0</v>
      </c>
      <c r="NN23" s="17">
        <f>SUMIFS('FCM-RNS-LMP Assumptions'!$D:$D,'FCM-RNS-LMP Assumptions'!$B:$B,"&lt;="&amp;DATEVALUE('Monthly Value (1)'!NN$6&amp;"/1/"&amp;'Monthly Value (1)'!NN$4),'FCM-RNS-LMP Assumptions'!$C:$C,"&gt;="&amp;DATEVALUE('Monthly Value (1)'!NN$6&amp;"/1/"&amp;'Monthly Value (1)'!NN$4))</f>
        <v>0</v>
      </c>
      <c r="NO23" s="17">
        <f>SUMIFS('FCM-RNS-LMP Assumptions'!$D:$D,'FCM-RNS-LMP Assumptions'!$B:$B,"&lt;="&amp;DATEVALUE('Monthly Value (1)'!NO$6&amp;"/1/"&amp;'Monthly Value (1)'!NO$4),'FCM-RNS-LMP Assumptions'!$C:$C,"&gt;="&amp;DATEVALUE('Monthly Value (1)'!NO$6&amp;"/1/"&amp;'Monthly Value (1)'!NO$4))</f>
        <v>0</v>
      </c>
      <c r="NP23" s="17">
        <f>SUMIFS('FCM-RNS-LMP Assumptions'!$D:$D,'FCM-RNS-LMP Assumptions'!$B:$B,"&lt;="&amp;DATEVALUE('Monthly Value (1)'!NP$6&amp;"/1/"&amp;'Monthly Value (1)'!NP$4),'FCM-RNS-LMP Assumptions'!$C:$C,"&gt;="&amp;DATEVALUE('Monthly Value (1)'!NP$6&amp;"/1/"&amp;'Monthly Value (1)'!NP$4))</f>
        <v>0</v>
      </c>
      <c r="NQ23" s="17">
        <f>SUMIFS('FCM-RNS-LMP Assumptions'!$D:$D,'FCM-RNS-LMP Assumptions'!$B:$B,"&lt;="&amp;DATEVALUE('Monthly Value (1)'!NQ$6&amp;"/1/"&amp;'Monthly Value (1)'!NQ$4),'FCM-RNS-LMP Assumptions'!$C:$C,"&gt;="&amp;DATEVALUE('Monthly Value (1)'!NQ$6&amp;"/1/"&amp;'Monthly Value (1)'!NQ$4))</f>
        <v>0</v>
      </c>
      <c r="NR23" s="17">
        <f>SUMIFS('FCM-RNS-LMP Assumptions'!$D:$D,'FCM-RNS-LMP Assumptions'!$B:$B,"&lt;="&amp;DATEVALUE('Monthly Value (1)'!NR$6&amp;"/1/"&amp;'Monthly Value (1)'!NR$4),'FCM-RNS-LMP Assumptions'!$C:$C,"&gt;="&amp;DATEVALUE('Monthly Value (1)'!NR$6&amp;"/1/"&amp;'Monthly Value (1)'!NR$4))</f>
        <v>0</v>
      </c>
      <c r="NU23">
        <f t="shared" si="479"/>
        <v>8</v>
      </c>
      <c r="NV23">
        <f t="shared" si="480"/>
        <v>2029</v>
      </c>
      <c r="NW23" s="1">
        <f t="shared" si="481"/>
        <v>47270</v>
      </c>
      <c r="NX23" s="1">
        <f t="shared" si="482"/>
        <v>47634</v>
      </c>
      <c r="NY23">
        <f t="shared" si="483"/>
        <v>10.4</v>
      </c>
    </row>
    <row r="24" spans="1:389">
      <c r="NU24">
        <f t="shared" si="479"/>
        <v>8</v>
      </c>
      <c r="NV24">
        <f t="shared" si="480"/>
        <v>2030</v>
      </c>
      <c r="NW24" s="1">
        <f t="shared" si="481"/>
        <v>47635</v>
      </c>
      <c r="NX24" s="1">
        <f t="shared" si="482"/>
        <v>47999</v>
      </c>
      <c r="NY24">
        <f t="shared" si="483"/>
        <v>10.4</v>
      </c>
    </row>
    <row r="25" spans="1:389">
      <c r="A25" s="13" t="s">
        <v>326</v>
      </c>
      <c r="NU25">
        <f t="shared" si="479"/>
        <v>8</v>
      </c>
      <c r="NV25">
        <f t="shared" si="480"/>
        <v>2031</v>
      </c>
      <c r="NW25" s="1">
        <f t="shared" si="481"/>
        <v>48000</v>
      </c>
      <c r="NX25" s="1">
        <f t="shared" si="482"/>
        <v>48365</v>
      </c>
      <c r="NY25">
        <f t="shared" si="483"/>
        <v>10.4</v>
      </c>
    </row>
    <row r="26" spans="1:389">
      <c r="A26" t="s">
        <v>303</v>
      </c>
      <c r="C26" s="7">
        <f>SUMIFS('FCM-RNS-LMP Assumptions'!$AA:$AA,'FCM-RNS-LMP Assumptions'!$M:$M,'Monthly Value (1)'!C$4,'FCM-RNS-LMP Assumptions'!$R:$R,'Monthly Value (1)'!C$6)+C14*Assumptions!$B$23*((1+Assumptions!$B$57)^(C4-2025))</f>
        <v>8.9836591764705869</v>
      </c>
      <c r="D26" s="7">
        <f>SUMIFS('FCM-RNS-LMP Assumptions'!$AA:$AA,'FCM-RNS-LMP Assumptions'!$M:$M,'Monthly Value (1)'!D$4,'FCM-RNS-LMP Assumptions'!$R:$R,'Monthly Value (1)'!D$6)+D14*Assumptions!$B$23*((1+Assumptions!$B$57)^(D4-2025))</f>
        <v>9.6755992941176476</v>
      </c>
      <c r="E26" s="7">
        <f>SUMIFS('FCM-RNS-LMP Assumptions'!$AA:$AA,'FCM-RNS-LMP Assumptions'!$M:$M,'Monthly Value (1)'!E$4,'FCM-RNS-LMP Assumptions'!$R:$R,'Monthly Value (1)'!E$6)+E14*Assumptions!$B$23*((1+Assumptions!$B$57)^(E4-2025))</f>
        <v>10.803517941176469</v>
      </c>
      <c r="F26" s="7">
        <f>SUMIFS('FCM-RNS-LMP Assumptions'!$AA:$AA,'FCM-RNS-LMP Assumptions'!$M:$M,'Monthly Value (1)'!F$4,'FCM-RNS-LMP Assumptions'!$R:$R,'Monthly Value (1)'!F$6)+F14*Assumptions!$B$23*((1+Assumptions!$B$57)^(F4-2025))</f>
        <v>12.012444211764704</v>
      </c>
      <c r="G26" s="7">
        <f>SUMIFS('FCM-RNS-LMP Assumptions'!$AA:$AA,'FCM-RNS-LMP Assumptions'!$M:$M,'Monthly Value (1)'!G$4,'FCM-RNS-LMP Assumptions'!$R:$R,'Monthly Value (1)'!G$6)+G14*Assumptions!$B$23*((1+Assumptions!$B$57)^(G4-2025))</f>
        <v>12.468674647058823</v>
      </c>
      <c r="H26" s="7">
        <f>SUMIFS('FCM-RNS-LMP Assumptions'!$AA:$AA,'FCM-RNS-LMP Assumptions'!$M:$M,'Monthly Value (1)'!H$4,'FCM-RNS-LMP Assumptions'!$R:$R,'Monthly Value (1)'!H$6)+H14*Assumptions!$B$23*((1+Assumptions!$B$57)^(H4-2025))</f>
        <v>12.828708529411763</v>
      </c>
      <c r="I26" s="7">
        <f>SUMIFS('FCM-RNS-LMP Assumptions'!$AA:$AA,'FCM-RNS-LMP Assumptions'!$M:$M,'Monthly Value (1)'!I$4,'FCM-RNS-LMP Assumptions'!$R:$R,'Monthly Value (1)'!I$6)+I14*Assumptions!$B$23*((1+Assumptions!$B$57)^(I4-2025))</f>
        <v>14.370103588235294</v>
      </c>
      <c r="J26" s="7">
        <f>SUMIFS('FCM-RNS-LMP Assumptions'!$AA:$AA,'FCM-RNS-LMP Assumptions'!$M:$M,'Monthly Value (1)'!J$4,'FCM-RNS-LMP Assumptions'!$R:$R,'Monthly Value (1)'!J$6)+J14*Assumptions!$B$23*((1+Assumptions!$B$57)^(J4-2025))</f>
        <v>14.72451194117647</v>
      </c>
      <c r="K26" s="7">
        <f>SUMIFS('FCM-RNS-LMP Assumptions'!$AA:$AA,'FCM-RNS-LMP Assumptions'!$M:$M,'Monthly Value (1)'!K$4,'FCM-RNS-LMP Assumptions'!$R:$R,'Monthly Value (1)'!K$6)+K14*Assumptions!$B$23*((1+Assumptions!$B$57)^(K4-2025))</f>
        <v>12.544619294117647</v>
      </c>
      <c r="L26" s="7">
        <f>SUMIFS('FCM-RNS-LMP Assumptions'!$AA:$AA,'FCM-RNS-LMP Assumptions'!$M:$M,'Monthly Value (1)'!L$4,'FCM-RNS-LMP Assumptions'!$R:$R,'Monthly Value (1)'!L$6)+L14*Assumptions!$B$23*((1+Assumptions!$B$57)^(L4-2025))</f>
        <v>12.631815</v>
      </c>
      <c r="M26" s="7">
        <f>SUMIFS('FCM-RNS-LMP Assumptions'!$AA:$AA,'FCM-RNS-LMP Assumptions'!$M:$M,'Monthly Value (1)'!M$4,'FCM-RNS-LMP Assumptions'!$R:$R,'Monthly Value (1)'!M$6)+M14*Assumptions!$B$23*((1+Assumptions!$B$57)^(M4-2025))</f>
        <v>11.55227590588235</v>
      </c>
      <c r="N26" s="7">
        <f>SUMIFS('FCM-RNS-LMP Assumptions'!$AA:$AA,'FCM-RNS-LMP Assumptions'!$M:$M,'Monthly Value (1)'!N$4,'FCM-RNS-LMP Assumptions'!$R:$R,'Monthly Value (1)'!N$6)+N14*Assumptions!$B$23*((1+Assumptions!$B$57)^(N4-2025))</f>
        <v>10.806893258823527</v>
      </c>
      <c r="O26" s="7">
        <f>SUMIFS('FCM-RNS-LMP Assumptions'!$AA:$AA,'FCM-RNS-LMP Assumptions'!$M:$M,'Monthly Value (1)'!O$4,'FCM-RNS-LMP Assumptions'!$R:$R,'Monthly Value (1)'!O$6)+O14*Assumptions!$B$23*((1+Assumptions!$B$57)^(O4-2025))</f>
        <v>12.557549344297023</v>
      </c>
      <c r="P26" s="7">
        <f>SUMIFS('FCM-RNS-LMP Assumptions'!$AA:$AA,'FCM-RNS-LMP Assumptions'!$M:$M,'Monthly Value (1)'!P$4,'FCM-RNS-LMP Assumptions'!$R:$R,'Monthly Value (1)'!P$6)+P14*Assumptions!$B$23*((1+Assumptions!$B$57)^(P4-2025))</f>
        <v>12.815003129192743</v>
      </c>
      <c r="Q26" s="7">
        <f>SUMIFS('FCM-RNS-LMP Assumptions'!$AA:$AA,'FCM-RNS-LMP Assumptions'!$M:$M,'Monthly Value (1)'!Q$4,'FCM-RNS-LMP Assumptions'!$R:$R,'Monthly Value (1)'!Q$6)+Q14*Assumptions!$B$23*((1+Assumptions!$B$57)^(Q4-2025))</f>
        <v>11.025140435459845</v>
      </c>
      <c r="R26" s="7">
        <f>SUMIFS('FCM-RNS-LMP Assumptions'!$AA:$AA,'FCM-RNS-LMP Assumptions'!$M:$M,'Monthly Value (1)'!R$4,'FCM-RNS-LMP Assumptions'!$R:$R,'Monthly Value (1)'!R$6)+R14*Assumptions!$B$23*((1+Assumptions!$B$57)^(R4-2025))</f>
        <v>11.416889957882159</v>
      </c>
      <c r="S26" s="7">
        <f>SUMIFS('FCM-RNS-LMP Assumptions'!$AA:$AA,'FCM-RNS-LMP Assumptions'!$M:$M,'Monthly Value (1)'!S$4,'FCM-RNS-LMP Assumptions'!$R:$R,'Monthly Value (1)'!S$6)+S14*Assumptions!$B$23*((1+Assumptions!$B$57)^(S4-2025))</f>
        <v>11.551594288148545</v>
      </c>
      <c r="T26" s="7">
        <f>SUMIFS('FCM-RNS-LMP Assumptions'!$AA:$AA,'FCM-RNS-LMP Assumptions'!$M:$M,'Monthly Value (1)'!T$4,'FCM-RNS-LMP Assumptions'!$R:$R,'Monthly Value (1)'!T$6)+T14*Assumptions!$B$23*((1+Assumptions!$B$57)^(T4-2025))</f>
        <v>11.737288777672827</v>
      </c>
      <c r="U26" s="7">
        <f>SUMIFS('FCM-RNS-LMP Assumptions'!$AA:$AA,'FCM-RNS-LMP Assumptions'!$M:$M,'Monthly Value (1)'!U$4,'FCM-RNS-LMP Assumptions'!$R:$R,'Monthly Value (1)'!U$6)+U14*Assumptions!$B$23*((1+Assumptions!$B$57)^(U4-2025))</f>
        <v>12.448575562321778</v>
      </c>
      <c r="V26" s="7">
        <f>SUMIFS('FCM-RNS-LMP Assumptions'!$AA:$AA,'FCM-RNS-LMP Assumptions'!$M:$M,'Monthly Value (1)'!V$4,'FCM-RNS-LMP Assumptions'!$R:$R,'Monthly Value (1)'!V$6)+V14*Assumptions!$B$23*((1+Assumptions!$B$57)^(V4-2025))</f>
        <v>11.540440882067665</v>
      </c>
      <c r="W26" s="7">
        <f>SUMIFS('FCM-RNS-LMP Assumptions'!$AA:$AA,'FCM-RNS-LMP Assumptions'!$M:$M,'Monthly Value (1)'!W$4,'FCM-RNS-LMP Assumptions'!$R:$R,'Monthly Value (1)'!W$6)+W14*Assumptions!$B$23*((1+Assumptions!$B$57)^(W4-2025))</f>
        <v>11.486017292300513</v>
      </c>
      <c r="X26" s="7">
        <f>SUMIFS('FCM-RNS-LMP Assumptions'!$AA:$AA,'FCM-RNS-LMP Assumptions'!$M:$M,'Monthly Value (1)'!X$4,'FCM-RNS-LMP Assumptions'!$R:$R,'Monthly Value (1)'!X$6)+X14*Assumptions!$B$23*((1+Assumptions!$B$57)^(X4-2025))</f>
        <v>11.382975367214101</v>
      </c>
      <c r="Y26" s="7">
        <f>SUMIFS('FCM-RNS-LMP Assumptions'!$AA:$AA,'FCM-RNS-LMP Assumptions'!$M:$M,'Monthly Value (1)'!Y$4,'FCM-RNS-LMP Assumptions'!$R:$R,'Monthly Value (1)'!Y$6)+Y14*Assumptions!$B$23*((1+Assumptions!$B$57)^(Y4-2025))</f>
        <v>11.068908806391912</v>
      </c>
      <c r="Z26" s="7">
        <f>SUMIFS('FCM-RNS-LMP Assumptions'!$AA:$AA,'FCM-RNS-LMP Assumptions'!$M:$M,'Monthly Value (1)'!Z$4,'FCM-RNS-LMP Assumptions'!$R:$R,'Monthly Value (1)'!Z$6)+Z14*Assumptions!$B$23*((1+Assumptions!$B$57)^(Z4-2025))</f>
        <v>10.871966011408478</v>
      </c>
      <c r="AA26" s="7">
        <f>SUMIFS('FCM-RNS-LMP Assumptions'!$AA:$AA,'FCM-RNS-LMP Assumptions'!$M:$M,'Monthly Value (1)'!AA$4,'FCM-RNS-LMP Assumptions'!$R:$R,'Monthly Value (1)'!AA$6)+AA14*Assumptions!$B$23*((1+Assumptions!$B$57)^(AA4-2025))</f>
        <v>12.510179892382562</v>
      </c>
      <c r="AB26" s="7">
        <f>SUMIFS('FCM-RNS-LMP Assumptions'!$AA:$AA,'FCM-RNS-LMP Assumptions'!$M:$M,'Monthly Value (1)'!AB$4,'FCM-RNS-LMP Assumptions'!$R:$R,'Monthly Value (1)'!AB$6)+AB14*Assumptions!$B$23*((1+Assumptions!$B$57)^(AB4-2025))</f>
        <v>12.524026924566604</v>
      </c>
      <c r="AC26" s="7">
        <f>SUMIFS('FCM-RNS-LMP Assumptions'!$AA:$AA,'FCM-RNS-LMP Assumptions'!$M:$M,'Monthly Value (1)'!AC$4,'FCM-RNS-LMP Assumptions'!$R:$R,'Monthly Value (1)'!AC$6)+AC14*Assumptions!$B$23*((1+Assumptions!$B$57)^(AC4-2025))</f>
        <v>11.212944933062396</v>
      </c>
      <c r="AD26" s="7">
        <f>SUMIFS('FCM-RNS-LMP Assumptions'!$AA:$AA,'FCM-RNS-LMP Assumptions'!$M:$M,'Monthly Value (1)'!AD$4,'FCM-RNS-LMP Assumptions'!$R:$R,'Monthly Value (1)'!AD$6)+AD14*Assumptions!$B$23*((1+Assumptions!$B$57)^(AD4-2025))</f>
        <v>11.593369564554401</v>
      </c>
      <c r="AE26" s="7">
        <f>SUMIFS('FCM-RNS-LMP Assumptions'!$AA:$AA,'FCM-RNS-LMP Assumptions'!$M:$M,'Monthly Value (1)'!AE$4,'FCM-RNS-LMP Assumptions'!$R:$R,'Monthly Value (1)'!AE$6)+AE14*Assumptions!$B$23*((1+Assumptions!$B$57)^(AE4-2025))</f>
        <v>11.618136053137651</v>
      </c>
      <c r="AF26" s="7">
        <f>SUMIFS('FCM-RNS-LMP Assumptions'!$AA:$AA,'FCM-RNS-LMP Assumptions'!$M:$M,'Monthly Value (1)'!AF$4,'FCM-RNS-LMP Assumptions'!$R:$R,'Monthly Value (1)'!AF$6)+AF14*Assumptions!$B$23*((1+Assumptions!$B$57)^(AF4-2025))</f>
        <v>11.765027328551838</v>
      </c>
      <c r="AG26" s="7">
        <f>SUMIFS('FCM-RNS-LMP Assumptions'!$AA:$AA,'FCM-RNS-LMP Assumptions'!$M:$M,'Monthly Value (1)'!AG$4,'FCM-RNS-LMP Assumptions'!$R:$R,'Monthly Value (1)'!AG$6)+AG14*Assumptions!$B$23*((1+Assumptions!$B$57)^(AG4-2025))</f>
        <v>12.480849804195135</v>
      </c>
      <c r="AH26" s="7">
        <f>SUMIFS('FCM-RNS-LMP Assumptions'!$AA:$AA,'FCM-RNS-LMP Assumptions'!$M:$M,'Monthly Value (1)'!AH$4,'FCM-RNS-LMP Assumptions'!$R:$R,'Monthly Value (1)'!AH$6)+AH14*Assumptions!$B$23*((1+Assumptions!$B$57)^(AH4-2025))</f>
        <v>11.71413524641369</v>
      </c>
      <c r="AI26" s="7">
        <f>SUMIFS('FCM-RNS-LMP Assumptions'!$AA:$AA,'FCM-RNS-LMP Assumptions'!$M:$M,'Monthly Value (1)'!AI$4,'FCM-RNS-LMP Assumptions'!$R:$R,'Monthly Value (1)'!AI$6)+AI14*Assumptions!$B$23*((1+Assumptions!$B$57)^(AI4-2025))</f>
        <v>11.558031466251435</v>
      </c>
      <c r="AJ26" s="7">
        <f>SUMIFS('FCM-RNS-LMP Assumptions'!$AA:$AA,'FCM-RNS-LMP Assumptions'!$M:$M,'Monthly Value (1)'!AJ$4,'FCM-RNS-LMP Assumptions'!$R:$R,'Monthly Value (1)'!AJ$6)+AJ14*Assumptions!$B$23*((1+Assumptions!$B$57)^(AJ4-2025))</f>
        <v>11.607323530789785</v>
      </c>
      <c r="AK26" s="7">
        <f>SUMIFS('FCM-RNS-LMP Assumptions'!$AA:$AA,'FCM-RNS-LMP Assumptions'!$M:$M,'Monthly Value (1)'!AK$4,'FCM-RNS-LMP Assumptions'!$R:$R,'Monthly Value (1)'!AK$6)+AK14*Assumptions!$B$23*((1+Assumptions!$B$57)^(AK4-2025))</f>
        <v>11.299847536742174</v>
      </c>
      <c r="AL26" s="7">
        <f>SUMIFS('FCM-RNS-LMP Assumptions'!$AA:$AA,'FCM-RNS-LMP Assumptions'!$M:$M,'Monthly Value (1)'!AL$4,'FCM-RNS-LMP Assumptions'!$R:$R,'Monthly Value (1)'!AL$6)+AL14*Assumptions!$B$23*((1+Assumptions!$B$57)^(AL4-2025))</f>
        <v>10.856107931158613</v>
      </c>
      <c r="AM26" s="7">
        <f>SUMIFS('FCM-RNS-LMP Assumptions'!$AA:$AA,'FCM-RNS-LMP Assumptions'!$M:$M,'Monthly Value (1)'!AM$4,'FCM-RNS-LMP Assumptions'!$R:$R,'Monthly Value (1)'!AM$6)+AM14*Assumptions!$B$23*((1+Assumptions!$B$57)^(AM4-2025))</f>
        <v>12.848323215060448</v>
      </c>
      <c r="AN26" s="7">
        <f>SUMIFS('FCM-RNS-LMP Assumptions'!$AA:$AA,'FCM-RNS-LMP Assumptions'!$M:$M,'Monthly Value (1)'!AN$4,'FCM-RNS-LMP Assumptions'!$R:$R,'Monthly Value (1)'!AN$6)+AN14*Assumptions!$B$23*((1+Assumptions!$B$57)^(AN4-2025))</f>
        <v>12.889627251468928</v>
      </c>
      <c r="AO26" s="7">
        <f>SUMIFS('FCM-RNS-LMP Assumptions'!$AA:$AA,'FCM-RNS-LMP Assumptions'!$M:$M,'Monthly Value (1)'!AO$4,'FCM-RNS-LMP Assumptions'!$R:$R,'Monthly Value (1)'!AO$6)+AO14*Assumptions!$B$23*((1+Assumptions!$B$57)^(AO4-2025))</f>
        <v>11.426846127599124</v>
      </c>
      <c r="AP26" s="7">
        <f>SUMIFS('FCM-RNS-LMP Assumptions'!$AA:$AA,'FCM-RNS-LMP Assumptions'!$M:$M,'Monthly Value (1)'!AP$4,'FCM-RNS-LMP Assumptions'!$R:$R,'Monthly Value (1)'!AP$6)+AP14*Assumptions!$B$23*((1+Assumptions!$B$57)^(AP4-2025))</f>
        <v>11.739017033491606</v>
      </c>
      <c r="AQ26" s="7">
        <f>SUMIFS('FCM-RNS-LMP Assumptions'!$AA:$AA,'FCM-RNS-LMP Assumptions'!$M:$M,'Monthly Value (1)'!AQ$4,'FCM-RNS-LMP Assumptions'!$R:$R,'Monthly Value (1)'!AQ$6)+AQ14*Assumptions!$B$23*((1+Assumptions!$B$57)^(AQ4-2025))</f>
        <v>11.919791416693769</v>
      </c>
      <c r="AR26" s="7">
        <f>SUMIFS('FCM-RNS-LMP Assumptions'!$AA:$AA,'FCM-RNS-LMP Assumptions'!$M:$M,'Monthly Value (1)'!AR$4,'FCM-RNS-LMP Assumptions'!$R:$R,'Monthly Value (1)'!AR$6)+AR14*Assumptions!$B$23*((1+Assumptions!$B$57)^(AR4-2025))</f>
        <v>12.089304167755596</v>
      </c>
      <c r="AS26" s="7">
        <f>SUMIFS('FCM-RNS-LMP Assumptions'!$AA:$AA,'FCM-RNS-LMP Assumptions'!$M:$M,'Monthly Value (1)'!AS$4,'FCM-RNS-LMP Assumptions'!$R:$R,'Monthly Value (1)'!AS$6)+AS14*Assumptions!$B$23*((1+Assumptions!$B$57)^(AS4-2025))</f>
        <v>12.625828489169475</v>
      </c>
      <c r="AT26" s="7">
        <f>SUMIFS('FCM-RNS-LMP Assumptions'!$AA:$AA,'FCM-RNS-LMP Assumptions'!$M:$M,'Monthly Value (1)'!AT$4,'FCM-RNS-LMP Assumptions'!$R:$R,'Monthly Value (1)'!AT$6)+AT14*Assumptions!$B$23*((1+Assumptions!$B$57)^(AT4-2025))</f>
        <v>11.91772957904616</v>
      </c>
      <c r="AU26" s="7">
        <f>SUMIFS('FCM-RNS-LMP Assumptions'!$AA:$AA,'FCM-RNS-LMP Assumptions'!$M:$M,'Monthly Value (1)'!AU$4,'FCM-RNS-LMP Assumptions'!$R:$R,'Monthly Value (1)'!AU$6)+AU14*Assumptions!$B$23*((1+Assumptions!$B$57)^(AU4-2025))</f>
        <v>11.723284023739359</v>
      </c>
      <c r="AV26" s="7">
        <f>SUMIFS('FCM-RNS-LMP Assumptions'!$AA:$AA,'FCM-RNS-LMP Assumptions'!$M:$M,'Monthly Value (1)'!AV$4,'FCM-RNS-LMP Assumptions'!$R:$R,'Monthly Value (1)'!AV$6)+AV14*Assumptions!$B$23*((1+Assumptions!$B$57)^(AV4-2025))</f>
        <v>11.938108568917102</v>
      </c>
      <c r="AW26" s="7">
        <f>SUMIFS('FCM-RNS-LMP Assumptions'!$AA:$AA,'FCM-RNS-LMP Assumptions'!$M:$M,'Monthly Value (1)'!AW$4,'FCM-RNS-LMP Assumptions'!$R:$R,'Monthly Value (1)'!AW$6)+AW14*Assumptions!$B$23*((1+Assumptions!$B$57)^(AW4-2025))</f>
        <v>11.300246773246199</v>
      </c>
      <c r="AX26" s="7">
        <f>SUMIFS('FCM-RNS-LMP Assumptions'!$AA:$AA,'FCM-RNS-LMP Assumptions'!$M:$M,'Monthly Value (1)'!AX$4,'FCM-RNS-LMP Assumptions'!$R:$R,'Monthly Value (1)'!AX$6)+AX14*Assumptions!$B$23*((1+Assumptions!$B$57)^(AX4-2025))</f>
        <v>11.906978159951114</v>
      </c>
      <c r="AY26" s="7">
        <f>SUMIFS('FCM-RNS-LMP Assumptions'!$AA:$AA,'FCM-RNS-LMP Assumptions'!$M:$M,'Monthly Value (1)'!AY$4,'FCM-RNS-LMP Assumptions'!$R:$R,'Monthly Value (1)'!AY$6)+AY14*Assumptions!$B$23*((1+Assumptions!$B$57)^(AY4-2025))</f>
        <v>13.458598139792079</v>
      </c>
      <c r="AZ26" s="7">
        <f>SUMIFS('FCM-RNS-LMP Assumptions'!$AA:$AA,'FCM-RNS-LMP Assumptions'!$M:$M,'Monthly Value (1)'!AZ$4,'FCM-RNS-LMP Assumptions'!$R:$R,'Monthly Value (1)'!AZ$6)+AZ14*Assumptions!$B$23*((1+Assumptions!$B$57)^(AZ4-2025))</f>
        <v>12.833768120491937</v>
      </c>
      <c r="BA26" s="7">
        <f>SUMIFS('FCM-RNS-LMP Assumptions'!$AA:$AA,'FCM-RNS-LMP Assumptions'!$M:$M,'Monthly Value (1)'!BA$4,'FCM-RNS-LMP Assumptions'!$R:$R,'Monthly Value (1)'!BA$6)+BA14*Assumptions!$B$23*((1+Assumptions!$B$57)^(BA4-2025))</f>
        <v>11.695111657242215</v>
      </c>
      <c r="BB26" s="7">
        <f>SUMIFS('FCM-RNS-LMP Assumptions'!$AA:$AA,'FCM-RNS-LMP Assumptions'!$M:$M,'Monthly Value (1)'!BB$4,'FCM-RNS-LMP Assumptions'!$R:$R,'Monthly Value (1)'!BB$6)+BB14*Assumptions!$B$23*((1+Assumptions!$B$57)^(BB4-2025))</f>
        <v>11.98911888302788</v>
      </c>
      <c r="BC26" s="7">
        <f>SUMIFS('FCM-RNS-LMP Assumptions'!$AA:$AA,'FCM-RNS-LMP Assumptions'!$M:$M,'Monthly Value (1)'!BC$4,'FCM-RNS-LMP Assumptions'!$R:$R,'Monthly Value (1)'!BC$6)+BC14*Assumptions!$B$23*((1+Assumptions!$B$57)^(BC4-2025))</f>
        <v>12.082705178709357</v>
      </c>
      <c r="BD26" s="7">
        <f>SUMIFS('FCM-RNS-LMP Assumptions'!$AA:$AA,'FCM-RNS-LMP Assumptions'!$M:$M,'Monthly Value (1)'!BD$4,'FCM-RNS-LMP Assumptions'!$R:$R,'Monthly Value (1)'!BD$6)+BD14*Assumptions!$B$23*((1+Assumptions!$B$57)^(BD4-2025))</f>
        <v>12.326491348894949</v>
      </c>
      <c r="BE26" s="7">
        <f>SUMIFS('FCM-RNS-LMP Assumptions'!$AA:$AA,'FCM-RNS-LMP Assumptions'!$M:$M,'Monthly Value (1)'!BE$4,'FCM-RNS-LMP Assumptions'!$R:$R,'Monthly Value (1)'!BE$6)+BE14*Assumptions!$B$23*((1+Assumptions!$B$57)^(BE4-2025))</f>
        <v>12.778373828048395</v>
      </c>
      <c r="BF26" s="7">
        <f>SUMIFS('FCM-RNS-LMP Assumptions'!$AA:$AA,'FCM-RNS-LMP Assumptions'!$M:$M,'Monthly Value (1)'!BF$4,'FCM-RNS-LMP Assumptions'!$R:$R,'Monthly Value (1)'!BF$6)+BF14*Assumptions!$B$23*((1+Assumptions!$B$57)^(BF4-2025))</f>
        <v>12.309642974396303</v>
      </c>
      <c r="BG26" s="7">
        <f>SUMIFS('FCM-RNS-LMP Assumptions'!$AA:$AA,'FCM-RNS-LMP Assumptions'!$M:$M,'Monthly Value (1)'!BG$4,'FCM-RNS-LMP Assumptions'!$R:$R,'Monthly Value (1)'!BG$6)+BG14*Assumptions!$B$23*((1+Assumptions!$B$57)^(BG4-2025))</f>
        <v>12.114521843379505</v>
      </c>
      <c r="BH26" s="7">
        <f>SUMIFS('FCM-RNS-LMP Assumptions'!$AA:$AA,'FCM-RNS-LMP Assumptions'!$M:$M,'Monthly Value (1)'!BH$4,'FCM-RNS-LMP Assumptions'!$R:$R,'Monthly Value (1)'!BH$6)+BH14*Assumptions!$B$23*((1+Assumptions!$B$57)^(BH4-2025))</f>
        <v>12.238592283858139</v>
      </c>
      <c r="BI26" s="7">
        <f>SUMIFS('FCM-RNS-LMP Assumptions'!$AA:$AA,'FCM-RNS-LMP Assumptions'!$M:$M,'Monthly Value (1)'!BI$4,'FCM-RNS-LMP Assumptions'!$R:$R,'Monthly Value (1)'!BI$6)+BI14*Assumptions!$B$23*((1+Assumptions!$B$57)^(BI4-2025))</f>
        <v>11.597888209066699</v>
      </c>
      <c r="BJ26" s="7">
        <f>SUMIFS('FCM-RNS-LMP Assumptions'!$AA:$AA,'FCM-RNS-LMP Assumptions'!$M:$M,'Monthly Value (1)'!BJ$4,'FCM-RNS-LMP Assumptions'!$R:$R,'Monthly Value (1)'!BJ$6)+BJ14*Assumptions!$B$23*((1+Assumptions!$B$57)^(BJ4-2025))</f>
        <v>12.071552762885373</v>
      </c>
      <c r="BK26" s="7">
        <f>SUMIFS('FCM-RNS-LMP Assumptions'!$AA:$AA,'FCM-RNS-LMP Assumptions'!$M:$M,'Monthly Value (1)'!BK$4,'FCM-RNS-LMP Assumptions'!$R:$R,'Monthly Value (1)'!BK$6)+BK14*Assumptions!$B$23*((1+Assumptions!$B$57)^(BK4-2025))</f>
        <v>13.926022215555212</v>
      </c>
      <c r="BL26" s="7">
        <f>SUMIFS('FCM-RNS-LMP Assumptions'!$AA:$AA,'FCM-RNS-LMP Assumptions'!$M:$M,'Monthly Value (1)'!BL$4,'FCM-RNS-LMP Assumptions'!$R:$R,'Monthly Value (1)'!BL$6)+BL14*Assumptions!$B$23*((1+Assumptions!$B$57)^(BL4-2025))</f>
        <v>14.068464561812059</v>
      </c>
      <c r="BM26" s="7">
        <f>SUMIFS('FCM-RNS-LMP Assumptions'!$AA:$AA,'FCM-RNS-LMP Assumptions'!$M:$M,'Monthly Value (1)'!BM$4,'FCM-RNS-LMP Assumptions'!$R:$R,'Monthly Value (1)'!BM$6)+BM14*Assumptions!$B$23*((1+Assumptions!$B$57)^(BM4-2025))</f>
        <v>11.961309514851051</v>
      </c>
      <c r="BN26" s="7">
        <f>SUMIFS('FCM-RNS-LMP Assumptions'!$AA:$AA,'FCM-RNS-LMP Assumptions'!$M:$M,'Monthly Value (1)'!BN$4,'FCM-RNS-LMP Assumptions'!$R:$R,'Monthly Value (1)'!BN$6)+BN14*Assumptions!$B$23*((1+Assumptions!$B$57)^(BN4-2025))</f>
        <v>12.344191653621664</v>
      </c>
      <c r="BO26" s="7">
        <f>SUMIFS('FCM-RNS-LMP Assumptions'!$AA:$AA,'FCM-RNS-LMP Assumptions'!$M:$M,'Monthly Value (1)'!BO$4,'FCM-RNS-LMP Assumptions'!$R:$R,'Monthly Value (1)'!BO$6)+BO14*Assumptions!$B$23*((1+Assumptions!$B$57)^(BO4-2025))</f>
        <v>12.360849477763267</v>
      </c>
      <c r="BP26" s="7">
        <f>SUMIFS('FCM-RNS-LMP Assumptions'!$AA:$AA,'FCM-RNS-LMP Assumptions'!$M:$M,'Monthly Value (1)'!BP$4,'FCM-RNS-LMP Assumptions'!$R:$R,'Monthly Value (1)'!BP$6)+BP14*Assumptions!$B$23*((1+Assumptions!$B$57)^(BP4-2025))</f>
        <v>12.386314375156006</v>
      </c>
      <c r="BQ26" s="7">
        <f>SUMIFS('FCM-RNS-LMP Assumptions'!$AA:$AA,'FCM-RNS-LMP Assumptions'!$M:$M,'Monthly Value (1)'!BQ$4,'FCM-RNS-LMP Assumptions'!$R:$R,'Monthly Value (1)'!BQ$6)+BQ14*Assumptions!$B$23*((1+Assumptions!$B$57)^(BQ4-2025))</f>
        <v>12.963222567539361</v>
      </c>
      <c r="BR26" s="7">
        <f>SUMIFS('FCM-RNS-LMP Assumptions'!$AA:$AA,'FCM-RNS-LMP Assumptions'!$M:$M,'Monthly Value (1)'!BR$4,'FCM-RNS-LMP Assumptions'!$R:$R,'Monthly Value (1)'!BR$6)+BR14*Assumptions!$B$23*((1+Assumptions!$B$57)^(BR4-2025))</f>
        <v>12.716197081558699</v>
      </c>
      <c r="BS26" s="7">
        <f>SUMIFS('FCM-RNS-LMP Assumptions'!$AA:$AA,'FCM-RNS-LMP Assumptions'!$M:$M,'Monthly Value (1)'!BS$4,'FCM-RNS-LMP Assumptions'!$R:$R,'Monthly Value (1)'!BS$6)+BS14*Assumptions!$B$23*((1+Assumptions!$B$57)^(BS4-2025))</f>
        <v>12.251337890781993</v>
      </c>
      <c r="BT26" s="7">
        <f>SUMIFS('FCM-RNS-LMP Assumptions'!$AA:$AA,'FCM-RNS-LMP Assumptions'!$M:$M,'Monthly Value (1)'!BT$4,'FCM-RNS-LMP Assumptions'!$R:$R,'Monthly Value (1)'!BT$6)+BT14*Assumptions!$B$23*((1+Assumptions!$B$57)^(BT4-2025))</f>
        <v>12.613943964083559</v>
      </c>
      <c r="BU26" s="7">
        <f>SUMIFS('FCM-RNS-LMP Assumptions'!$AA:$AA,'FCM-RNS-LMP Assumptions'!$M:$M,'Monthly Value (1)'!BU$4,'FCM-RNS-LMP Assumptions'!$R:$R,'Monthly Value (1)'!BU$6)+BU14*Assumptions!$B$23*((1+Assumptions!$B$57)^(BU4-2025))</f>
        <v>11.662430098433541</v>
      </c>
      <c r="BV26" s="7">
        <f>SUMIFS('FCM-RNS-LMP Assumptions'!$AA:$AA,'FCM-RNS-LMP Assumptions'!$M:$M,'Monthly Value (1)'!BV$4,'FCM-RNS-LMP Assumptions'!$R:$R,'Monthly Value (1)'!BV$6)+BV14*Assumptions!$B$23*((1+Assumptions!$B$57)^(BV4-2025))</f>
        <v>13.628598171130951</v>
      </c>
      <c r="BW26" s="7">
        <f>SUMIFS('FCM-RNS-LMP Assumptions'!$AA:$AA,'FCM-RNS-LMP Assumptions'!$M:$M,'Monthly Value (1)'!BW$4,'FCM-RNS-LMP Assumptions'!$R:$R,'Monthly Value (1)'!BW$6)+BW14*Assumptions!$B$23*((1+Assumptions!$B$57)^(BW4-2025))</f>
        <v>14.265947004745296</v>
      </c>
      <c r="BX26" s="7">
        <f>SUMIFS('FCM-RNS-LMP Assumptions'!$AA:$AA,'FCM-RNS-LMP Assumptions'!$M:$M,'Monthly Value (1)'!BX$4,'FCM-RNS-LMP Assumptions'!$R:$R,'Monthly Value (1)'!BX$6)+BX14*Assumptions!$B$23*((1+Assumptions!$B$57)^(BX4-2025))</f>
        <v>13.942114269066167</v>
      </c>
      <c r="BY26" s="7">
        <f>SUMIFS('FCM-RNS-LMP Assumptions'!$AA:$AA,'FCM-RNS-LMP Assumptions'!$M:$M,'Monthly Value (1)'!BY$4,'FCM-RNS-LMP Assumptions'!$R:$R,'Monthly Value (1)'!BY$6)+BY14*Assumptions!$B$23*((1+Assumptions!$B$57)^(BY4-2025))</f>
        <v>12.103977328453922</v>
      </c>
      <c r="BZ26" s="7">
        <f>SUMIFS('FCM-RNS-LMP Assumptions'!$AA:$AA,'FCM-RNS-LMP Assumptions'!$M:$M,'Monthly Value (1)'!BZ$4,'FCM-RNS-LMP Assumptions'!$R:$R,'Monthly Value (1)'!BZ$6)+BZ14*Assumptions!$B$23*((1+Assumptions!$B$57)^(BZ4-2025))</f>
        <v>12.426206904913855</v>
      </c>
      <c r="CA26" s="7">
        <f>SUMIFS('FCM-RNS-LMP Assumptions'!$AA:$AA,'FCM-RNS-LMP Assumptions'!$M:$M,'Monthly Value (1)'!CA$4,'FCM-RNS-LMP Assumptions'!$R:$R,'Monthly Value (1)'!CA$6)+CA14*Assumptions!$B$23*((1+Assumptions!$B$57)^(CA4-2025))</f>
        <v>12.348303740853712</v>
      </c>
      <c r="CB26" s="7">
        <f>SUMIFS('FCM-RNS-LMP Assumptions'!$AA:$AA,'FCM-RNS-LMP Assumptions'!$M:$M,'Monthly Value (1)'!CB$4,'FCM-RNS-LMP Assumptions'!$R:$R,'Monthly Value (1)'!CB$6)+CB14*Assumptions!$B$23*((1+Assumptions!$B$57)^(CB4-2025))</f>
        <v>12.456889429682697</v>
      </c>
      <c r="CC26" s="7">
        <f>SUMIFS('FCM-RNS-LMP Assumptions'!$AA:$AA,'FCM-RNS-LMP Assumptions'!$M:$M,'Monthly Value (1)'!CC$4,'FCM-RNS-LMP Assumptions'!$R:$R,'Monthly Value (1)'!CC$6)+CC14*Assumptions!$B$23*((1+Assumptions!$B$57)^(CC4-2025))</f>
        <v>12.977152280529005</v>
      </c>
      <c r="CD26" s="7">
        <f>SUMIFS('FCM-RNS-LMP Assumptions'!$AA:$AA,'FCM-RNS-LMP Assumptions'!$M:$M,'Monthly Value (1)'!CD$4,'FCM-RNS-LMP Assumptions'!$R:$R,'Monthly Value (1)'!CD$6)+CD14*Assumptions!$B$23*((1+Assumptions!$B$57)^(CD4-2025))</f>
        <v>12.976716023333003</v>
      </c>
      <c r="CE26" s="7">
        <f>SUMIFS('FCM-RNS-LMP Assumptions'!$AA:$AA,'FCM-RNS-LMP Assumptions'!$M:$M,'Monthly Value (1)'!CE$4,'FCM-RNS-LMP Assumptions'!$R:$R,'Monthly Value (1)'!CE$6)+CE14*Assumptions!$B$23*((1+Assumptions!$B$57)^(CE4-2025))</f>
        <v>12.271528603015255</v>
      </c>
      <c r="CF26" s="7">
        <f>SUMIFS('FCM-RNS-LMP Assumptions'!$AA:$AA,'FCM-RNS-LMP Assumptions'!$M:$M,'Monthly Value (1)'!CF$4,'FCM-RNS-LMP Assumptions'!$R:$R,'Monthly Value (1)'!CF$6)+CF14*Assumptions!$B$23*((1+Assumptions!$B$57)^(CF4-2025))</f>
        <v>12.828847693172708</v>
      </c>
      <c r="CG26" s="7">
        <f>SUMIFS('FCM-RNS-LMP Assumptions'!$AA:$AA,'FCM-RNS-LMP Assumptions'!$M:$M,'Monthly Value (1)'!CG$4,'FCM-RNS-LMP Assumptions'!$R:$R,'Monthly Value (1)'!CG$6)+CG14*Assumptions!$B$23*((1+Assumptions!$B$57)^(CG4-2025))</f>
        <v>12.018887796865677</v>
      </c>
      <c r="CH26" s="7">
        <f>SUMIFS('FCM-RNS-LMP Assumptions'!$AA:$AA,'FCM-RNS-LMP Assumptions'!$M:$M,'Monthly Value (1)'!CH$4,'FCM-RNS-LMP Assumptions'!$R:$R,'Monthly Value (1)'!CH$6)+CH14*Assumptions!$B$23*((1+Assumptions!$B$57)^(CH4-2025))</f>
        <v>12.79428717146315</v>
      </c>
      <c r="CI26" s="7">
        <f>SUMIFS('FCM-RNS-LMP Assumptions'!$AA:$AA,'FCM-RNS-LMP Assumptions'!$M:$M,'Monthly Value (1)'!CI$4,'FCM-RNS-LMP Assumptions'!$R:$R,'Monthly Value (1)'!CI$6)+CI14*Assumptions!$B$23*((1+Assumptions!$B$57)^(CI4-2025))</f>
        <v>14.551265944840202</v>
      </c>
      <c r="CJ26" s="7">
        <f>SUMIFS('FCM-RNS-LMP Assumptions'!$AA:$AA,'FCM-RNS-LMP Assumptions'!$M:$M,'Monthly Value (1)'!CJ$4,'FCM-RNS-LMP Assumptions'!$R:$R,'Monthly Value (1)'!CJ$6)+CJ14*Assumptions!$B$23*((1+Assumptions!$B$57)^(CJ4-2025))</f>
        <v>14.220956554447495</v>
      </c>
      <c r="CK26" s="7">
        <f>SUMIFS('FCM-RNS-LMP Assumptions'!$AA:$AA,'FCM-RNS-LMP Assumptions'!$M:$M,'Monthly Value (1)'!CK$4,'FCM-RNS-LMP Assumptions'!$R:$R,'Monthly Value (1)'!CK$6)+CK14*Assumptions!$B$23*((1+Assumptions!$B$57)^(CK4-2025))</f>
        <v>12.346056875023001</v>
      </c>
      <c r="CL26" s="7">
        <f>SUMIFS('FCM-RNS-LMP Assumptions'!$AA:$AA,'FCM-RNS-LMP Assumptions'!$M:$M,'Monthly Value (1)'!CL$4,'FCM-RNS-LMP Assumptions'!$R:$R,'Monthly Value (1)'!CL$6)+CL14*Assumptions!$B$23*((1+Assumptions!$B$57)^(CL4-2025))</f>
        <v>12.674731043012134</v>
      </c>
      <c r="CM26" s="7">
        <f>SUMIFS('FCM-RNS-LMP Assumptions'!$AA:$AA,'FCM-RNS-LMP Assumptions'!$M:$M,'Monthly Value (1)'!CM$4,'FCM-RNS-LMP Assumptions'!$R:$R,'Monthly Value (1)'!CM$6)+CM14*Assumptions!$B$23*((1+Assumptions!$B$57)^(CM4-2025))</f>
        <v>12.595269815670786</v>
      </c>
      <c r="CN26" s="7">
        <f>SUMIFS('FCM-RNS-LMP Assumptions'!$AA:$AA,'FCM-RNS-LMP Assumptions'!$M:$M,'Monthly Value (1)'!CN$4,'FCM-RNS-LMP Assumptions'!$R:$R,'Monthly Value (1)'!CN$6)+CN14*Assumptions!$B$23*((1+Assumptions!$B$57)^(CN4-2025))</f>
        <v>12.706027218276351</v>
      </c>
      <c r="CO26" s="7">
        <f>SUMIFS('FCM-RNS-LMP Assumptions'!$AA:$AA,'FCM-RNS-LMP Assumptions'!$M:$M,'Monthly Value (1)'!CO$4,'FCM-RNS-LMP Assumptions'!$R:$R,'Monthly Value (1)'!CO$6)+CO14*Assumptions!$B$23*((1+Assumptions!$B$57)^(CO4-2025))</f>
        <v>13.236695326139584</v>
      </c>
      <c r="CP26" s="7">
        <f>SUMIFS('FCM-RNS-LMP Assumptions'!$AA:$AA,'FCM-RNS-LMP Assumptions'!$M:$M,'Monthly Value (1)'!CP$4,'FCM-RNS-LMP Assumptions'!$R:$R,'Monthly Value (1)'!CP$6)+CP14*Assumptions!$B$23*((1+Assumptions!$B$57)^(CP4-2025))</f>
        <v>13.236250343799664</v>
      </c>
      <c r="CQ26" s="7">
        <f>SUMIFS('FCM-RNS-LMP Assumptions'!$AA:$AA,'FCM-RNS-LMP Assumptions'!$M:$M,'Monthly Value (1)'!CQ$4,'FCM-RNS-LMP Assumptions'!$R:$R,'Monthly Value (1)'!CQ$6)+CQ14*Assumptions!$B$23*((1+Assumptions!$B$57)^(CQ4-2025))</f>
        <v>12.516959175075559</v>
      </c>
      <c r="CR26" s="7">
        <f>SUMIFS('FCM-RNS-LMP Assumptions'!$AA:$AA,'FCM-RNS-LMP Assumptions'!$M:$M,'Monthly Value (1)'!CR$4,'FCM-RNS-LMP Assumptions'!$R:$R,'Monthly Value (1)'!CR$6)+CR14*Assumptions!$B$23*((1+Assumptions!$B$57)^(CR4-2025))</f>
        <v>13.085424647036163</v>
      </c>
      <c r="CS26" s="7">
        <f>SUMIFS('FCM-RNS-LMP Assumptions'!$AA:$AA,'FCM-RNS-LMP Assumptions'!$M:$M,'Monthly Value (1)'!CS$4,'FCM-RNS-LMP Assumptions'!$R:$R,'Monthly Value (1)'!CS$6)+CS14*Assumptions!$B$23*((1+Assumptions!$B$57)^(CS4-2025))</f>
        <v>12.259265552802988</v>
      </c>
      <c r="CT26" s="7">
        <f>SUMIFS('FCM-RNS-LMP Assumptions'!$AA:$AA,'FCM-RNS-LMP Assumptions'!$M:$M,'Monthly Value (1)'!CT$4,'FCM-RNS-LMP Assumptions'!$R:$R,'Monthly Value (1)'!CT$6)+CT14*Assumptions!$B$23*((1+Assumptions!$B$57)^(CT4-2025))</f>
        <v>13.050172914892412</v>
      </c>
      <c r="CU26" s="7">
        <f>SUMIFS('FCM-RNS-LMP Assumptions'!$AA:$AA,'FCM-RNS-LMP Assumptions'!$M:$M,'Monthly Value (1)'!CU$4,'FCM-RNS-LMP Assumptions'!$R:$R,'Monthly Value (1)'!CU$6)+CU14*Assumptions!$B$23*((1+Assumptions!$B$57)^(CU4-2025))</f>
        <v>14.697006627701537</v>
      </c>
      <c r="CV26" s="7">
        <f>SUMIFS('FCM-RNS-LMP Assumptions'!$AA:$AA,'FCM-RNS-LMP Assumptions'!$M:$M,'Monthly Value (1)'!CV$4,'FCM-RNS-LMP Assumptions'!$R:$R,'Monthly Value (1)'!CV$6)+CV14*Assumptions!$B$23*((1+Assumptions!$B$57)^(CV4-2025))</f>
        <v>14.363564405977268</v>
      </c>
      <c r="CW26" s="7">
        <f>SUMIFS('FCM-RNS-LMP Assumptions'!$AA:$AA,'FCM-RNS-LMP Assumptions'!$M:$M,'Monthly Value (1)'!CW$4,'FCM-RNS-LMP Assumptions'!$R:$R,'Monthly Value (1)'!CW$6)+CW14*Assumptions!$B$23*((1+Assumptions!$B$57)^(CW4-2025))</f>
        <v>12.470882172892258</v>
      </c>
      <c r="CX26" s="7">
        <f>SUMIFS('FCM-RNS-LMP Assumptions'!$AA:$AA,'FCM-RNS-LMP Assumptions'!$M:$M,'Monthly Value (1)'!CX$4,'FCM-RNS-LMP Assumptions'!$R:$R,'Monthly Value (1)'!CX$6)+CX14*Assumptions!$B$23*((1+Assumptions!$B$57)^(CX4-2025))</f>
        <v>12.802673662887059</v>
      </c>
      <c r="CY26" s="7">
        <f>SUMIFS('FCM-RNS-LMP Assumptions'!$AA:$AA,'FCM-RNS-LMP Assumptions'!$M:$M,'Monthly Value (1)'!CY$4,'FCM-RNS-LMP Assumptions'!$R:$R,'Monthly Value (1)'!CY$6)+CY14*Assumptions!$B$23*((1+Assumptions!$B$57)^(CY4-2025))</f>
        <v>12.722458782667836</v>
      </c>
      <c r="CZ26" s="7">
        <f>SUMIFS('FCM-RNS-LMP Assumptions'!$AA:$AA,'FCM-RNS-LMP Assumptions'!$M:$M,'Monthly Value (1)'!CZ$4,'FCM-RNS-LMP Assumptions'!$R:$R,'Monthly Value (1)'!CZ$6)+CZ14*Assumptions!$B$23*((1+Assumptions!$B$57)^(CZ4-2025))</f>
        <v>12.834266667854816</v>
      </c>
      <c r="DA26" s="7">
        <f>SUMIFS('FCM-RNS-LMP Assumptions'!$AA:$AA,'FCM-RNS-LMP Assumptions'!$M:$M,'Monthly Value (1)'!DA$4,'FCM-RNS-LMP Assumptions'!$R:$R,'Monthly Value (1)'!DA$6)+DA14*Assumptions!$B$23*((1+Assumptions!$B$57)^(DA4-2025))</f>
        <v>13.369967916534895</v>
      </c>
      <c r="DB26" s="7">
        <f>SUMIFS('FCM-RNS-LMP Assumptions'!$AA:$AA,'FCM-RNS-LMP Assumptions'!$M:$M,'Monthly Value (1)'!DB$4,'FCM-RNS-LMP Assumptions'!$R:$R,'Monthly Value (1)'!DB$6)+DB14*Assumptions!$B$23*((1+Assumptions!$B$57)^(DB4-2025))</f>
        <v>13.369518713743913</v>
      </c>
      <c r="DC26" s="7">
        <f>SUMIFS('FCM-RNS-LMP Assumptions'!$AA:$AA,'FCM-RNS-LMP Assumptions'!$M:$M,'Monthly Value (1)'!DC$4,'FCM-RNS-LMP Assumptions'!$R:$R,'Monthly Value (1)'!DC$6)+DC14*Assumptions!$B$23*((1+Assumptions!$B$57)^(DC4-2025))</f>
        <v>12.643405401976242</v>
      </c>
      <c r="DD26" s="7">
        <f>SUMIFS('FCM-RNS-LMP Assumptions'!$AA:$AA,'FCM-RNS-LMP Assumptions'!$M:$M,'Monthly Value (1)'!DD$4,'FCM-RNS-LMP Assumptions'!$R:$R,'Monthly Value (1)'!DD$6)+DD14*Assumptions!$B$23*((1+Assumptions!$B$57)^(DD4-2025))</f>
        <v>13.217262505217295</v>
      </c>
      <c r="DE26" s="7">
        <f>SUMIFS('FCM-RNS-LMP Assumptions'!$AA:$AA,'FCM-RNS-LMP Assumptions'!$M:$M,'Monthly Value (1)'!DE$4,'FCM-RNS-LMP Assumptions'!$R:$R,'Monthly Value (1)'!DE$6)+DE14*Assumptions!$B$23*((1+Assumptions!$B$57)^(DE4-2025))</f>
        <v>12.383267675245005</v>
      </c>
      <c r="DF26" s="7">
        <f>SUMIFS('FCM-RNS-LMP Assumptions'!$AA:$AA,'FCM-RNS-LMP Assumptions'!$M:$M,'Monthly Value (1)'!DF$4,'FCM-RNS-LMP Assumptions'!$R:$R,'Monthly Value (1)'!DF$6)+DF14*Assumptions!$B$23*((1+Assumptions!$B$57)^(DF4-2025))</f>
        <v>13.181676426748055</v>
      </c>
      <c r="DG26" s="7">
        <f>SUMIFS('FCM-RNS-LMP Assumptions'!$AA:$AA,'FCM-RNS-LMP Assumptions'!$M:$M,'Monthly Value (1)'!DG$4,'FCM-RNS-LMP Assumptions'!$R:$R,'Monthly Value (1)'!DG$6)+DG14*Assumptions!$B$23*((1+Assumptions!$B$57)^(DG4-2025))</f>
        <v>14.990946760255568</v>
      </c>
      <c r="DH26" s="7">
        <f>SUMIFS('FCM-RNS-LMP Assumptions'!$AA:$AA,'FCM-RNS-LMP Assumptions'!$M:$M,'Monthly Value (1)'!DH$4,'FCM-RNS-LMP Assumptions'!$R:$R,'Monthly Value (1)'!DH$6)+DH14*Assumptions!$B$23*((1+Assumptions!$B$57)^(DH4-2025))</f>
        <v>14.650835694096809</v>
      </c>
      <c r="DI26" s="7">
        <f>SUMIFS('FCM-RNS-LMP Assumptions'!$AA:$AA,'FCM-RNS-LMP Assumptions'!$M:$M,'Monthly Value (1)'!DI$4,'FCM-RNS-LMP Assumptions'!$R:$R,'Monthly Value (1)'!DI$6)+DI14*Assumptions!$B$23*((1+Assumptions!$B$57)^(DI4-2025))</f>
        <v>12.720299816350099</v>
      </c>
      <c r="DJ26" s="7">
        <f>SUMIFS('FCM-RNS-LMP Assumptions'!$AA:$AA,'FCM-RNS-LMP Assumptions'!$M:$M,'Monthly Value (1)'!DJ$4,'FCM-RNS-LMP Assumptions'!$R:$R,'Monthly Value (1)'!DJ$6)+DJ14*Assumptions!$B$23*((1+Assumptions!$B$57)^(DJ4-2025))</f>
        <v>13.058727136144798</v>
      </c>
      <c r="DK26" s="7">
        <f>SUMIFS('FCM-RNS-LMP Assumptions'!$AA:$AA,'FCM-RNS-LMP Assumptions'!$M:$M,'Monthly Value (1)'!DK$4,'FCM-RNS-LMP Assumptions'!$R:$R,'Monthly Value (1)'!DK$6)+DK14*Assumptions!$B$23*((1+Assumptions!$B$57)^(DK4-2025))</f>
        <v>12.976907958321192</v>
      </c>
      <c r="DL26" s="7">
        <f>SUMIFS('FCM-RNS-LMP Assumptions'!$AA:$AA,'FCM-RNS-LMP Assumptions'!$M:$M,'Monthly Value (1)'!DL$4,'FCM-RNS-LMP Assumptions'!$R:$R,'Monthly Value (1)'!DL$6)+DL14*Assumptions!$B$23*((1+Assumptions!$B$57)^(DL4-2025))</f>
        <v>13.090952001211907</v>
      </c>
      <c r="DM26" s="7">
        <f>SUMIFS('FCM-RNS-LMP Assumptions'!$AA:$AA,'FCM-RNS-LMP Assumptions'!$M:$M,'Monthly Value (1)'!DM$4,'FCM-RNS-LMP Assumptions'!$R:$R,'Monthly Value (1)'!DM$6)+DM14*Assumptions!$B$23*((1+Assumptions!$B$57)^(DM4-2025))</f>
        <v>13.637367274865591</v>
      </c>
      <c r="DN26" s="7">
        <f>SUMIFS('FCM-RNS-LMP Assumptions'!$AA:$AA,'FCM-RNS-LMP Assumptions'!$M:$M,'Monthly Value (1)'!DN$4,'FCM-RNS-LMP Assumptions'!$R:$R,'Monthly Value (1)'!DN$6)+DN14*Assumptions!$B$23*((1+Assumptions!$B$57)^(DN4-2025))</f>
        <v>13.63690908801879</v>
      </c>
      <c r="DO26" s="7">
        <f>SUMIFS('FCM-RNS-LMP Assumptions'!$AA:$AA,'FCM-RNS-LMP Assumptions'!$M:$M,'Monthly Value (1)'!DO$4,'FCM-RNS-LMP Assumptions'!$R:$R,'Monthly Value (1)'!DO$6)+DO14*Assumptions!$B$23*((1+Assumptions!$B$57)^(DO4-2025))</f>
        <v>12.896273510015764</v>
      </c>
      <c r="DP26" s="7">
        <f>SUMIFS('FCM-RNS-LMP Assumptions'!$AA:$AA,'FCM-RNS-LMP Assumptions'!$M:$M,'Monthly Value (1)'!DP$4,'FCM-RNS-LMP Assumptions'!$R:$R,'Monthly Value (1)'!DP$6)+DP14*Assumptions!$B$23*((1+Assumptions!$B$57)^(DP4-2025))</f>
        <v>13.481607755321638</v>
      </c>
      <c r="DQ26" s="7">
        <f>SUMIFS('FCM-RNS-LMP Assumptions'!$AA:$AA,'FCM-RNS-LMP Assumptions'!$M:$M,'Monthly Value (1)'!DQ$4,'FCM-RNS-LMP Assumptions'!$R:$R,'Monthly Value (1)'!DQ$6)+DQ14*Assumptions!$B$23*((1+Assumptions!$B$57)^(DQ4-2025))</f>
        <v>12.630933028749904</v>
      </c>
      <c r="DR26" s="7">
        <f>SUMIFS('FCM-RNS-LMP Assumptions'!$AA:$AA,'FCM-RNS-LMP Assumptions'!$M:$M,'Monthly Value (1)'!DR$4,'FCM-RNS-LMP Assumptions'!$R:$R,'Monthly Value (1)'!DR$6)+DR14*Assumptions!$B$23*((1+Assumptions!$B$57)^(DR4-2025))</f>
        <v>13.445309955283015</v>
      </c>
      <c r="DS26" s="7">
        <f>SUMIFS('FCM-RNS-LMP Assumptions'!$AA:$AA,'FCM-RNS-LMP Assumptions'!$M:$M,'Monthly Value (1)'!DS$4,'FCM-RNS-LMP Assumptions'!$R:$R,'Monthly Value (1)'!DS$6)+DS14*Assumptions!$B$23*((1+Assumptions!$B$57)^(DS4-2025))</f>
        <v>15.009616776186721</v>
      </c>
      <c r="DT26" s="7">
        <f>SUMIFS('FCM-RNS-LMP Assumptions'!$AA:$AA,'FCM-RNS-LMP Assumptions'!$M:$M,'Monthly Value (1)'!DT$4,'FCM-RNS-LMP Assumptions'!$R:$R,'Monthly Value (1)'!DT$6)+DT14*Assumptions!$B$23*((1+Assumptions!$B$57)^(DT4-2025))</f>
        <v>14.666317168782729</v>
      </c>
      <c r="DU26" s="7">
        <f>SUMIFS('FCM-RNS-LMP Assumptions'!$AA:$AA,'FCM-RNS-LMP Assumptions'!$M:$M,'Monthly Value (1)'!DU$4,'FCM-RNS-LMP Assumptions'!$R:$R,'Monthly Value (1)'!DU$6)+DU14*Assumptions!$B$23*((1+Assumptions!$B$57)^(DU4-2025))</f>
        <v>12.717682517182139</v>
      </c>
      <c r="DV26" s="7">
        <f>SUMIFS('FCM-RNS-LMP Assumptions'!$AA:$AA,'FCM-RNS-LMP Assumptions'!$M:$M,'Monthly Value (1)'!DV$4,'FCM-RNS-LMP Assumptions'!$R:$R,'Monthly Value (1)'!DV$6)+DV14*Assumptions!$B$23*((1+Assumptions!$B$57)^(DV4-2025))</f>
        <v>13.059282593099915</v>
      </c>
      <c r="DW26" s="7">
        <f>SUMIFS('FCM-RNS-LMP Assumptions'!$AA:$AA,'FCM-RNS-LMP Assumptions'!$M:$M,'Monthly Value (1)'!DW$4,'FCM-RNS-LMP Assumptions'!$R:$R,'Monthly Value (1)'!DW$6)+DW14*Assumptions!$B$23*((1+Assumptions!$B$57)^(DW4-2025))</f>
        <v>12.976696360484212</v>
      </c>
      <c r="DX26" s="7">
        <f>SUMIFS('FCM-RNS-LMP Assumptions'!$AA:$AA,'FCM-RNS-LMP Assumptions'!$M:$M,'Monthly Value (1)'!DX$4,'FCM-RNS-LMP Assumptions'!$R:$R,'Monthly Value (1)'!DX$6)+DX14*Assumptions!$B$23*((1+Assumptions!$B$57)^(DX4-2025))</f>
        <v>13.091809566277028</v>
      </c>
      <c r="DY26" s="7">
        <f>SUMIFS('FCM-RNS-LMP Assumptions'!$AA:$AA,'FCM-RNS-LMP Assumptions'!$M:$M,'Monthly Value (1)'!DY$4,'FCM-RNS-LMP Assumptions'!$R:$R,'Monthly Value (1)'!DY$6)+DY14*Assumptions!$B$23*((1+Assumptions!$B$57)^(DY4-2025))</f>
        <v>13.643347483121216</v>
      </c>
      <c r="DZ26" s="7">
        <f>SUMIFS('FCM-RNS-LMP Assumptions'!$AA:$AA,'FCM-RNS-LMP Assumptions'!$M:$M,'Monthly Value (1)'!DZ$4,'FCM-RNS-LMP Assumptions'!$R:$R,'Monthly Value (1)'!DZ$6)+DZ14*Assumptions!$B$23*((1+Assumptions!$B$57)^(DZ4-2025))</f>
        <v>13.642885000772722</v>
      </c>
      <c r="EA26" s="7">
        <f>SUMIFS('FCM-RNS-LMP Assumptions'!$AA:$AA,'FCM-RNS-LMP Assumptions'!$M:$M,'Monthly Value (1)'!EA$4,'FCM-RNS-LMP Assumptions'!$R:$R,'Monthly Value (1)'!EA$6)+EA14*Assumptions!$B$23*((1+Assumptions!$B$57)^(EA4-2025))</f>
        <v>12.895305964225921</v>
      </c>
      <c r="EB26" s="7">
        <f>SUMIFS('FCM-RNS-LMP Assumptions'!$AA:$AA,'FCM-RNS-LMP Assumptions'!$M:$M,'Monthly Value (1)'!EB$4,'FCM-RNS-LMP Assumptions'!$R:$R,'Monthly Value (1)'!EB$6)+EB14*Assumptions!$B$23*((1+Assumptions!$B$57)^(EB4-2025))</f>
        <v>13.486127718081539</v>
      </c>
      <c r="EC26" s="7">
        <f>SUMIFS('FCM-RNS-LMP Assumptions'!$AA:$AA,'FCM-RNS-LMP Assumptions'!$M:$M,'Monthly Value (1)'!EC$4,'FCM-RNS-LMP Assumptions'!$R:$R,'Monthly Value (1)'!EC$6)+EC14*Assumptions!$B$23*((1+Assumptions!$B$57)^(EC4-2025))</f>
        <v>12.627477915948194</v>
      </c>
      <c r="ED26" s="7">
        <f>SUMIFS('FCM-RNS-LMP Assumptions'!$AA:$AA,'FCM-RNS-LMP Assumptions'!$M:$M,'Monthly Value (1)'!ED$4,'FCM-RNS-LMP Assumptions'!$R:$R,'Monthly Value (1)'!ED$6)+ED14*Assumptions!$B$23*((1+Assumptions!$B$57)^(ED4-2025))</f>
        <v>13.449489626167558</v>
      </c>
      <c r="EE26" s="7">
        <f>SUMIFS('FCM-RNS-LMP Assumptions'!$AA:$AA,'FCM-RNS-LMP Assumptions'!$M:$M,'Monthly Value (1)'!EE$4,'FCM-RNS-LMP Assumptions'!$R:$R,'Monthly Value (1)'!EE$6)+EE14*Assumptions!$B$23*((1+Assumptions!$B$57)^(EE4-2025))</f>
        <v>15.044619752467435</v>
      </c>
      <c r="EF26" s="7">
        <f>SUMIFS('FCM-RNS-LMP Assumptions'!$AA:$AA,'FCM-RNS-LMP Assumptions'!$M:$M,'Monthly Value (1)'!EF$4,'FCM-RNS-LMP Assumptions'!$R:$R,'Monthly Value (1)'!EF$6)+EF14*Assumptions!$B$23*((1+Assumptions!$B$57)^(EF4-2025))</f>
        <v>14.69445415291535</v>
      </c>
      <c r="EG26" s="7">
        <f>SUMIFS('FCM-RNS-LMP Assumptions'!$AA:$AA,'FCM-RNS-LMP Assumptions'!$M:$M,'Monthly Value (1)'!EG$4,'FCM-RNS-LMP Assumptions'!$R:$R,'Monthly Value (1)'!EG$6)+EG14*Assumptions!$B$23*((1+Assumptions!$B$57)^(EG4-2025))</f>
        <v>12.706846808282753</v>
      </c>
      <c r="EH26" s="7">
        <f>SUMIFS('FCM-RNS-LMP Assumptions'!$AA:$AA,'FCM-RNS-LMP Assumptions'!$M:$M,'Monthly Value (1)'!EH$4,'FCM-RNS-LMP Assumptions'!$R:$R,'Monthly Value (1)'!EH$6)+EH14*Assumptions!$B$23*((1+Assumptions!$B$57)^(EH4-2025))</f>
        <v>13.055278885718884</v>
      </c>
      <c r="EI26" s="7">
        <f>SUMIFS('FCM-RNS-LMP Assumptions'!$AA:$AA,'FCM-RNS-LMP Assumptions'!$M:$M,'Monthly Value (1)'!EI$4,'FCM-RNS-LMP Assumptions'!$R:$R,'Monthly Value (1)'!EI$6)+EI14*Assumptions!$B$23*((1+Assumptions!$B$57)^(EI4-2025))</f>
        <v>12.971040928450869</v>
      </c>
      <c r="EJ26" s="7">
        <f>SUMIFS('FCM-RNS-LMP Assumptions'!$AA:$AA,'FCM-RNS-LMP Assumptions'!$M:$M,'Monthly Value (1)'!EJ$4,'FCM-RNS-LMP Assumptions'!$R:$R,'Monthly Value (1)'!EJ$6)+EJ14*Assumptions!$B$23*((1+Assumptions!$B$57)^(EJ4-2025))</f>
        <v>13.088456398359543</v>
      </c>
      <c r="EK26" s="7">
        <f>SUMIFS('FCM-RNS-LMP Assumptions'!$AA:$AA,'FCM-RNS-LMP Assumptions'!$M:$M,'Monthly Value (1)'!EK$4,'FCM-RNS-LMP Assumptions'!$R:$R,'Monthly Value (1)'!EK$6)+EK14*Assumptions!$B$23*((1+Assumptions!$B$57)^(EK4-2025))</f>
        <v>13.651025073540612</v>
      </c>
      <c r="EL26" s="7">
        <f>SUMIFS('FCM-RNS-LMP Assumptions'!$AA:$AA,'FCM-RNS-LMP Assumptions'!$M:$M,'Monthly Value (1)'!EL$4,'FCM-RNS-LMP Assumptions'!$R:$R,'Monthly Value (1)'!EL$6)+EL14*Assumptions!$B$23*((1+Assumptions!$B$57)^(EL4-2025))</f>
        <v>13.650553341545152</v>
      </c>
      <c r="EM26" s="7">
        <f>SUMIFS('FCM-RNS-LMP Assumptions'!$AA:$AA,'FCM-RNS-LMP Assumptions'!$M:$M,'Monthly Value (1)'!EM$4,'FCM-RNS-LMP Assumptions'!$R:$R,'Monthly Value (1)'!EM$6)+EM14*Assumptions!$B$23*((1+Assumptions!$B$57)^(EM4-2025))</f>
        <v>12.888022724267413</v>
      </c>
      <c r="EN26" s="7">
        <f>SUMIFS('FCM-RNS-LMP Assumptions'!$AA:$AA,'FCM-RNS-LMP Assumptions'!$M:$M,'Monthly Value (1)'!EN$4,'FCM-RNS-LMP Assumptions'!$R:$R,'Monthly Value (1)'!EN$6)+EN14*Assumptions!$B$23*((1+Assumptions!$B$57)^(EN4-2025))</f>
        <v>13.490660913200141</v>
      </c>
      <c r="EO26" s="7">
        <f>SUMIFS('FCM-RNS-LMP Assumptions'!$AA:$AA,'FCM-RNS-LMP Assumptions'!$M:$M,'Monthly Value (1)'!EO$4,'FCM-RNS-LMP Assumptions'!$R:$R,'Monthly Value (1)'!EO$6)+EO14*Assumptions!$B$23*((1+Assumptions!$B$57)^(EO4-2025))</f>
        <v>12.614838115024128</v>
      </c>
      <c r="EP26" s="7">
        <f>SUMIFS('FCM-RNS-LMP Assumptions'!$AA:$AA,'FCM-RNS-LMP Assumptions'!$M:$M,'Monthly Value (1)'!EP$4,'FCM-RNS-LMP Assumptions'!$R:$R,'Monthly Value (1)'!EP$6)+EP14*Assumptions!$B$23*((1+Assumptions!$B$57)^(EP4-2025))</f>
        <v>13.453290059447882</v>
      </c>
      <c r="EQ26" s="7">
        <f>SUMIFS('FCM-RNS-LMP Assumptions'!$AA:$AA,'FCM-RNS-LMP Assumptions'!$M:$M,'Monthly Value (1)'!EQ$4,'FCM-RNS-LMP Assumptions'!$R:$R,'Monthly Value (1)'!EQ$6)+EQ14*Assumptions!$B$23*((1+Assumptions!$B$57)^(EQ4-2025))</f>
        <v>15.210265574302829</v>
      </c>
      <c r="ER26" s="7">
        <f>SUMIFS('FCM-RNS-LMP Assumptions'!$AA:$AA,'FCM-RNS-LMP Assumptions'!$M:$M,'Monthly Value (1)'!ER$4,'FCM-RNS-LMP Assumptions'!$R:$R,'Monthly Value (1)'!ER$6)+ER14*Assumptions!$B$23*((1+Assumptions!$B$57)^(ER4-2025))</f>
        <v>14.85309666275972</v>
      </c>
      <c r="ES26" s="7">
        <f>SUMIFS('FCM-RNS-LMP Assumptions'!$AA:$AA,'FCM-RNS-LMP Assumptions'!$M:$M,'Monthly Value (1)'!ES$4,'FCM-RNS-LMP Assumptions'!$R:$R,'Monthly Value (1)'!ES$6)+ES14*Assumptions!$B$23*((1+Assumptions!$B$57)^(ES4-2025))</f>
        <v>12.825737171234467</v>
      </c>
      <c r="ET26" s="7">
        <f>SUMIFS('FCM-RNS-LMP Assumptions'!$AA:$AA,'FCM-RNS-LMP Assumptions'!$M:$M,'Monthly Value (1)'!ET$4,'FCM-RNS-LMP Assumptions'!$R:$R,'Monthly Value (1)'!ET$6)+ET14*Assumptions!$B$23*((1+Assumptions!$B$57)^(ET4-2025))</f>
        <v>13.181137890219318</v>
      </c>
      <c r="EU26" s="7">
        <f>SUMIFS('FCM-RNS-LMP Assumptions'!$AA:$AA,'FCM-RNS-LMP Assumptions'!$M:$M,'Monthly Value (1)'!EU$4,'FCM-RNS-LMP Assumptions'!$R:$R,'Monthly Value (1)'!EU$6)+EU14*Assumptions!$B$23*((1+Assumptions!$B$57)^(EU4-2025))</f>
        <v>13.09521517380594</v>
      </c>
      <c r="EV26" s="7">
        <f>SUMIFS('FCM-RNS-LMP Assumptions'!$AA:$AA,'FCM-RNS-LMP Assumptions'!$M:$M,'Monthly Value (1)'!EV$4,'FCM-RNS-LMP Assumptions'!$R:$R,'Monthly Value (1)'!EV$6)+EV14*Assumptions!$B$23*((1+Assumptions!$B$57)^(EV4-2025))</f>
        <v>13.214978953112789</v>
      </c>
      <c r="EW26" s="7">
        <f>SUMIFS('FCM-RNS-LMP Assumptions'!$AA:$AA,'FCM-RNS-LMP Assumptions'!$M:$M,'Monthly Value (1)'!EW$4,'FCM-RNS-LMP Assumptions'!$R:$R,'Monthly Value (1)'!EW$6)+EW14*Assumptions!$B$23*((1+Assumptions!$B$57)^(EW4-2025))</f>
        <v>13.788799001797479</v>
      </c>
      <c r="EX26" s="7">
        <f>SUMIFS('FCM-RNS-LMP Assumptions'!$AA:$AA,'FCM-RNS-LMP Assumptions'!$M:$M,'Monthly Value (1)'!EX$4,'FCM-RNS-LMP Assumptions'!$R:$R,'Monthly Value (1)'!EX$6)+EX14*Assumptions!$B$23*((1+Assumptions!$B$57)^(EX4-2025))</f>
        <v>13.788317835162109</v>
      </c>
      <c r="EY26" s="7">
        <f>SUMIFS('FCM-RNS-LMP Assumptions'!$AA:$AA,'FCM-RNS-LMP Assumptions'!$M:$M,'Monthly Value (1)'!EY$4,'FCM-RNS-LMP Assumptions'!$R:$R,'Monthly Value (1)'!EY$6)+EY14*Assumptions!$B$23*((1+Assumptions!$B$57)^(EY4-2025))</f>
        <v>13.010536605538814</v>
      </c>
      <c r="EZ26" s="7">
        <f>SUMIFS('FCM-RNS-LMP Assumptions'!$AA:$AA,'FCM-RNS-LMP Assumptions'!$M:$M,'Monthly Value (1)'!EZ$4,'FCM-RNS-LMP Assumptions'!$R:$R,'Monthly Value (1)'!EZ$6)+EZ14*Assumptions!$B$23*((1+Assumptions!$B$57)^(EZ4-2025))</f>
        <v>13.625227558250199</v>
      </c>
      <c r="FA26" s="7">
        <f>SUMIFS('FCM-RNS-LMP Assumptions'!$AA:$AA,'FCM-RNS-LMP Assumptions'!$M:$M,'Monthly Value (1)'!FA$4,'FCM-RNS-LMP Assumptions'!$R:$R,'Monthly Value (1)'!FA$6)+FA14*Assumptions!$B$23*((1+Assumptions!$B$57)^(FA4-2025))</f>
        <v>12.731888304110667</v>
      </c>
      <c r="FB26" s="7">
        <f>SUMIFS('FCM-RNS-LMP Assumptions'!$AA:$AA,'FCM-RNS-LMP Assumptions'!$M:$M,'Monthly Value (1)'!FB$4,'FCM-RNS-LMP Assumptions'!$R:$R,'Monthly Value (1)'!FB$6)+FB14*Assumptions!$B$23*((1+Assumptions!$B$57)^(FB4-2025))</f>
        <v>13.587109287422889</v>
      </c>
      <c r="FC26" s="7">
        <f>SUMIFS('FCM-RNS-LMP Assumptions'!$AA:$AA,'FCM-RNS-LMP Assumptions'!$M:$M,'Monthly Value (1)'!FC$4,'FCM-RNS-LMP Assumptions'!$R:$R,'Monthly Value (1)'!FC$6)+FC14*Assumptions!$B$23*((1+Assumptions!$B$57)^(FC4-2025))</f>
        <v>14.940210394107558</v>
      </c>
      <c r="FD26" s="7">
        <f>SUMIFS('FCM-RNS-LMP Assumptions'!$AA:$AA,'FCM-RNS-LMP Assumptions'!$M:$M,'Monthly Value (1)'!FD$4,'FCM-RNS-LMP Assumptions'!$R:$R,'Monthly Value (1)'!FD$6)+FD14*Assumptions!$B$23*((1+Assumptions!$B$57)^(FD4-2025))</f>
        <v>14.579732970541729</v>
      </c>
      <c r="FE26" s="7">
        <f>SUMIFS('FCM-RNS-LMP Assumptions'!$AA:$AA,'FCM-RNS-LMP Assumptions'!$M:$M,'Monthly Value (1)'!FE$4,'FCM-RNS-LMP Assumptions'!$R:$R,'Monthly Value (1)'!FE$6)+FE14*Assumptions!$B$23*((1+Assumptions!$B$57)^(FE4-2025))</f>
        <v>12.53359372793709</v>
      </c>
      <c r="FF26" s="7">
        <f>SUMIFS('FCM-RNS-LMP Assumptions'!$AA:$AA,'FCM-RNS-LMP Assumptions'!$M:$M,'Monthly Value (1)'!FF$4,'FCM-RNS-LMP Assumptions'!$R:$R,'Monthly Value (1)'!FF$6)+FF14*Assumptions!$B$23*((1+Assumptions!$B$57)^(FF4-2025))</f>
        <v>12.892286579897799</v>
      </c>
      <c r="FG26" s="7">
        <f>SUMIFS('FCM-RNS-LMP Assumptions'!$AA:$AA,'FCM-RNS-LMP Assumptions'!$M:$M,'Monthly Value (1)'!FG$4,'FCM-RNS-LMP Assumptions'!$R:$R,'Monthly Value (1)'!FG$6)+FG14*Assumptions!$B$23*((1+Assumptions!$B$57)^(FG4-2025))</f>
        <v>12.80556794779554</v>
      </c>
      <c r="FH26" s="7">
        <f>SUMIFS('FCM-RNS-LMP Assumptions'!$AA:$AA,'FCM-RNS-LMP Assumptions'!$M:$M,'Monthly Value (1)'!FH$4,'FCM-RNS-LMP Assumptions'!$R:$R,'Monthly Value (1)'!FH$6)+FH14*Assumptions!$B$23*((1+Assumptions!$B$57)^(FH4-2025))</f>
        <v>12.926441117900177</v>
      </c>
      <c r="FI26" s="7">
        <f>SUMIFS('FCM-RNS-LMP Assumptions'!$AA:$AA,'FCM-RNS-LMP Assumptions'!$M:$M,'Monthly Value (1)'!FI$4,'FCM-RNS-LMP Assumptions'!$R:$R,'Monthly Value (1)'!FI$6)+FI14*Assumptions!$B$23*((1+Assumptions!$B$57)^(FI4-2025))</f>
        <v>13.505576552299003</v>
      </c>
      <c r="FJ26" s="7">
        <f>SUMIFS('FCM-RNS-LMP Assumptions'!$AA:$AA,'FCM-RNS-LMP Assumptions'!$M:$M,'Monthly Value (1)'!FJ$4,'FCM-RNS-LMP Assumptions'!$R:$R,'Monthly Value (1)'!FJ$6)+FJ14*Assumptions!$B$23*((1+Assumptions!$B$57)^(FJ4-2025))</f>
        <v>13.505090928541113</v>
      </c>
      <c r="FK26" s="7">
        <f>SUMIFS('FCM-RNS-LMP Assumptions'!$AA:$AA,'FCM-RNS-LMP Assumptions'!$M:$M,'Monthly Value (1)'!FK$4,'FCM-RNS-LMP Assumptions'!$R:$R,'Monthly Value (1)'!FK$6)+FK14*Assumptions!$B$23*((1+Assumptions!$B$57)^(FK4-2025))</f>
        <v>12.720104988580255</v>
      </c>
      <c r="FL26" s="7">
        <f>SUMIFS('FCM-RNS-LMP Assumptions'!$AA:$AA,'FCM-RNS-LMP Assumptions'!$M:$M,'Monthly Value (1)'!FL$4,'FCM-RNS-LMP Assumptions'!$R:$R,'Monthly Value (1)'!FL$6)+FL14*Assumptions!$B$23*((1+Assumptions!$B$57)^(FL4-2025))</f>
        <v>13.340489920643074</v>
      </c>
      <c r="FM26" s="7">
        <f>SUMIFS('FCM-RNS-LMP Assumptions'!$AA:$AA,'FCM-RNS-LMP Assumptions'!$M:$M,'Monthly Value (1)'!FM$4,'FCM-RNS-LMP Assumptions'!$R:$R,'Monthly Value (1)'!FM$6)+FM14*Assumptions!$B$23*((1+Assumptions!$B$57)^(FM4-2025))</f>
        <v>12.438875523938879</v>
      </c>
      <c r="FN26" s="7">
        <f>SUMIFS('FCM-RNS-LMP Assumptions'!$AA:$AA,'FCM-RNS-LMP Assumptions'!$M:$M,'Monthly Value (1)'!FN$4,'FCM-RNS-LMP Assumptions'!$R:$R,'Monthly Value (1)'!FN$6)+FN14*Assumptions!$B$23*((1+Assumptions!$B$57)^(FN4-2025))</f>
        <v>13.302018554254415</v>
      </c>
      <c r="FO26" s="7">
        <f>SUMIFS('FCM-RNS-LMP Assumptions'!$AA:$AA,'FCM-RNS-LMP Assumptions'!$M:$M,'Monthly Value (1)'!FO$4,'FCM-RNS-LMP Assumptions'!$R:$R,'Monthly Value (1)'!FO$6)+FO14*Assumptions!$B$23*((1+Assumptions!$B$57)^(FO4-2025))</f>
        <v>14.793979435246545</v>
      </c>
      <c r="FP26" s="7">
        <f>SUMIFS('FCM-RNS-LMP Assumptions'!$AA:$AA,'FCM-RNS-LMP Assumptions'!$M:$M,'Monthly Value (1)'!FP$4,'FCM-RNS-LMP Assumptions'!$R:$R,'Monthly Value (1)'!FP$6)+FP14*Assumptions!$B$23*((1+Assumptions!$B$57)^(FP4-2025))</f>
        <v>14.430204026741709</v>
      </c>
      <c r="FQ26" s="7">
        <f>SUMIFS('FCM-RNS-LMP Assumptions'!$AA:$AA,'FCM-RNS-LMP Assumptions'!$M:$M,'Monthly Value (1)'!FQ$4,'FCM-RNS-LMP Assumptions'!$R:$R,'Monthly Value (1)'!FQ$6)+FQ14*Assumptions!$B$23*((1+Assumptions!$B$57)^(FQ4-2025))</f>
        <v>12.365344786811109</v>
      </c>
      <c r="FR26" s="7">
        <f>SUMIFS('FCM-RNS-LMP Assumptions'!$AA:$AA,'FCM-RNS-LMP Assumptions'!$M:$M,'Monthly Value (1)'!FR$4,'FCM-RNS-LMP Assumptions'!$R:$R,'Monthly Value (1)'!FR$6)+FR14*Assumptions!$B$23*((1+Assumptions!$B$57)^(FR4-2025))</f>
        <v>12.727319296779122</v>
      </c>
      <c r="FS26" s="7">
        <f>SUMIFS('FCM-RNS-LMP Assumptions'!$AA:$AA,'FCM-RNS-LMP Assumptions'!$M:$M,'Monthly Value (1)'!FS$4,'FCM-RNS-LMP Assumptions'!$R:$R,'Monthly Value (1)'!FS$6)+FS14*Assumptions!$B$23*((1+Assumptions!$B$57)^(FS4-2025))</f>
        <v>12.639807281446991</v>
      </c>
      <c r="FT26" s="7">
        <f>SUMIFS('FCM-RNS-LMP Assumptions'!$AA:$AA,'FCM-RNS-LMP Assumptions'!$M:$M,'Monthly Value (1)'!FT$4,'FCM-RNS-LMP Assumptions'!$R:$R,'Monthly Value (1)'!FT$6)+FT14*Assumptions!$B$23*((1+Assumptions!$B$57)^(FT4-2025))</f>
        <v>12.761786312469606</v>
      </c>
      <c r="FU26" s="7">
        <f>SUMIFS('FCM-RNS-LMP Assumptions'!$AA:$AA,'FCM-RNS-LMP Assumptions'!$M:$M,'Monthly Value (1)'!FU$4,'FCM-RNS-LMP Assumptions'!$R:$R,'Monthly Value (1)'!FU$6)+FU14*Assumptions!$B$23*((1+Assumptions!$B$57)^(FU4-2025))</f>
        <v>13.346220219991652</v>
      </c>
      <c r="FV26" s="7">
        <f>SUMIFS('FCM-RNS-LMP Assumptions'!$AA:$AA,'FCM-RNS-LMP Assumptions'!$M:$M,'Monthly Value (1)'!FV$4,'FCM-RNS-LMP Assumptions'!$R:$R,'Monthly Value (1)'!FV$6)+FV14*Assumptions!$B$23*((1+Assumptions!$B$57)^(FV4-2025))</f>
        <v>13.345730153293003</v>
      </c>
      <c r="FW26" s="7">
        <f>SUMIFS('FCM-RNS-LMP Assumptions'!$AA:$AA,'FCM-RNS-LMP Assumptions'!$M:$M,'Monthly Value (1)'!FW$4,'FCM-RNS-LMP Assumptions'!$R:$R,'Monthly Value (1)'!FW$6)+FW14*Assumptions!$B$23*((1+Assumptions!$B$57)^(FW4-2025))</f>
        <v>12.553562427072928</v>
      </c>
      <c r="FX26" s="7">
        <f>SUMIFS('FCM-RNS-LMP Assumptions'!$AA:$AA,'FCM-RNS-LMP Assumptions'!$M:$M,'Monthly Value (1)'!FX$4,'FCM-RNS-LMP Assumptions'!$R:$R,'Monthly Value (1)'!FX$6)+FX14*Assumptions!$B$23*((1+Assumptions!$B$57)^(FX4-2025))</f>
        <v>13.179623221280149</v>
      </c>
      <c r="FY26" s="7">
        <f>SUMIFS('FCM-RNS-LMP Assumptions'!$AA:$AA,'FCM-RNS-LMP Assumptions'!$M:$M,'Monthly Value (1)'!FY$4,'FCM-RNS-LMP Assumptions'!$R:$R,'Monthly Value (1)'!FY$6)+FY14*Assumptions!$B$23*((1+Assumptions!$B$57)^(FY4-2025))</f>
        <v>12.269760012010362</v>
      </c>
      <c r="FZ26" s="7">
        <f>SUMIFS('FCM-RNS-LMP Assumptions'!$AA:$AA,'FCM-RNS-LMP Assumptions'!$M:$M,'Monthly Value (1)'!FZ$4,'FCM-RNS-LMP Assumptions'!$R:$R,'Monthly Value (1)'!FZ$6)+FZ14*Assumptions!$B$23*((1+Assumptions!$B$57)^(FZ4-2025))</f>
        <v>13.140799882816019</v>
      </c>
      <c r="GA26" s="7">
        <f>SUMIFS('FCM-RNS-LMP Assumptions'!$AA:$AA,'FCM-RNS-LMP Assumptions'!$M:$M,'Monthly Value (1)'!GA$4,'FCM-RNS-LMP Assumptions'!$R:$R,'Monthly Value (1)'!GA$6)+GA14*Assumptions!$B$23*((1+Assumptions!$B$57)^(GA4-2025))</f>
        <v>14.37223529661536</v>
      </c>
      <c r="GB26" s="7">
        <f>SUMIFS('FCM-RNS-LMP Assumptions'!$AA:$AA,'FCM-RNS-LMP Assumptions'!$M:$M,'Monthly Value (1)'!GB$4,'FCM-RNS-LMP Assumptions'!$R:$R,'Monthly Value (1)'!GB$6)+GB14*Assumptions!$B$23*((1+Assumptions!$B$57)^(GB4-2025))</f>
        <v>14.001184379940428</v>
      </c>
      <c r="GC26" s="7">
        <f>SUMIFS('FCM-RNS-LMP Assumptions'!$AA:$AA,'FCM-RNS-LMP Assumptions'!$M:$M,'Monthly Value (1)'!GC$4,'FCM-RNS-LMP Assumptions'!$R:$R,'Monthly Value (1)'!GC$6)+GC14*Assumptions!$B$23*((1+Assumptions!$B$57)^(GC4-2025))</f>
        <v>11.895027955211216</v>
      </c>
      <c r="GD26" s="7">
        <f>SUMIFS('FCM-RNS-LMP Assumptions'!$AA:$AA,'FCM-RNS-LMP Assumptions'!$M:$M,'Monthly Value (1)'!GD$4,'FCM-RNS-LMP Assumptions'!$R:$R,'Monthly Value (1)'!GD$6)+GD14*Assumptions!$B$23*((1+Assumptions!$B$57)^(GD4-2025))</f>
        <v>12.264241955378587</v>
      </c>
      <c r="GE26" s="7">
        <f>SUMIFS('FCM-RNS-LMP Assumptions'!$AA:$AA,'FCM-RNS-LMP Assumptions'!$M:$M,'Monthly Value (1)'!GE$4,'FCM-RNS-LMP Assumptions'!$R:$R,'Monthly Value (1)'!GE$6)+GE14*Assumptions!$B$23*((1+Assumptions!$B$57)^(GE4-2025))</f>
        <v>12.174979699739811</v>
      </c>
      <c r="GF26" s="7">
        <f>SUMIFS('FCM-RNS-LMP Assumptions'!$AA:$AA,'FCM-RNS-LMP Assumptions'!$M:$M,'Monthly Value (1)'!GF$4,'FCM-RNS-LMP Assumptions'!$R:$R,'Monthly Value (1)'!GF$6)+GF14*Assumptions!$B$23*((1+Assumptions!$B$57)^(GF4-2025))</f>
        <v>12.299398311382882</v>
      </c>
      <c r="GG26" s="7">
        <f>SUMIFS('FCM-RNS-LMP Assumptions'!$AA:$AA,'FCM-RNS-LMP Assumptions'!$M:$M,'Monthly Value (1)'!GG$4,'FCM-RNS-LMP Assumptions'!$R:$R,'Monthly Value (1)'!GG$6)+GG14*Assumptions!$B$23*((1+Assumptions!$B$57)^(GG4-2025))</f>
        <v>12.89552089705537</v>
      </c>
      <c r="GH26" s="7">
        <f>SUMIFS('FCM-RNS-LMP Assumptions'!$AA:$AA,'FCM-RNS-LMP Assumptions'!$M:$M,'Monthly Value (1)'!GH$4,'FCM-RNS-LMP Assumptions'!$R:$R,'Monthly Value (1)'!GH$6)+GH14*Assumptions!$B$23*((1+Assumptions!$B$57)^(GH4-2025))</f>
        <v>12.895021029022741</v>
      </c>
      <c r="GI26" s="7">
        <f>SUMIFS('FCM-RNS-LMP Assumptions'!$AA:$AA,'FCM-RNS-LMP Assumptions'!$M:$M,'Monthly Value (1)'!GI$4,'FCM-RNS-LMP Assumptions'!$R:$R,'Monthly Value (1)'!GI$6)+GI14*Assumptions!$B$23*((1+Assumptions!$B$57)^(GI4-2025))</f>
        <v>12.087009948278268</v>
      </c>
      <c r="GJ26" s="7">
        <f>SUMIFS('FCM-RNS-LMP Assumptions'!$AA:$AA,'FCM-RNS-LMP Assumptions'!$M:$M,'Monthly Value (1)'!GJ$4,'FCM-RNS-LMP Assumptions'!$R:$R,'Monthly Value (1)'!GJ$6)+GJ14*Assumptions!$B$23*((1+Assumptions!$B$57)^(GJ4-2025))</f>
        <v>12.725591958369634</v>
      </c>
      <c r="GK26" s="7">
        <f>SUMIFS('FCM-RNS-LMP Assumptions'!$AA:$AA,'FCM-RNS-LMP Assumptions'!$M:$M,'Monthly Value (1)'!GK$4,'FCM-RNS-LMP Assumptions'!$R:$R,'Monthly Value (1)'!GK$6)+GK14*Assumptions!$B$23*((1+Assumptions!$B$57)^(GK4-2025))</f>
        <v>11.797531484914451</v>
      </c>
      <c r="GL26" s="7">
        <f>SUMIFS('FCM-RNS-LMP Assumptions'!$AA:$AA,'FCM-RNS-LMP Assumptions'!$M:$M,'Monthly Value (1)'!GL$4,'FCM-RNS-LMP Assumptions'!$R:$R,'Monthly Value (1)'!GL$6)+GL14*Assumptions!$B$23*((1+Assumptions!$B$57)^(GL4-2025))</f>
        <v>12.685992153136221</v>
      </c>
      <c r="GM26" s="7">
        <f>SUMIFS('FCM-RNS-LMP Assumptions'!$AA:$AA,'FCM-RNS-LMP Assumptions'!$M:$M,'Monthly Value (1)'!GM$4,'FCM-RNS-LMP Assumptions'!$R:$R,'Monthly Value (1)'!GM$6)+GM14*Assumptions!$B$23*((1+Assumptions!$B$57)^(GM4-2025))</f>
        <v>12.879108251678959</v>
      </c>
      <c r="GN26" s="7">
        <f>SUMIFS('FCM-RNS-LMP Assumptions'!$AA:$AA,'FCM-RNS-LMP Assumptions'!$M:$M,'Monthly Value (1)'!GN$4,'FCM-RNS-LMP Assumptions'!$R:$R,'Monthly Value (1)'!GN$6)+GN14*Assumptions!$B$23*((1+Assumptions!$B$57)^(GN4-2025))</f>
        <v>12.504705907369546</v>
      </c>
      <c r="GO26" s="7">
        <f>SUMIFS('FCM-RNS-LMP Assumptions'!$AA:$AA,'FCM-RNS-LMP Assumptions'!$M:$M,'Monthly Value (1)'!GO$4,'FCM-RNS-LMP Assumptions'!$R:$R,'Monthly Value (1)'!GO$6)+GO14*Assumptions!$B$23*((1+Assumptions!$B$57)^(GO4-2025))</f>
        <v>10.379526134287943</v>
      </c>
      <c r="GP26" s="7">
        <f>SUMIFS('FCM-RNS-LMP Assumptions'!$AA:$AA,'FCM-RNS-LMP Assumptions'!$M:$M,'Monthly Value (1)'!GP$4,'FCM-RNS-LMP Assumptions'!$R:$R,'Monthly Value (1)'!GP$6)+GP14*Assumptions!$B$23*((1+Assumptions!$B$57)^(GP4-2025))</f>
        <v>10.752074970585857</v>
      </c>
      <c r="GQ26" s="7">
        <f>SUMIFS('FCM-RNS-LMP Assumptions'!$AA:$AA,'FCM-RNS-LMP Assumptions'!$M:$M,'Monthly Value (1)'!GQ$4,'FCM-RNS-LMP Assumptions'!$R:$R,'Monthly Value (1)'!GQ$6)+GQ14*Assumptions!$B$23*((1+Assumptions!$B$57)^(GQ4-2025))</f>
        <v>10.662006475218735</v>
      </c>
      <c r="GR26" s="7">
        <f>SUMIFS('FCM-RNS-LMP Assumptions'!$AA:$AA,'FCM-RNS-LMP Assumptions'!$M:$M,'Monthly Value (1)'!GR$4,'FCM-RNS-LMP Assumptions'!$R:$R,'Monthly Value (1)'!GR$6)+GR14*Assumptions!$B$23*((1+Assumptions!$B$57)^(GR4-2025))</f>
        <v>10.787548867870195</v>
      </c>
      <c r="GS26" s="7">
        <f>SUMIFS('FCM-RNS-LMP Assumptions'!$AA:$AA,'FCM-RNS-LMP Assumptions'!$M:$M,'Monthly Value (1)'!GS$4,'FCM-RNS-LMP Assumptions'!$R:$R,'Monthly Value (1)'!GS$6)+GS14*Assumptions!$B$23*((1+Assumptions!$B$57)^(GS4-2025))</f>
        <v>11.389055786574563</v>
      </c>
      <c r="GT26" s="7">
        <f>SUMIFS('FCM-RNS-LMP Assumptions'!$AA:$AA,'FCM-RNS-LMP Assumptions'!$M:$M,'Monthly Value (1)'!GT$4,'FCM-RNS-LMP Assumptions'!$R:$R,'Monthly Value (1)'!GT$6)+GT14*Assumptions!$B$23*((1+Assumptions!$B$57)^(GT4-2025))</f>
        <v>11.388551403604867</v>
      </c>
      <c r="GU26" s="7">
        <f>SUMIFS('FCM-RNS-LMP Assumptions'!$AA:$AA,'FCM-RNS-LMP Assumptions'!$M:$M,'Monthly Value (1)'!GU$4,'FCM-RNS-LMP Assumptions'!$R:$R,'Monthly Value (1)'!GU$6)+GU14*Assumptions!$B$23*((1+Assumptions!$B$57)^(GU4-2025))</f>
        <v>10.573242158260124</v>
      </c>
      <c r="GV26" s="7">
        <f>SUMIFS('FCM-RNS-LMP Assumptions'!$AA:$AA,'FCM-RNS-LMP Assumptions'!$M:$M,'Monthly Value (1)'!GV$4,'FCM-RNS-LMP Assumptions'!$R:$R,'Monthly Value (1)'!GV$6)+GV14*Assumptions!$B$23*((1+Assumptions!$B$57)^(GV4-2025))</f>
        <v>11.217592005861986</v>
      </c>
      <c r="GW26" s="7">
        <f>SUMIFS('FCM-RNS-LMP Assumptions'!$AA:$AA,'FCM-RNS-LMP Assumptions'!$M:$M,'Monthly Value (1)'!GW$4,'FCM-RNS-LMP Assumptions'!$R:$R,'Monthly Value (1)'!GW$6)+GW14*Assumptions!$B$23*((1+Assumptions!$B$57)^(GW4-2025))</f>
        <v>10.281149050711083</v>
      </c>
      <c r="GX26" s="7">
        <f>SUMIFS('FCM-RNS-LMP Assumptions'!$AA:$AA,'FCM-RNS-LMP Assumptions'!$M:$M,'Monthly Value (1)'!GX$4,'FCM-RNS-LMP Assumptions'!$R:$R,'Monthly Value (1)'!GX$6)+GX14*Assumptions!$B$23*((1+Assumptions!$B$57)^(GX4-2025))</f>
        <v>11.177634524968402</v>
      </c>
      <c r="GY26" s="7">
        <f>SUMIFS('FCM-RNS-LMP Assumptions'!$AA:$AA,'FCM-RNS-LMP Assumptions'!$M:$M,'Monthly Value (1)'!GY$4,'FCM-RNS-LMP Assumptions'!$R:$R,'Monthly Value (1)'!GY$6)+GY14*Assumptions!$B$23*((1+Assumptions!$B$57)^(GY4-2025))</f>
        <v>10.29955065821466</v>
      </c>
      <c r="GZ26" s="7">
        <f>SUMIFS('FCM-RNS-LMP Assumptions'!$AA:$AA,'FCM-RNS-LMP Assumptions'!$M:$M,'Monthly Value (1)'!GZ$4,'FCM-RNS-LMP Assumptions'!$R:$R,'Monthly Value (1)'!GZ$6)+GZ14*Assumptions!$B$23*((1+Assumptions!$B$57)^(GZ4-2025))</f>
        <v>9.9176602670190555</v>
      </c>
      <c r="HA26" s="7">
        <f>SUMIFS('FCM-RNS-LMP Assumptions'!$AA:$AA,'FCM-RNS-LMP Assumptions'!$M:$M,'Monthly Value (1)'!HA$4,'FCM-RNS-LMP Assumptions'!$R:$R,'Monthly Value (1)'!HA$6)+HA14*Assumptions!$B$23*((1+Assumptions!$B$57)^(HA4-2025))</f>
        <v>7.7499768984758148</v>
      </c>
      <c r="HB26" s="7">
        <f>SUMIFS('FCM-RNS-LMP Assumptions'!$AA:$AA,'FCM-RNS-LMP Assumptions'!$M:$M,'Monthly Value (1)'!HB$4,'FCM-RNS-LMP Assumptions'!$R:$R,'Monthly Value (1)'!HB$6)+HB14*Assumptions!$B$23*((1+Assumptions!$B$57)^(HB4-2025))</f>
        <v>8.1299767114996886</v>
      </c>
      <c r="HC26" s="7">
        <f>SUMIFS('FCM-RNS-LMP Assumptions'!$AA:$AA,'FCM-RNS-LMP Assumptions'!$M:$M,'Monthly Value (1)'!HC$4,'FCM-RNS-LMP Assumptions'!$R:$R,'Monthly Value (1)'!HC$6)+HC14*Assumptions!$B$23*((1+Assumptions!$B$57)^(HC4-2025))</f>
        <v>8.0381068462252241</v>
      </c>
      <c r="HD26" s="7">
        <f>SUMIFS('FCM-RNS-LMP Assumptions'!$AA:$AA,'FCM-RNS-LMP Assumptions'!$M:$M,'Monthly Value (1)'!HD$4,'FCM-RNS-LMP Assumptions'!$R:$R,'Monthly Value (1)'!HD$6)+HD14*Assumptions!$B$23*((1+Assumptions!$B$57)^(HD4-2025))</f>
        <v>8.1661600867297111</v>
      </c>
      <c r="HE26" s="7">
        <f>SUMIFS('FCM-RNS-LMP Assumptions'!$AA:$AA,'FCM-RNS-LMP Assumptions'!$M:$M,'Monthly Value (1)'!HE$4,'FCM-RNS-LMP Assumptions'!$R:$R,'Monthly Value (1)'!HE$6)+HE14*Assumptions!$B$23*((1+Assumptions!$B$57)^(HE4-2025))</f>
        <v>8.7796971438081659</v>
      </c>
      <c r="HF26" s="7">
        <f>SUMIFS('FCM-RNS-LMP Assumptions'!$AA:$AA,'FCM-RNS-LMP Assumptions'!$M:$M,'Monthly Value (1)'!HF$4,'FCM-RNS-LMP Assumptions'!$R:$R,'Monthly Value (1)'!HF$6)+HF14*Assumptions!$B$23*((1+Assumptions!$B$57)^(HF4-2025))</f>
        <v>8.7791826731790792</v>
      </c>
      <c r="HG26" s="7">
        <f>SUMIFS('FCM-RNS-LMP Assumptions'!$AA:$AA,'FCM-RNS-LMP Assumptions'!$M:$M,'Monthly Value (1)'!HG$4,'FCM-RNS-LMP Assumptions'!$R:$R,'Monthly Value (1)'!HG$6)+HG14*Assumptions!$B$23*((1+Assumptions!$B$57)^(HG4-2025))</f>
        <v>7.9475672429274358</v>
      </c>
      <c r="HH26" s="7">
        <f>SUMIFS('FCM-RNS-LMP Assumptions'!$AA:$AA,'FCM-RNS-LMP Assumptions'!$M:$M,'Monthly Value (1)'!HH$4,'FCM-RNS-LMP Assumptions'!$R:$R,'Monthly Value (1)'!HH$6)+HH14*Assumptions!$B$23*((1+Assumptions!$B$57)^(HH4-2025))</f>
        <v>8.6048040874813427</v>
      </c>
      <c r="HI26" s="7">
        <f>SUMIFS('FCM-RNS-LMP Assumptions'!$AA:$AA,'FCM-RNS-LMP Assumptions'!$M:$M,'Monthly Value (1)'!HI$4,'FCM-RNS-LMP Assumptions'!$R:$R,'Monthly Value (1)'!HI$6)+HI14*Assumptions!$B$23*((1+Assumptions!$B$57)^(HI4-2025))</f>
        <v>7.6496322732274216</v>
      </c>
      <c r="HJ26" s="7">
        <f>SUMIFS('FCM-RNS-LMP Assumptions'!$AA:$AA,'FCM-RNS-LMP Assumptions'!$M:$M,'Monthly Value (1)'!HJ$4,'FCM-RNS-LMP Assumptions'!$R:$R,'Monthly Value (1)'!HJ$6)+HJ14*Assumptions!$B$23*((1+Assumptions!$B$57)^(HJ4-2025))</f>
        <v>8.5640474569698881</v>
      </c>
      <c r="HK26" s="7">
        <f>SUMIFS('FCM-RNS-LMP Assumptions'!$AA:$AA,'FCM-RNS-LMP Assumptions'!$M:$M,'Monthly Value (1)'!HK$4,'FCM-RNS-LMP Assumptions'!$R:$R,'Monthly Value (1)'!HK$6)+HK14*Assumptions!$B$23*((1+Assumptions!$B$57)^(HK4-2025))</f>
        <v>6.6730099166340011</v>
      </c>
      <c r="HL26" s="7">
        <f>SUMIFS('FCM-RNS-LMP Assumptions'!$AA:$AA,'FCM-RNS-LMP Assumptions'!$M:$M,'Monthly Value (1)'!HL$4,'FCM-RNS-LMP Assumptions'!$R:$R,'Monthly Value (1)'!HL$6)+HL14*Assumptions!$B$23*((1+Assumptions!$B$57)^(HL4-2025))</f>
        <v>6.28771571977774</v>
      </c>
      <c r="HM26" s="7">
        <f>SUMIFS('FCM-RNS-LMP Assumptions'!$AA:$AA,'FCM-RNS-LMP Assumptions'!$M:$M,'Monthly Value (1)'!HM$4,'FCM-RNS-LMP Assumptions'!$R:$R,'Monthly Value (1)'!HM$6)+HM14*Assumptions!$B$23*((1+Assumptions!$B$57)^(HM4-2025))</f>
        <v>4.1007116951235663</v>
      </c>
      <c r="HN26" s="7">
        <f>SUMIFS('FCM-RNS-LMP Assumptions'!$AA:$AA,'FCM-RNS-LMP Assumptions'!$M:$M,'Monthly Value (1)'!HN$4,'FCM-RNS-LMP Assumptions'!$R:$R,'Monthly Value (1)'!HN$6)+HN14*Assumptions!$B$23*((1+Assumptions!$B$57)^(HN4-2025))</f>
        <v>4.4840984630026579</v>
      </c>
      <c r="HO26" s="7">
        <f>SUMIFS('FCM-RNS-LMP Assumptions'!$AA:$AA,'FCM-RNS-LMP Assumptions'!$M:$M,'Monthly Value (1)'!HO$4,'FCM-RNS-LMP Assumptions'!$R:$R,'Monthly Value (1)'!HO$6)+HO14*Assumptions!$B$23*((1+Assumptions!$B$57)^(HO4-2025))</f>
        <v>4.3914097576246585</v>
      </c>
      <c r="HP26" s="7">
        <f>SUMIFS('FCM-RNS-LMP Assumptions'!$AA:$AA,'FCM-RNS-LMP Assumptions'!$M:$M,'Monthly Value (1)'!HP$4,'FCM-RNS-LMP Assumptions'!$R:$R,'Monthly Value (1)'!HP$6)+HP14*Assumptions!$B$23*((1+Assumptions!$B$57)^(HP4-2025))</f>
        <v>4.5206043422292943</v>
      </c>
      <c r="HQ26" s="7">
        <f>SUMIFS('FCM-RNS-LMP Assumptions'!$AA:$AA,'FCM-RNS-LMP Assumptions'!$M:$M,'Monthly Value (1)'!HQ$4,'FCM-RNS-LMP Assumptions'!$R:$R,'Monthly Value (1)'!HQ$6)+HQ14*Assumptions!$B$23*((1+Assumptions!$B$57)^(HQ4-2025))</f>
        <v>5.1396098817730138</v>
      </c>
      <c r="HR26" s="7">
        <f>SUMIFS('FCM-RNS-LMP Assumptions'!$AA:$AA,'FCM-RNS-LMP Assumptions'!$M:$M,'Monthly Value (1)'!HR$4,'FCM-RNS-LMP Assumptions'!$R:$R,'Monthly Value (1)'!HR$6)+HR14*Assumptions!$B$23*((1+Assumptions!$B$57)^(HR4-2025))</f>
        <v>5.1390908256448391</v>
      </c>
      <c r="HS26" s="7">
        <f>SUMIFS('FCM-RNS-LMP Assumptions'!$AA:$AA,'FCM-RNS-LMP Assumptions'!$M:$M,'Monthly Value (1)'!HS$4,'FCM-RNS-LMP Assumptions'!$R:$R,'Monthly Value (1)'!HS$6)+HS14*Assumptions!$B$23*((1+Assumptions!$B$57)^(HS4-2025))</f>
        <v>4.3000631709061725</v>
      </c>
      <c r="HT26" s="7">
        <f>SUMIFS('FCM-RNS-LMP Assumptions'!$AA:$AA,'FCM-RNS-LMP Assumptions'!$M:$M,'Monthly Value (1)'!HT$4,'FCM-RNS-LMP Assumptions'!$R:$R,'Monthly Value (1)'!HT$6)+HT14*Assumptions!$B$23*((1+Assumptions!$B$57)^(HT4-2025))</f>
        <v>4.9631579960311001</v>
      </c>
      <c r="HU26" s="7">
        <f>SUMIFS('FCM-RNS-LMP Assumptions'!$AA:$AA,'FCM-RNS-LMP Assumptions'!$M:$M,'Monthly Value (1)'!HU$4,'FCM-RNS-LMP Assumptions'!$R:$R,'Monthly Value (1)'!HU$6)+HU14*Assumptions!$B$23*((1+Assumptions!$B$57)^(HU4-2025))</f>
        <v>3.9994726938675242</v>
      </c>
      <c r="HV26" s="7">
        <f>SUMIFS('FCM-RNS-LMP Assumptions'!$AA:$AA,'FCM-RNS-LMP Assumptions'!$M:$M,'Monthly Value (1)'!HV$4,'FCM-RNS-LMP Assumptions'!$R:$R,'Monthly Value (1)'!HV$6)+HV14*Assumptions!$B$23*((1+Assumptions!$B$57)^(HV4-2025))</f>
        <v>4.9220380998998721</v>
      </c>
      <c r="HW26" s="7">
        <f>SUMIFS('FCM-RNS-LMP Assumptions'!$AA:$AA,'FCM-RNS-LMP Assumptions'!$M:$M,'Monthly Value (1)'!HW$4,'FCM-RNS-LMP Assumptions'!$R:$R,'Monthly Value (1)'!HW$6)+HW14*Assumptions!$B$23*((1+Assumptions!$B$57)^(HW4-2025))</f>
        <v>2.3011519077301088</v>
      </c>
      <c r="HX26" s="7">
        <f>SUMIFS('FCM-RNS-LMP Assumptions'!$AA:$AA,'FCM-RNS-LMP Assumptions'!$M:$M,'Monthly Value (1)'!HX$4,'FCM-RNS-LMP Assumptions'!$R:$R,'Monthly Value (1)'!HX$6)+HX14*Assumptions!$B$23*((1+Assumptions!$B$57)^(HX4-2025))</f>
        <v>1.9081518269367201</v>
      </c>
      <c r="HY26" s="7">
        <f>SUMIFS('FCM-RNS-LMP Assumptions'!$AA:$AA,'FCM-RNS-LMP Assumptions'!$M:$M,'Monthly Value (1)'!HY$4,'FCM-RNS-LMP Assumptions'!$R:$R,'Monthly Value (1)'!HY$6)+HY14*Assumptions!$B$23*((1+Assumptions!$B$57)^(HY4-2025))</f>
        <v>-0.32259227821052683</v>
      </c>
      <c r="HZ26" s="7">
        <f>SUMIFS('FCM-RNS-LMP Assumptions'!$AA:$AA,'FCM-RNS-LMP Assumptions'!$M:$M,'Monthly Value (1)'!HZ$4,'FCM-RNS-LMP Assumptions'!$R:$R,'Monthly Value (1)'!HZ$6)+HZ14*Assumptions!$B$23*((1+Assumptions!$B$57)^(HZ4-2025))</f>
        <v>6.8462225026141965E-2</v>
      </c>
      <c r="IA26" s="7">
        <f>SUMIFS('FCM-RNS-LMP Assumptions'!$AA:$AA,'FCM-RNS-LMP Assumptions'!$M:$M,'Monthly Value (1)'!IA$4,'FCM-RNS-LMP Assumptions'!$R:$R,'Monthly Value (1)'!IA$6)+IA14*Assumptions!$B$23*((1+Assumptions!$B$57)^(IA4-2025))</f>
        <v>-2.6080254459420971E-2</v>
      </c>
      <c r="IB26" s="7">
        <f>SUMIFS('FCM-RNS-LMP Assumptions'!$AA:$AA,'FCM-RNS-LMP Assumptions'!$M:$M,'Monthly Value (1)'!IB$4,'FCM-RNS-LMP Assumptions'!$R:$R,'Monthly Value (1)'!IB$6)+IB14*Assumptions!$B$23*((1+Assumptions!$B$57)^(IB4-2025))</f>
        <v>0.10569822183730793</v>
      </c>
      <c r="IC26" s="7">
        <f>SUMIFS('FCM-RNS-LMP Assumptions'!$AA:$AA,'FCM-RNS-LMP Assumptions'!$M:$M,'Monthly Value (1)'!IC$4,'FCM-RNS-LMP Assumptions'!$R:$R,'Monthly Value (1)'!IC$6)+IC14*Assumptions!$B$23*((1+Assumptions!$B$57)^(IC4-2025))</f>
        <v>0.73708387217190641</v>
      </c>
      <c r="ID26" s="7">
        <f>SUMIFS('FCM-RNS-LMP Assumptions'!$AA:$AA,'FCM-RNS-LMP Assumptions'!$M:$M,'Monthly Value (1)'!ID$4,'FCM-RNS-LMP Assumptions'!$R:$R,'Monthly Value (1)'!ID$6)+ID14*Assumptions!$B$23*((1+Assumptions!$B$57)^(ID4-2025))</f>
        <v>0.73655443492116746</v>
      </c>
      <c r="IE26" s="7">
        <f>SUMIFS('FCM-RNS-LMP Assumptions'!$AA:$AA,'FCM-RNS-LMP Assumptions'!$M:$M,'Monthly Value (1)'!IE$4,'FCM-RNS-LMP Assumptions'!$R:$R,'Monthly Value (1)'!IE$6)+IE14*Assumptions!$B$23*((1+Assumptions!$B$57)^(IE4-2025))</f>
        <v>-0.1192537729122769</v>
      </c>
      <c r="IF26" s="7">
        <f>SUMIFS('FCM-RNS-LMP Assumptions'!$AA:$AA,'FCM-RNS-LMP Assumptions'!$M:$M,'Monthly Value (1)'!IF$4,'FCM-RNS-LMP Assumptions'!$R:$R,'Monthly Value (1)'!IF$6)+IF14*Assumptions!$B$23*((1+Assumptions!$B$57)^(IF4-2025))</f>
        <v>0.55710294871515487</v>
      </c>
      <c r="IG26" s="7">
        <f>SUMIFS('FCM-RNS-LMP Assumptions'!$AA:$AA,'FCM-RNS-LMP Assumptions'!$M:$M,'Monthly Value (1)'!IG$4,'FCM-RNS-LMP Assumptions'!$R:$R,'Monthly Value (1)'!IG$6)+IG14*Assumptions!$B$23*((1+Assumptions!$B$57)^(IG4-2025))</f>
        <v>-0.42585605949169647</v>
      </c>
      <c r="IH26" s="7">
        <f>SUMIFS('FCM-RNS-LMP Assumptions'!$AA:$AA,'FCM-RNS-LMP Assumptions'!$M:$M,'Monthly Value (1)'!IH$4,'FCM-RNS-LMP Assumptions'!$R:$R,'Monthly Value (1)'!IH$6)+IH14*Assumptions!$B$23*((1+Assumptions!$B$57)^(IH4-2025))</f>
        <v>0.51516065466130101</v>
      </c>
      <c r="II26" s="7">
        <f>SUMIFS('FCM-RNS-LMP Assumptions'!$AA:$AA,'FCM-RNS-LMP Assumptions'!$M:$M,'Monthly Value (1)'!II$4,'FCM-RNS-LMP Assumptions'!$R:$R,'Monthly Value (1)'!II$6)+II14*Assumptions!$B$23*((1+Assumptions!$B$57)^(II4-2025))</f>
        <v>0</v>
      </c>
      <c r="IJ26" s="7">
        <f>SUMIFS('FCM-RNS-LMP Assumptions'!$AA:$AA,'FCM-RNS-LMP Assumptions'!$M:$M,'Monthly Value (1)'!IJ$4,'FCM-RNS-LMP Assumptions'!$R:$R,'Monthly Value (1)'!IJ$6)+IJ14*Assumptions!$B$23*((1+Assumptions!$B$57)^(IJ4-2025))</f>
        <v>0</v>
      </c>
      <c r="IK26" s="7">
        <f>SUMIFS('FCM-RNS-LMP Assumptions'!$AA:$AA,'FCM-RNS-LMP Assumptions'!$M:$M,'Monthly Value (1)'!IK$4,'FCM-RNS-LMP Assumptions'!$R:$R,'Monthly Value (1)'!IK$6)+IK14*Assumptions!$B$23*((1+Assumptions!$B$57)^(IK4-2025))</f>
        <v>0</v>
      </c>
      <c r="IL26" s="7">
        <f>SUMIFS('FCM-RNS-LMP Assumptions'!$AA:$AA,'FCM-RNS-LMP Assumptions'!$M:$M,'Monthly Value (1)'!IL$4,'FCM-RNS-LMP Assumptions'!$R:$R,'Monthly Value (1)'!IL$6)+IL14*Assumptions!$B$23*((1+Assumptions!$B$57)^(IL4-2025))</f>
        <v>0</v>
      </c>
      <c r="IM26" s="7">
        <f>SUMIFS('FCM-RNS-LMP Assumptions'!$AA:$AA,'FCM-RNS-LMP Assumptions'!$M:$M,'Monthly Value (1)'!IM$4,'FCM-RNS-LMP Assumptions'!$R:$R,'Monthly Value (1)'!IM$6)+IM14*Assumptions!$B$23*((1+Assumptions!$B$57)^(IM4-2025))</f>
        <v>0</v>
      </c>
      <c r="IN26" s="7">
        <f>SUMIFS('FCM-RNS-LMP Assumptions'!$AA:$AA,'FCM-RNS-LMP Assumptions'!$M:$M,'Monthly Value (1)'!IN$4,'FCM-RNS-LMP Assumptions'!$R:$R,'Monthly Value (1)'!IN$6)+IN14*Assumptions!$B$23*((1+Assumptions!$B$57)^(IN4-2025))</f>
        <v>0</v>
      </c>
      <c r="IO26" s="7">
        <f>SUMIFS('FCM-RNS-LMP Assumptions'!$AA:$AA,'FCM-RNS-LMP Assumptions'!$M:$M,'Monthly Value (1)'!IO$4,'FCM-RNS-LMP Assumptions'!$R:$R,'Monthly Value (1)'!IO$6)+IO14*Assumptions!$B$23*((1+Assumptions!$B$57)^(IO4-2025))</f>
        <v>0</v>
      </c>
      <c r="IP26" s="7">
        <f>SUMIFS('FCM-RNS-LMP Assumptions'!$AA:$AA,'FCM-RNS-LMP Assumptions'!$M:$M,'Monthly Value (1)'!IP$4,'FCM-RNS-LMP Assumptions'!$R:$R,'Monthly Value (1)'!IP$6)+IP14*Assumptions!$B$23*((1+Assumptions!$B$57)^(IP4-2025))</f>
        <v>0</v>
      </c>
      <c r="IQ26" s="7">
        <f>SUMIFS('FCM-RNS-LMP Assumptions'!$AA:$AA,'FCM-RNS-LMP Assumptions'!$M:$M,'Monthly Value (1)'!IQ$4,'FCM-RNS-LMP Assumptions'!$R:$R,'Monthly Value (1)'!IQ$6)+IQ14*Assumptions!$B$23*((1+Assumptions!$B$57)^(IQ4-2025))</f>
        <v>0</v>
      </c>
      <c r="IR26" s="7">
        <f>SUMIFS('FCM-RNS-LMP Assumptions'!$AA:$AA,'FCM-RNS-LMP Assumptions'!$M:$M,'Monthly Value (1)'!IR$4,'FCM-RNS-LMP Assumptions'!$R:$R,'Monthly Value (1)'!IR$6)+IR14*Assumptions!$B$23*((1+Assumptions!$B$57)^(IR4-2025))</f>
        <v>0</v>
      </c>
      <c r="IS26" s="7">
        <f>SUMIFS('FCM-RNS-LMP Assumptions'!$AA:$AA,'FCM-RNS-LMP Assumptions'!$M:$M,'Monthly Value (1)'!IS$4,'FCM-RNS-LMP Assumptions'!$R:$R,'Monthly Value (1)'!IS$6)+IS14*Assumptions!$B$23*((1+Assumptions!$B$57)^(IS4-2025))</f>
        <v>0</v>
      </c>
      <c r="IT26" s="7">
        <f>SUMIFS('FCM-RNS-LMP Assumptions'!$AA:$AA,'FCM-RNS-LMP Assumptions'!$M:$M,'Monthly Value (1)'!IT$4,'FCM-RNS-LMP Assumptions'!$R:$R,'Monthly Value (1)'!IT$6)+IT14*Assumptions!$B$23*((1+Assumptions!$B$57)^(IT4-2025))</f>
        <v>0</v>
      </c>
      <c r="IU26" s="7">
        <f>SUMIFS('FCM-RNS-LMP Assumptions'!$AA:$AA,'FCM-RNS-LMP Assumptions'!$M:$M,'Monthly Value (1)'!IU$4,'FCM-RNS-LMP Assumptions'!$R:$R,'Monthly Value (1)'!IU$6)+IU14*Assumptions!$B$23*((1+Assumptions!$B$57)^(IU4-2025))</f>
        <v>0</v>
      </c>
      <c r="IV26" s="7">
        <f>SUMIFS('FCM-RNS-LMP Assumptions'!$AA:$AA,'FCM-RNS-LMP Assumptions'!$M:$M,'Monthly Value (1)'!IV$4,'FCM-RNS-LMP Assumptions'!$R:$R,'Monthly Value (1)'!IV$6)+IV14*Assumptions!$B$23*((1+Assumptions!$B$57)^(IV4-2025))</f>
        <v>0</v>
      </c>
      <c r="IW26" s="7">
        <f>SUMIFS('FCM-RNS-LMP Assumptions'!$AA:$AA,'FCM-RNS-LMP Assumptions'!$M:$M,'Monthly Value (1)'!IW$4,'FCM-RNS-LMP Assumptions'!$R:$R,'Monthly Value (1)'!IW$6)+IW14*Assumptions!$B$23*((1+Assumptions!$B$57)^(IW4-2025))</f>
        <v>0</v>
      </c>
      <c r="IX26" s="7">
        <f>SUMIFS('FCM-RNS-LMP Assumptions'!$AA:$AA,'FCM-RNS-LMP Assumptions'!$M:$M,'Monthly Value (1)'!IX$4,'FCM-RNS-LMP Assumptions'!$R:$R,'Monthly Value (1)'!IX$6)+IX14*Assumptions!$B$23*((1+Assumptions!$B$57)^(IX4-2025))</f>
        <v>0</v>
      </c>
      <c r="IY26" s="7">
        <f>SUMIFS('FCM-RNS-LMP Assumptions'!$AA:$AA,'FCM-RNS-LMP Assumptions'!$M:$M,'Monthly Value (1)'!IY$4,'FCM-RNS-LMP Assumptions'!$R:$R,'Monthly Value (1)'!IY$6)+IY14*Assumptions!$B$23*((1+Assumptions!$B$57)^(IY4-2025))</f>
        <v>0</v>
      </c>
      <c r="IZ26" s="7">
        <f>SUMIFS('FCM-RNS-LMP Assumptions'!$AA:$AA,'FCM-RNS-LMP Assumptions'!$M:$M,'Monthly Value (1)'!IZ$4,'FCM-RNS-LMP Assumptions'!$R:$R,'Monthly Value (1)'!IZ$6)+IZ14*Assumptions!$B$23*((1+Assumptions!$B$57)^(IZ4-2025))</f>
        <v>0</v>
      </c>
      <c r="JA26" s="7">
        <f>SUMIFS('FCM-RNS-LMP Assumptions'!$AA:$AA,'FCM-RNS-LMP Assumptions'!$M:$M,'Monthly Value (1)'!JA$4,'FCM-RNS-LMP Assumptions'!$R:$R,'Monthly Value (1)'!JA$6)+JA14*Assumptions!$B$23*((1+Assumptions!$B$57)^(JA4-2025))</f>
        <v>0</v>
      </c>
      <c r="JB26" s="7">
        <f>SUMIFS('FCM-RNS-LMP Assumptions'!$AA:$AA,'FCM-RNS-LMP Assumptions'!$M:$M,'Monthly Value (1)'!JB$4,'FCM-RNS-LMP Assumptions'!$R:$R,'Monthly Value (1)'!JB$6)+JB14*Assumptions!$B$23*((1+Assumptions!$B$57)^(JB4-2025))</f>
        <v>0</v>
      </c>
      <c r="JC26" s="7">
        <f>SUMIFS('FCM-RNS-LMP Assumptions'!$AA:$AA,'FCM-RNS-LMP Assumptions'!$M:$M,'Monthly Value (1)'!JC$4,'FCM-RNS-LMP Assumptions'!$R:$R,'Monthly Value (1)'!JC$6)+JC14*Assumptions!$B$23*((1+Assumptions!$B$57)^(JC4-2025))</f>
        <v>0</v>
      </c>
      <c r="JD26" s="7">
        <f>SUMIFS('FCM-RNS-LMP Assumptions'!$AA:$AA,'FCM-RNS-LMP Assumptions'!$M:$M,'Monthly Value (1)'!JD$4,'FCM-RNS-LMP Assumptions'!$R:$R,'Monthly Value (1)'!JD$6)+JD14*Assumptions!$B$23*((1+Assumptions!$B$57)^(JD4-2025))</f>
        <v>0</v>
      </c>
      <c r="JE26" s="7">
        <f>SUMIFS('FCM-RNS-LMP Assumptions'!$AA:$AA,'FCM-RNS-LMP Assumptions'!$M:$M,'Monthly Value (1)'!JE$4,'FCM-RNS-LMP Assumptions'!$R:$R,'Monthly Value (1)'!JE$6)+JE14*Assumptions!$B$23*((1+Assumptions!$B$57)^(JE4-2025))</f>
        <v>0</v>
      </c>
      <c r="JF26" s="7">
        <f>SUMIFS('FCM-RNS-LMP Assumptions'!$AA:$AA,'FCM-RNS-LMP Assumptions'!$M:$M,'Monthly Value (1)'!JF$4,'FCM-RNS-LMP Assumptions'!$R:$R,'Monthly Value (1)'!JF$6)+JF14*Assumptions!$B$23*((1+Assumptions!$B$57)^(JF4-2025))</f>
        <v>0</v>
      </c>
      <c r="JG26" s="7">
        <f>SUMIFS('FCM-RNS-LMP Assumptions'!$AA:$AA,'FCM-RNS-LMP Assumptions'!$M:$M,'Monthly Value (1)'!JG$4,'FCM-RNS-LMP Assumptions'!$R:$R,'Monthly Value (1)'!JG$6)+JG14*Assumptions!$B$23*((1+Assumptions!$B$57)^(JG4-2025))</f>
        <v>0</v>
      </c>
      <c r="JH26" s="7">
        <f>SUMIFS('FCM-RNS-LMP Assumptions'!$AA:$AA,'FCM-RNS-LMP Assumptions'!$M:$M,'Monthly Value (1)'!JH$4,'FCM-RNS-LMP Assumptions'!$R:$R,'Monthly Value (1)'!JH$6)+JH14*Assumptions!$B$23*((1+Assumptions!$B$57)^(JH4-2025))</f>
        <v>0</v>
      </c>
      <c r="JI26" s="7">
        <f>SUMIFS('FCM-RNS-LMP Assumptions'!$AA:$AA,'FCM-RNS-LMP Assumptions'!$M:$M,'Monthly Value (1)'!JI$4,'FCM-RNS-LMP Assumptions'!$R:$R,'Monthly Value (1)'!JI$6)+JI14*Assumptions!$B$23*((1+Assumptions!$B$57)^(JI4-2025))</f>
        <v>0</v>
      </c>
      <c r="JJ26" s="7">
        <f>SUMIFS('FCM-RNS-LMP Assumptions'!$AA:$AA,'FCM-RNS-LMP Assumptions'!$M:$M,'Monthly Value (1)'!JJ$4,'FCM-RNS-LMP Assumptions'!$R:$R,'Monthly Value (1)'!JJ$6)+JJ14*Assumptions!$B$23*((1+Assumptions!$B$57)^(JJ4-2025))</f>
        <v>0</v>
      </c>
      <c r="JK26" s="7">
        <f>SUMIFS('FCM-RNS-LMP Assumptions'!$AA:$AA,'FCM-RNS-LMP Assumptions'!$M:$M,'Monthly Value (1)'!JK$4,'FCM-RNS-LMP Assumptions'!$R:$R,'Monthly Value (1)'!JK$6)+JK14*Assumptions!$B$23*((1+Assumptions!$B$57)^(JK4-2025))</f>
        <v>0</v>
      </c>
      <c r="JL26" s="7">
        <f>SUMIFS('FCM-RNS-LMP Assumptions'!$AA:$AA,'FCM-RNS-LMP Assumptions'!$M:$M,'Monthly Value (1)'!JL$4,'FCM-RNS-LMP Assumptions'!$R:$R,'Monthly Value (1)'!JL$6)+JL14*Assumptions!$B$23*((1+Assumptions!$B$57)^(JL4-2025))</f>
        <v>0</v>
      </c>
      <c r="JM26" s="7">
        <f>SUMIFS('FCM-RNS-LMP Assumptions'!$AA:$AA,'FCM-RNS-LMP Assumptions'!$M:$M,'Monthly Value (1)'!JM$4,'FCM-RNS-LMP Assumptions'!$R:$R,'Monthly Value (1)'!JM$6)+JM14*Assumptions!$B$23*((1+Assumptions!$B$57)^(JM4-2025))</f>
        <v>0</v>
      </c>
      <c r="JN26" s="7">
        <f>SUMIFS('FCM-RNS-LMP Assumptions'!$AA:$AA,'FCM-RNS-LMP Assumptions'!$M:$M,'Monthly Value (1)'!JN$4,'FCM-RNS-LMP Assumptions'!$R:$R,'Monthly Value (1)'!JN$6)+JN14*Assumptions!$B$23*((1+Assumptions!$B$57)^(JN4-2025))</f>
        <v>0</v>
      </c>
      <c r="JO26" s="7">
        <f>SUMIFS('FCM-RNS-LMP Assumptions'!$AA:$AA,'FCM-RNS-LMP Assumptions'!$M:$M,'Monthly Value (1)'!JO$4,'FCM-RNS-LMP Assumptions'!$R:$R,'Monthly Value (1)'!JO$6)+JO14*Assumptions!$B$23*((1+Assumptions!$B$57)^(JO4-2025))</f>
        <v>0</v>
      </c>
      <c r="JP26" s="7">
        <f>SUMIFS('FCM-RNS-LMP Assumptions'!$AA:$AA,'FCM-RNS-LMP Assumptions'!$M:$M,'Monthly Value (1)'!JP$4,'FCM-RNS-LMP Assumptions'!$R:$R,'Monthly Value (1)'!JP$6)+JP14*Assumptions!$B$23*((1+Assumptions!$B$57)^(JP4-2025))</f>
        <v>0</v>
      </c>
      <c r="JQ26" s="7">
        <f>SUMIFS('FCM-RNS-LMP Assumptions'!$AA:$AA,'FCM-RNS-LMP Assumptions'!$M:$M,'Monthly Value (1)'!JQ$4,'FCM-RNS-LMP Assumptions'!$R:$R,'Monthly Value (1)'!JQ$6)+JQ14*Assumptions!$B$23*((1+Assumptions!$B$57)^(JQ4-2025))</f>
        <v>0</v>
      </c>
      <c r="JR26" s="7">
        <f>SUMIFS('FCM-RNS-LMP Assumptions'!$AA:$AA,'FCM-RNS-LMP Assumptions'!$M:$M,'Monthly Value (1)'!JR$4,'FCM-RNS-LMP Assumptions'!$R:$R,'Monthly Value (1)'!JR$6)+JR14*Assumptions!$B$23*((1+Assumptions!$B$57)^(JR4-2025))</f>
        <v>0</v>
      </c>
      <c r="JS26" s="7">
        <f>SUMIFS('FCM-RNS-LMP Assumptions'!$AA:$AA,'FCM-RNS-LMP Assumptions'!$M:$M,'Monthly Value (1)'!JS$4,'FCM-RNS-LMP Assumptions'!$R:$R,'Monthly Value (1)'!JS$6)+JS14*Assumptions!$B$23*((1+Assumptions!$B$57)^(JS4-2025))</f>
        <v>0</v>
      </c>
      <c r="JT26" s="7">
        <f>SUMIFS('FCM-RNS-LMP Assumptions'!$AA:$AA,'FCM-RNS-LMP Assumptions'!$M:$M,'Monthly Value (1)'!JT$4,'FCM-RNS-LMP Assumptions'!$R:$R,'Monthly Value (1)'!JT$6)+JT14*Assumptions!$B$23*((1+Assumptions!$B$57)^(JT4-2025))</f>
        <v>0</v>
      </c>
      <c r="JU26" s="7">
        <f>SUMIFS('FCM-RNS-LMP Assumptions'!$AA:$AA,'FCM-RNS-LMP Assumptions'!$M:$M,'Monthly Value (1)'!JU$4,'FCM-RNS-LMP Assumptions'!$R:$R,'Monthly Value (1)'!JU$6)+JU14*Assumptions!$B$23*((1+Assumptions!$B$57)^(JU4-2025))</f>
        <v>0</v>
      </c>
      <c r="JV26" s="7">
        <f>SUMIFS('FCM-RNS-LMP Assumptions'!$AA:$AA,'FCM-RNS-LMP Assumptions'!$M:$M,'Monthly Value (1)'!JV$4,'FCM-RNS-LMP Assumptions'!$R:$R,'Monthly Value (1)'!JV$6)+JV14*Assumptions!$B$23*((1+Assumptions!$B$57)^(JV4-2025))</f>
        <v>0</v>
      </c>
      <c r="JW26" s="7">
        <f>SUMIFS('FCM-RNS-LMP Assumptions'!$AA:$AA,'FCM-RNS-LMP Assumptions'!$M:$M,'Monthly Value (1)'!JW$4,'FCM-RNS-LMP Assumptions'!$R:$R,'Monthly Value (1)'!JW$6)+JW14*Assumptions!$B$23*((1+Assumptions!$B$57)^(JW4-2025))</f>
        <v>0</v>
      </c>
      <c r="JX26" s="7">
        <f>SUMIFS('FCM-RNS-LMP Assumptions'!$AA:$AA,'FCM-RNS-LMP Assumptions'!$M:$M,'Monthly Value (1)'!JX$4,'FCM-RNS-LMP Assumptions'!$R:$R,'Monthly Value (1)'!JX$6)+JX14*Assumptions!$B$23*((1+Assumptions!$B$57)^(JX4-2025))</f>
        <v>0</v>
      </c>
      <c r="JY26" s="7">
        <f>SUMIFS('FCM-RNS-LMP Assumptions'!$AA:$AA,'FCM-RNS-LMP Assumptions'!$M:$M,'Monthly Value (1)'!JY$4,'FCM-RNS-LMP Assumptions'!$R:$R,'Monthly Value (1)'!JY$6)+JY14*Assumptions!$B$23*((1+Assumptions!$B$57)^(JY4-2025))</f>
        <v>0</v>
      </c>
      <c r="JZ26" s="7">
        <f>SUMIFS('FCM-RNS-LMP Assumptions'!$AA:$AA,'FCM-RNS-LMP Assumptions'!$M:$M,'Monthly Value (1)'!JZ$4,'FCM-RNS-LMP Assumptions'!$R:$R,'Monthly Value (1)'!JZ$6)+JZ14*Assumptions!$B$23*((1+Assumptions!$B$57)^(JZ4-2025))</f>
        <v>0</v>
      </c>
      <c r="KA26" s="7">
        <f>SUMIFS('FCM-RNS-LMP Assumptions'!$AA:$AA,'FCM-RNS-LMP Assumptions'!$M:$M,'Monthly Value (1)'!KA$4,'FCM-RNS-LMP Assumptions'!$R:$R,'Monthly Value (1)'!KA$6)+KA14*Assumptions!$B$23*((1+Assumptions!$B$57)^(KA4-2025))</f>
        <v>0</v>
      </c>
      <c r="KB26" s="7">
        <f>SUMIFS('FCM-RNS-LMP Assumptions'!$AA:$AA,'FCM-RNS-LMP Assumptions'!$M:$M,'Monthly Value (1)'!KB$4,'FCM-RNS-LMP Assumptions'!$R:$R,'Monthly Value (1)'!KB$6)+KB14*Assumptions!$B$23*((1+Assumptions!$B$57)^(KB4-2025))</f>
        <v>0</v>
      </c>
      <c r="KC26" s="7">
        <f>SUMIFS('FCM-RNS-LMP Assumptions'!$AA:$AA,'FCM-RNS-LMP Assumptions'!$M:$M,'Monthly Value (1)'!KC$4,'FCM-RNS-LMP Assumptions'!$R:$R,'Monthly Value (1)'!KC$6)+KC14*Assumptions!$B$23*((1+Assumptions!$B$57)^(KC4-2025))</f>
        <v>0</v>
      </c>
      <c r="KD26" s="7">
        <f>SUMIFS('FCM-RNS-LMP Assumptions'!$AA:$AA,'FCM-RNS-LMP Assumptions'!$M:$M,'Monthly Value (1)'!KD$4,'FCM-RNS-LMP Assumptions'!$R:$R,'Monthly Value (1)'!KD$6)+KD14*Assumptions!$B$23*((1+Assumptions!$B$57)^(KD4-2025))</f>
        <v>0</v>
      </c>
      <c r="KE26" s="7">
        <f>SUMIFS('FCM-RNS-LMP Assumptions'!$AA:$AA,'FCM-RNS-LMP Assumptions'!$M:$M,'Monthly Value (1)'!KE$4,'FCM-RNS-LMP Assumptions'!$R:$R,'Monthly Value (1)'!KE$6)+KE14*Assumptions!$B$23*((1+Assumptions!$B$57)^(KE4-2025))</f>
        <v>0</v>
      </c>
      <c r="KF26" s="7">
        <f>SUMIFS('FCM-RNS-LMP Assumptions'!$AA:$AA,'FCM-RNS-LMP Assumptions'!$M:$M,'Monthly Value (1)'!KF$4,'FCM-RNS-LMP Assumptions'!$R:$R,'Monthly Value (1)'!KF$6)+KF14*Assumptions!$B$23*((1+Assumptions!$B$57)^(KF4-2025))</f>
        <v>0</v>
      </c>
      <c r="KG26" s="7">
        <f>SUMIFS('FCM-RNS-LMP Assumptions'!$AA:$AA,'FCM-RNS-LMP Assumptions'!$M:$M,'Monthly Value (1)'!KG$4,'FCM-RNS-LMP Assumptions'!$R:$R,'Monthly Value (1)'!KG$6)+KG14*Assumptions!$B$23*((1+Assumptions!$B$57)^(KG4-2025))</f>
        <v>0</v>
      </c>
      <c r="KH26" s="7">
        <f>SUMIFS('FCM-RNS-LMP Assumptions'!$AA:$AA,'FCM-RNS-LMP Assumptions'!$M:$M,'Monthly Value (1)'!KH$4,'FCM-RNS-LMP Assumptions'!$R:$R,'Monthly Value (1)'!KH$6)+KH14*Assumptions!$B$23*((1+Assumptions!$B$57)^(KH4-2025))</f>
        <v>0</v>
      </c>
      <c r="KI26" s="7">
        <f>SUMIFS('FCM-RNS-LMP Assumptions'!$AA:$AA,'FCM-RNS-LMP Assumptions'!$M:$M,'Monthly Value (1)'!KI$4,'FCM-RNS-LMP Assumptions'!$R:$R,'Monthly Value (1)'!KI$6)+KI14*Assumptions!$B$23*((1+Assumptions!$B$57)^(KI4-2025))</f>
        <v>0</v>
      </c>
      <c r="KJ26" s="7">
        <f>SUMIFS('FCM-RNS-LMP Assumptions'!$AA:$AA,'FCM-RNS-LMP Assumptions'!$M:$M,'Monthly Value (1)'!KJ$4,'FCM-RNS-LMP Assumptions'!$R:$R,'Monthly Value (1)'!KJ$6)+KJ14*Assumptions!$B$23*((1+Assumptions!$B$57)^(KJ4-2025))</f>
        <v>0</v>
      </c>
      <c r="KK26" s="7">
        <f>SUMIFS('FCM-RNS-LMP Assumptions'!$AA:$AA,'FCM-RNS-LMP Assumptions'!$M:$M,'Monthly Value (1)'!KK$4,'FCM-RNS-LMP Assumptions'!$R:$R,'Monthly Value (1)'!KK$6)+KK14*Assumptions!$B$23*((1+Assumptions!$B$57)^(KK4-2025))</f>
        <v>0</v>
      </c>
      <c r="KL26" s="7">
        <f>SUMIFS('FCM-RNS-LMP Assumptions'!$AA:$AA,'FCM-RNS-LMP Assumptions'!$M:$M,'Monthly Value (1)'!KL$4,'FCM-RNS-LMP Assumptions'!$R:$R,'Monthly Value (1)'!KL$6)+KL14*Assumptions!$B$23*((1+Assumptions!$B$57)^(KL4-2025))</f>
        <v>0</v>
      </c>
      <c r="KM26" s="7">
        <f>SUMIFS('FCM-RNS-LMP Assumptions'!$AA:$AA,'FCM-RNS-LMP Assumptions'!$M:$M,'Monthly Value (1)'!KM$4,'FCM-RNS-LMP Assumptions'!$R:$R,'Monthly Value (1)'!KM$6)+KM14*Assumptions!$B$23*((1+Assumptions!$B$57)^(KM4-2025))</f>
        <v>0</v>
      </c>
      <c r="KN26" s="7">
        <f>SUMIFS('FCM-RNS-LMP Assumptions'!$AA:$AA,'FCM-RNS-LMP Assumptions'!$M:$M,'Monthly Value (1)'!KN$4,'FCM-RNS-LMP Assumptions'!$R:$R,'Monthly Value (1)'!KN$6)+KN14*Assumptions!$B$23*((1+Assumptions!$B$57)^(KN4-2025))</f>
        <v>0</v>
      </c>
      <c r="KO26" s="7">
        <f>SUMIFS('FCM-RNS-LMP Assumptions'!$AA:$AA,'FCM-RNS-LMP Assumptions'!$M:$M,'Monthly Value (1)'!KO$4,'FCM-RNS-LMP Assumptions'!$R:$R,'Monthly Value (1)'!KO$6)+KO14*Assumptions!$B$23*((1+Assumptions!$B$57)^(KO4-2025))</f>
        <v>0</v>
      </c>
      <c r="KP26" s="7">
        <f>SUMIFS('FCM-RNS-LMP Assumptions'!$AA:$AA,'FCM-RNS-LMP Assumptions'!$M:$M,'Monthly Value (1)'!KP$4,'FCM-RNS-LMP Assumptions'!$R:$R,'Monthly Value (1)'!KP$6)+KP14*Assumptions!$B$23*((1+Assumptions!$B$57)^(KP4-2025))</f>
        <v>0</v>
      </c>
      <c r="KQ26" s="7">
        <f>SUMIFS('FCM-RNS-LMP Assumptions'!$AA:$AA,'FCM-RNS-LMP Assumptions'!$M:$M,'Monthly Value (1)'!KQ$4,'FCM-RNS-LMP Assumptions'!$R:$R,'Monthly Value (1)'!KQ$6)+KQ14*Assumptions!$B$23*((1+Assumptions!$B$57)^(KQ4-2025))</f>
        <v>0</v>
      </c>
      <c r="KR26" s="7">
        <f>SUMIFS('FCM-RNS-LMP Assumptions'!$AA:$AA,'FCM-RNS-LMP Assumptions'!$M:$M,'Monthly Value (1)'!KR$4,'FCM-RNS-LMP Assumptions'!$R:$R,'Monthly Value (1)'!KR$6)+KR14*Assumptions!$B$23*((1+Assumptions!$B$57)^(KR4-2025))</f>
        <v>0</v>
      </c>
      <c r="KS26" s="7">
        <f>SUMIFS('FCM-RNS-LMP Assumptions'!$AA:$AA,'FCM-RNS-LMP Assumptions'!$M:$M,'Monthly Value (1)'!KS$4,'FCM-RNS-LMP Assumptions'!$R:$R,'Monthly Value (1)'!KS$6)+KS14*Assumptions!$B$23*((1+Assumptions!$B$57)^(KS4-2025))</f>
        <v>0</v>
      </c>
      <c r="KT26" s="7">
        <f>SUMIFS('FCM-RNS-LMP Assumptions'!$AA:$AA,'FCM-RNS-LMP Assumptions'!$M:$M,'Monthly Value (1)'!KT$4,'FCM-RNS-LMP Assumptions'!$R:$R,'Monthly Value (1)'!KT$6)+KT14*Assumptions!$B$23*((1+Assumptions!$B$57)^(KT4-2025))</f>
        <v>0</v>
      </c>
      <c r="KU26" s="7">
        <f>SUMIFS('FCM-RNS-LMP Assumptions'!$AA:$AA,'FCM-RNS-LMP Assumptions'!$M:$M,'Monthly Value (1)'!KU$4,'FCM-RNS-LMP Assumptions'!$R:$R,'Monthly Value (1)'!KU$6)+KU14*Assumptions!$B$23*((1+Assumptions!$B$57)^(KU4-2025))</f>
        <v>0</v>
      </c>
      <c r="KV26" s="7">
        <f>SUMIFS('FCM-RNS-LMP Assumptions'!$AA:$AA,'FCM-RNS-LMP Assumptions'!$M:$M,'Monthly Value (1)'!KV$4,'FCM-RNS-LMP Assumptions'!$R:$R,'Monthly Value (1)'!KV$6)+KV14*Assumptions!$B$23*((1+Assumptions!$B$57)^(KV4-2025))</f>
        <v>0</v>
      </c>
      <c r="KW26" s="7">
        <f>SUMIFS('FCM-RNS-LMP Assumptions'!$AA:$AA,'FCM-RNS-LMP Assumptions'!$M:$M,'Monthly Value (1)'!KW$4,'FCM-RNS-LMP Assumptions'!$R:$R,'Monthly Value (1)'!KW$6)+KW14*Assumptions!$B$23*((1+Assumptions!$B$57)^(KW4-2025))</f>
        <v>0</v>
      </c>
      <c r="KX26" s="7">
        <f>SUMIFS('FCM-RNS-LMP Assumptions'!$AA:$AA,'FCM-RNS-LMP Assumptions'!$M:$M,'Monthly Value (1)'!KX$4,'FCM-RNS-LMP Assumptions'!$R:$R,'Monthly Value (1)'!KX$6)+KX14*Assumptions!$B$23*((1+Assumptions!$B$57)^(KX4-2025))</f>
        <v>0</v>
      </c>
      <c r="KY26" s="7">
        <f>SUMIFS('FCM-RNS-LMP Assumptions'!$AA:$AA,'FCM-RNS-LMP Assumptions'!$M:$M,'Monthly Value (1)'!KY$4,'FCM-RNS-LMP Assumptions'!$R:$R,'Monthly Value (1)'!KY$6)+KY14*Assumptions!$B$23*((1+Assumptions!$B$57)^(KY4-2025))</f>
        <v>0</v>
      </c>
      <c r="KZ26" s="7">
        <f>SUMIFS('FCM-RNS-LMP Assumptions'!$AA:$AA,'FCM-RNS-LMP Assumptions'!$M:$M,'Monthly Value (1)'!KZ$4,'FCM-RNS-LMP Assumptions'!$R:$R,'Monthly Value (1)'!KZ$6)+KZ14*Assumptions!$B$23*((1+Assumptions!$B$57)^(KZ4-2025))</f>
        <v>0</v>
      </c>
      <c r="LA26" s="7">
        <f>SUMIFS('FCM-RNS-LMP Assumptions'!$AA:$AA,'FCM-RNS-LMP Assumptions'!$M:$M,'Monthly Value (1)'!LA$4,'FCM-RNS-LMP Assumptions'!$R:$R,'Monthly Value (1)'!LA$6)+LA14*Assumptions!$B$23*((1+Assumptions!$B$57)^(LA4-2025))</f>
        <v>0</v>
      </c>
      <c r="LB26" s="7">
        <f>SUMIFS('FCM-RNS-LMP Assumptions'!$AA:$AA,'FCM-RNS-LMP Assumptions'!$M:$M,'Monthly Value (1)'!LB$4,'FCM-RNS-LMP Assumptions'!$R:$R,'Monthly Value (1)'!LB$6)+LB14*Assumptions!$B$23*((1+Assumptions!$B$57)^(LB4-2025))</f>
        <v>0</v>
      </c>
      <c r="LC26" s="7">
        <f>SUMIFS('FCM-RNS-LMP Assumptions'!$AA:$AA,'FCM-RNS-LMP Assumptions'!$M:$M,'Monthly Value (1)'!LC$4,'FCM-RNS-LMP Assumptions'!$R:$R,'Monthly Value (1)'!LC$6)+LC14*Assumptions!$B$23*((1+Assumptions!$B$57)^(LC4-2025))</f>
        <v>0</v>
      </c>
      <c r="LD26" s="7">
        <f>SUMIFS('FCM-RNS-LMP Assumptions'!$AA:$AA,'FCM-RNS-LMP Assumptions'!$M:$M,'Monthly Value (1)'!LD$4,'FCM-RNS-LMP Assumptions'!$R:$R,'Monthly Value (1)'!LD$6)+LD14*Assumptions!$B$23*((1+Assumptions!$B$57)^(LD4-2025))</f>
        <v>0</v>
      </c>
      <c r="LE26" s="7">
        <f>SUMIFS('FCM-RNS-LMP Assumptions'!$AA:$AA,'FCM-RNS-LMP Assumptions'!$M:$M,'Monthly Value (1)'!LE$4,'FCM-RNS-LMP Assumptions'!$R:$R,'Monthly Value (1)'!LE$6)+LE14*Assumptions!$B$23*((1+Assumptions!$B$57)^(LE4-2025))</f>
        <v>0</v>
      </c>
      <c r="LF26" s="7">
        <f>SUMIFS('FCM-RNS-LMP Assumptions'!$AA:$AA,'FCM-RNS-LMP Assumptions'!$M:$M,'Monthly Value (1)'!LF$4,'FCM-RNS-LMP Assumptions'!$R:$R,'Monthly Value (1)'!LF$6)+LF14*Assumptions!$B$23*((1+Assumptions!$B$57)^(LF4-2025))</f>
        <v>0</v>
      </c>
      <c r="LG26" s="7">
        <f>SUMIFS('FCM-RNS-LMP Assumptions'!$AA:$AA,'FCM-RNS-LMP Assumptions'!$M:$M,'Monthly Value (1)'!LG$4,'FCM-RNS-LMP Assumptions'!$R:$R,'Monthly Value (1)'!LG$6)+LG14*Assumptions!$B$23*((1+Assumptions!$B$57)^(LG4-2025))</f>
        <v>0</v>
      </c>
      <c r="LH26" s="7">
        <f>SUMIFS('FCM-RNS-LMP Assumptions'!$AA:$AA,'FCM-RNS-LMP Assumptions'!$M:$M,'Monthly Value (1)'!LH$4,'FCM-RNS-LMP Assumptions'!$R:$R,'Monthly Value (1)'!LH$6)+LH14*Assumptions!$B$23*((1+Assumptions!$B$57)^(LH4-2025))</f>
        <v>0</v>
      </c>
      <c r="LI26" s="7">
        <f>SUMIFS('FCM-RNS-LMP Assumptions'!$AA:$AA,'FCM-RNS-LMP Assumptions'!$M:$M,'Monthly Value (1)'!LI$4,'FCM-RNS-LMP Assumptions'!$R:$R,'Monthly Value (1)'!LI$6)+LI14*Assumptions!$B$23*((1+Assumptions!$B$57)^(LI4-2025))</f>
        <v>0</v>
      </c>
      <c r="LJ26" s="7">
        <f>SUMIFS('FCM-RNS-LMP Assumptions'!$AA:$AA,'FCM-RNS-LMP Assumptions'!$M:$M,'Monthly Value (1)'!LJ$4,'FCM-RNS-LMP Assumptions'!$R:$R,'Monthly Value (1)'!LJ$6)+LJ14*Assumptions!$B$23*((1+Assumptions!$B$57)^(LJ4-2025))</f>
        <v>0</v>
      </c>
      <c r="LK26" s="7">
        <f>SUMIFS('FCM-RNS-LMP Assumptions'!$AA:$AA,'FCM-RNS-LMP Assumptions'!$M:$M,'Monthly Value (1)'!LK$4,'FCM-RNS-LMP Assumptions'!$R:$R,'Monthly Value (1)'!LK$6)+LK14*Assumptions!$B$23*((1+Assumptions!$B$57)^(LK4-2025))</f>
        <v>0</v>
      </c>
      <c r="LL26" s="7">
        <f>SUMIFS('FCM-RNS-LMP Assumptions'!$AA:$AA,'FCM-RNS-LMP Assumptions'!$M:$M,'Monthly Value (1)'!LL$4,'FCM-RNS-LMP Assumptions'!$R:$R,'Monthly Value (1)'!LL$6)+LL14*Assumptions!$B$23*((1+Assumptions!$B$57)^(LL4-2025))</f>
        <v>0</v>
      </c>
      <c r="LM26" s="7">
        <f>SUMIFS('FCM-RNS-LMP Assumptions'!$AA:$AA,'FCM-RNS-LMP Assumptions'!$M:$M,'Monthly Value (1)'!LM$4,'FCM-RNS-LMP Assumptions'!$R:$R,'Monthly Value (1)'!LM$6)+LM14*Assumptions!$B$23*((1+Assumptions!$B$57)^(LM4-2025))</f>
        <v>0</v>
      </c>
      <c r="LN26" s="7">
        <f>SUMIFS('FCM-RNS-LMP Assumptions'!$AA:$AA,'FCM-RNS-LMP Assumptions'!$M:$M,'Monthly Value (1)'!LN$4,'FCM-RNS-LMP Assumptions'!$R:$R,'Monthly Value (1)'!LN$6)+LN14*Assumptions!$B$23*((1+Assumptions!$B$57)^(LN4-2025))</f>
        <v>0</v>
      </c>
      <c r="LO26" s="7">
        <f>SUMIFS('FCM-RNS-LMP Assumptions'!$AA:$AA,'FCM-RNS-LMP Assumptions'!$M:$M,'Monthly Value (1)'!LO$4,'FCM-RNS-LMP Assumptions'!$R:$R,'Monthly Value (1)'!LO$6)+LO14*Assumptions!$B$23*((1+Assumptions!$B$57)^(LO4-2025))</f>
        <v>0</v>
      </c>
      <c r="LP26" s="7">
        <f>SUMIFS('FCM-RNS-LMP Assumptions'!$AA:$AA,'FCM-RNS-LMP Assumptions'!$M:$M,'Monthly Value (1)'!LP$4,'FCM-RNS-LMP Assumptions'!$R:$R,'Monthly Value (1)'!LP$6)+LP14*Assumptions!$B$23*((1+Assumptions!$B$57)^(LP4-2025))</f>
        <v>0</v>
      </c>
      <c r="LQ26" s="7">
        <f>SUMIFS('FCM-RNS-LMP Assumptions'!$AA:$AA,'FCM-RNS-LMP Assumptions'!$M:$M,'Monthly Value (1)'!LQ$4,'FCM-RNS-LMP Assumptions'!$R:$R,'Monthly Value (1)'!LQ$6)+LQ14*Assumptions!$B$23*((1+Assumptions!$B$57)^(LQ4-2025))</f>
        <v>0</v>
      </c>
      <c r="LR26" s="7">
        <f>SUMIFS('FCM-RNS-LMP Assumptions'!$AA:$AA,'FCM-RNS-LMP Assumptions'!$M:$M,'Monthly Value (1)'!LR$4,'FCM-RNS-LMP Assumptions'!$R:$R,'Monthly Value (1)'!LR$6)+LR14*Assumptions!$B$23*((1+Assumptions!$B$57)^(LR4-2025))</f>
        <v>0</v>
      </c>
      <c r="LS26" s="7">
        <f>SUMIFS('FCM-RNS-LMP Assumptions'!$AA:$AA,'FCM-RNS-LMP Assumptions'!$M:$M,'Monthly Value (1)'!LS$4,'FCM-RNS-LMP Assumptions'!$R:$R,'Monthly Value (1)'!LS$6)+LS14*Assumptions!$B$23*((1+Assumptions!$B$57)^(LS4-2025))</f>
        <v>0</v>
      </c>
      <c r="LT26" s="7">
        <f>SUMIFS('FCM-RNS-LMP Assumptions'!$AA:$AA,'FCM-RNS-LMP Assumptions'!$M:$M,'Monthly Value (1)'!LT$4,'FCM-RNS-LMP Assumptions'!$R:$R,'Monthly Value (1)'!LT$6)+LT14*Assumptions!$B$23*((1+Assumptions!$B$57)^(LT4-2025))</f>
        <v>0</v>
      </c>
      <c r="LU26" s="7">
        <f>SUMIFS('FCM-RNS-LMP Assumptions'!$AA:$AA,'FCM-RNS-LMP Assumptions'!$M:$M,'Monthly Value (1)'!LU$4,'FCM-RNS-LMP Assumptions'!$R:$R,'Monthly Value (1)'!LU$6)+LU14*Assumptions!$B$23*((1+Assumptions!$B$57)^(LU4-2025))</f>
        <v>0</v>
      </c>
      <c r="LV26" s="7">
        <f>SUMIFS('FCM-RNS-LMP Assumptions'!$AA:$AA,'FCM-RNS-LMP Assumptions'!$M:$M,'Monthly Value (1)'!LV$4,'FCM-RNS-LMP Assumptions'!$R:$R,'Monthly Value (1)'!LV$6)+LV14*Assumptions!$B$23*((1+Assumptions!$B$57)^(LV4-2025))</f>
        <v>0</v>
      </c>
      <c r="LW26" s="7">
        <f>SUMIFS('FCM-RNS-LMP Assumptions'!$AA:$AA,'FCM-RNS-LMP Assumptions'!$M:$M,'Monthly Value (1)'!LW$4,'FCM-RNS-LMP Assumptions'!$R:$R,'Monthly Value (1)'!LW$6)+LW14*Assumptions!$B$23*((1+Assumptions!$B$57)^(LW4-2025))</f>
        <v>0</v>
      </c>
      <c r="LX26" s="7">
        <f>SUMIFS('FCM-RNS-LMP Assumptions'!$AA:$AA,'FCM-RNS-LMP Assumptions'!$M:$M,'Monthly Value (1)'!LX$4,'FCM-RNS-LMP Assumptions'!$R:$R,'Monthly Value (1)'!LX$6)+LX14*Assumptions!$B$23*((1+Assumptions!$B$57)^(LX4-2025))</f>
        <v>0</v>
      </c>
      <c r="LY26" s="7">
        <f>SUMIFS('FCM-RNS-LMP Assumptions'!$AA:$AA,'FCM-RNS-LMP Assumptions'!$M:$M,'Monthly Value (1)'!LY$4,'FCM-RNS-LMP Assumptions'!$R:$R,'Monthly Value (1)'!LY$6)+LY14*Assumptions!$B$23*((1+Assumptions!$B$57)^(LY4-2025))</f>
        <v>0</v>
      </c>
      <c r="LZ26" s="7">
        <f>SUMIFS('FCM-RNS-LMP Assumptions'!$AA:$AA,'FCM-RNS-LMP Assumptions'!$M:$M,'Monthly Value (1)'!LZ$4,'FCM-RNS-LMP Assumptions'!$R:$R,'Monthly Value (1)'!LZ$6)+LZ14*Assumptions!$B$23*((1+Assumptions!$B$57)^(LZ4-2025))</f>
        <v>0</v>
      </c>
      <c r="MA26" s="7">
        <f>SUMIFS('FCM-RNS-LMP Assumptions'!$AA:$AA,'FCM-RNS-LMP Assumptions'!$M:$M,'Monthly Value (1)'!MA$4,'FCM-RNS-LMP Assumptions'!$R:$R,'Monthly Value (1)'!MA$6)+MA14*Assumptions!$B$23*((1+Assumptions!$B$57)^(MA4-2025))</f>
        <v>0</v>
      </c>
      <c r="MB26" s="7">
        <f>SUMIFS('FCM-RNS-LMP Assumptions'!$AA:$AA,'FCM-RNS-LMP Assumptions'!$M:$M,'Monthly Value (1)'!MB$4,'FCM-RNS-LMP Assumptions'!$R:$R,'Monthly Value (1)'!MB$6)+MB14*Assumptions!$B$23*((1+Assumptions!$B$57)^(MB4-2025))</f>
        <v>0</v>
      </c>
      <c r="MC26" s="7">
        <f>SUMIFS('FCM-RNS-LMP Assumptions'!$AA:$AA,'FCM-RNS-LMP Assumptions'!$M:$M,'Monthly Value (1)'!MC$4,'FCM-RNS-LMP Assumptions'!$R:$R,'Monthly Value (1)'!MC$6)+MC14*Assumptions!$B$23*((1+Assumptions!$B$57)^(MC4-2025))</f>
        <v>0</v>
      </c>
      <c r="MD26" s="7">
        <f>SUMIFS('FCM-RNS-LMP Assumptions'!$AA:$AA,'FCM-RNS-LMP Assumptions'!$M:$M,'Monthly Value (1)'!MD$4,'FCM-RNS-LMP Assumptions'!$R:$R,'Monthly Value (1)'!MD$6)+MD14*Assumptions!$B$23*((1+Assumptions!$B$57)^(MD4-2025))</f>
        <v>0</v>
      </c>
      <c r="ME26" s="7">
        <f>SUMIFS('FCM-RNS-LMP Assumptions'!$AA:$AA,'FCM-RNS-LMP Assumptions'!$M:$M,'Monthly Value (1)'!ME$4,'FCM-RNS-LMP Assumptions'!$R:$R,'Monthly Value (1)'!ME$6)+ME14*Assumptions!$B$23*((1+Assumptions!$B$57)^(ME4-2025))</f>
        <v>0</v>
      </c>
      <c r="MF26" s="7">
        <f>SUMIFS('FCM-RNS-LMP Assumptions'!$AA:$AA,'FCM-RNS-LMP Assumptions'!$M:$M,'Monthly Value (1)'!MF$4,'FCM-RNS-LMP Assumptions'!$R:$R,'Monthly Value (1)'!MF$6)+MF14*Assumptions!$B$23*((1+Assumptions!$B$57)^(MF4-2025))</f>
        <v>0</v>
      </c>
      <c r="MG26" s="7">
        <f>SUMIFS('FCM-RNS-LMP Assumptions'!$AA:$AA,'FCM-RNS-LMP Assumptions'!$M:$M,'Monthly Value (1)'!MG$4,'FCM-RNS-LMP Assumptions'!$R:$R,'Monthly Value (1)'!MG$6)+MG14*Assumptions!$B$23*((1+Assumptions!$B$57)^(MG4-2025))</f>
        <v>0</v>
      </c>
      <c r="MH26" s="7">
        <f>SUMIFS('FCM-RNS-LMP Assumptions'!$AA:$AA,'FCM-RNS-LMP Assumptions'!$M:$M,'Monthly Value (1)'!MH$4,'FCM-RNS-LMP Assumptions'!$R:$R,'Monthly Value (1)'!MH$6)+MH14*Assumptions!$B$23*((1+Assumptions!$B$57)^(MH4-2025))</f>
        <v>0</v>
      </c>
      <c r="MI26" s="7">
        <f>SUMIFS('FCM-RNS-LMP Assumptions'!$AA:$AA,'FCM-RNS-LMP Assumptions'!$M:$M,'Monthly Value (1)'!MI$4,'FCM-RNS-LMP Assumptions'!$R:$R,'Monthly Value (1)'!MI$6)+MI14*Assumptions!$B$23*((1+Assumptions!$B$57)^(MI4-2025))</f>
        <v>0</v>
      </c>
      <c r="MJ26" s="7">
        <f>SUMIFS('FCM-RNS-LMP Assumptions'!$AA:$AA,'FCM-RNS-LMP Assumptions'!$M:$M,'Monthly Value (1)'!MJ$4,'FCM-RNS-LMP Assumptions'!$R:$R,'Monthly Value (1)'!MJ$6)+MJ14*Assumptions!$B$23*((1+Assumptions!$B$57)^(MJ4-2025))</f>
        <v>0</v>
      </c>
      <c r="MK26" s="7">
        <f>SUMIFS('FCM-RNS-LMP Assumptions'!$AA:$AA,'FCM-RNS-LMP Assumptions'!$M:$M,'Monthly Value (1)'!MK$4,'FCM-RNS-LMP Assumptions'!$R:$R,'Monthly Value (1)'!MK$6)+MK14*Assumptions!$B$23*((1+Assumptions!$B$57)^(MK4-2025))</f>
        <v>0</v>
      </c>
      <c r="ML26" s="7">
        <f>SUMIFS('FCM-RNS-LMP Assumptions'!$AA:$AA,'FCM-RNS-LMP Assumptions'!$M:$M,'Monthly Value (1)'!ML$4,'FCM-RNS-LMP Assumptions'!$R:$R,'Monthly Value (1)'!ML$6)+ML14*Assumptions!$B$23*((1+Assumptions!$B$57)^(ML4-2025))</f>
        <v>0</v>
      </c>
      <c r="MM26" s="7">
        <f>SUMIFS('FCM-RNS-LMP Assumptions'!$AA:$AA,'FCM-RNS-LMP Assumptions'!$M:$M,'Monthly Value (1)'!MM$4,'FCM-RNS-LMP Assumptions'!$R:$R,'Monthly Value (1)'!MM$6)+MM14*Assumptions!$B$23*((1+Assumptions!$B$57)^(MM4-2025))</f>
        <v>0</v>
      </c>
      <c r="MN26" s="7">
        <f>SUMIFS('FCM-RNS-LMP Assumptions'!$AA:$AA,'FCM-RNS-LMP Assumptions'!$M:$M,'Monthly Value (1)'!MN$4,'FCM-RNS-LMP Assumptions'!$R:$R,'Monthly Value (1)'!MN$6)+MN14*Assumptions!$B$23*((1+Assumptions!$B$57)^(MN4-2025))</f>
        <v>0</v>
      </c>
      <c r="MO26" s="7">
        <f>SUMIFS('FCM-RNS-LMP Assumptions'!$AA:$AA,'FCM-RNS-LMP Assumptions'!$M:$M,'Monthly Value (1)'!MO$4,'FCM-RNS-LMP Assumptions'!$R:$R,'Monthly Value (1)'!MO$6)+MO14*Assumptions!$B$23*((1+Assumptions!$B$57)^(MO4-2025))</f>
        <v>0</v>
      </c>
      <c r="MP26" s="7">
        <f>SUMIFS('FCM-RNS-LMP Assumptions'!$AA:$AA,'FCM-RNS-LMP Assumptions'!$M:$M,'Monthly Value (1)'!MP$4,'FCM-RNS-LMP Assumptions'!$R:$R,'Monthly Value (1)'!MP$6)+MP14*Assumptions!$B$23*((1+Assumptions!$B$57)^(MP4-2025))</f>
        <v>0</v>
      </c>
      <c r="MQ26" s="7">
        <f>SUMIFS('FCM-RNS-LMP Assumptions'!$AA:$AA,'FCM-RNS-LMP Assumptions'!$M:$M,'Monthly Value (1)'!MQ$4,'FCM-RNS-LMP Assumptions'!$R:$R,'Monthly Value (1)'!MQ$6)+MQ14*Assumptions!$B$23*((1+Assumptions!$B$57)^(MQ4-2025))</f>
        <v>0</v>
      </c>
      <c r="MR26" s="7">
        <f>SUMIFS('FCM-RNS-LMP Assumptions'!$AA:$AA,'FCM-RNS-LMP Assumptions'!$M:$M,'Monthly Value (1)'!MR$4,'FCM-RNS-LMP Assumptions'!$R:$R,'Monthly Value (1)'!MR$6)+MR14*Assumptions!$B$23*((1+Assumptions!$B$57)^(MR4-2025))</f>
        <v>0</v>
      </c>
      <c r="MS26" s="7">
        <f>SUMIFS('FCM-RNS-LMP Assumptions'!$AA:$AA,'FCM-RNS-LMP Assumptions'!$M:$M,'Monthly Value (1)'!MS$4,'FCM-RNS-LMP Assumptions'!$R:$R,'Monthly Value (1)'!MS$6)+MS14*Assumptions!$B$23*((1+Assumptions!$B$57)^(MS4-2025))</f>
        <v>0</v>
      </c>
      <c r="MT26" s="7">
        <f>SUMIFS('FCM-RNS-LMP Assumptions'!$AA:$AA,'FCM-RNS-LMP Assumptions'!$M:$M,'Monthly Value (1)'!MT$4,'FCM-RNS-LMP Assumptions'!$R:$R,'Monthly Value (1)'!MT$6)+MT14*Assumptions!$B$23*((1+Assumptions!$B$57)^(MT4-2025))</f>
        <v>0</v>
      </c>
      <c r="MU26" s="7">
        <f>SUMIFS('FCM-RNS-LMP Assumptions'!$AA:$AA,'FCM-RNS-LMP Assumptions'!$M:$M,'Monthly Value (1)'!MU$4,'FCM-RNS-LMP Assumptions'!$R:$R,'Monthly Value (1)'!MU$6)+MU14*Assumptions!$B$23*((1+Assumptions!$B$57)^(MU4-2025))</f>
        <v>0</v>
      </c>
      <c r="MV26" s="7">
        <f>SUMIFS('FCM-RNS-LMP Assumptions'!$AA:$AA,'FCM-RNS-LMP Assumptions'!$M:$M,'Monthly Value (1)'!MV$4,'FCM-RNS-LMP Assumptions'!$R:$R,'Monthly Value (1)'!MV$6)+MV14*Assumptions!$B$23*((1+Assumptions!$B$57)^(MV4-2025))</f>
        <v>0</v>
      </c>
      <c r="MW26" s="7">
        <f>SUMIFS('FCM-RNS-LMP Assumptions'!$AA:$AA,'FCM-RNS-LMP Assumptions'!$M:$M,'Monthly Value (1)'!MW$4,'FCM-RNS-LMP Assumptions'!$R:$R,'Monthly Value (1)'!MW$6)+MW14*Assumptions!$B$23*((1+Assumptions!$B$57)^(MW4-2025))</f>
        <v>0</v>
      </c>
      <c r="MX26" s="7">
        <f>SUMIFS('FCM-RNS-LMP Assumptions'!$AA:$AA,'FCM-RNS-LMP Assumptions'!$M:$M,'Monthly Value (1)'!MX$4,'FCM-RNS-LMP Assumptions'!$R:$R,'Monthly Value (1)'!MX$6)+MX14*Assumptions!$B$23*((1+Assumptions!$B$57)^(MX4-2025))</f>
        <v>0</v>
      </c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U26">
        <f t="shared" si="479"/>
        <v>8</v>
      </c>
      <c r="NV26">
        <f t="shared" si="480"/>
        <v>2032</v>
      </c>
      <c r="NW26" s="1">
        <f t="shared" si="481"/>
        <v>48366</v>
      </c>
      <c r="NX26" s="1">
        <f t="shared" si="482"/>
        <v>48730</v>
      </c>
      <c r="NY26">
        <f t="shared" si="483"/>
        <v>10.4</v>
      </c>
    </row>
    <row r="27" spans="1:389">
      <c r="A27" t="s">
        <v>304</v>
      </c>
      <c r="C27" s="7">
        <f>Assumptions!$B$34*(1+Assumptions!$B$57)^(C4-2025)*C14</f>
        <v>0.54621000000000008</v>
      </c>
      <c r="D27" s="7">
        <f>Assumptions!$B$34*(1+Assumptions!$B$57)^(D4-2025)*D14</f>
        <v>0.54621000000000008</v>
      </c>
      <c r="E27" s="7">
        <f>Assumptions!$B$34*(1+Assumptions!$B$57)^(E4-2025)*E14</f>
        <v>0.54621000000000008</v>
      </c>
      <c r="F27" s="7">
        <f>Assumptions!$B$34*(1+Assumptions!$B$57)^(F4-2025)*F14</f>
        <v>0.54621000000000008</v>
      </c>
      <c r="G27" s="7">
        <f>Assumptions!$B$34*(1+Assumptions!$B$57)^(G4-2025)*G14</f>
        <v>0.54621000000000008</v>
      </c>
      <c r="H27" s="7">
        <f>Assumptions!$B$34*(1+Assumptions!$B$57)^(H4-2025)*H14</f>
        <v>0.54621000000000008</v>
      </c>
      <c r="I27" s="7">
        <f>Assumptions!$B$34*(1+Assumptions!$B$57)^(I4-2025)*I14</f>
        <v>0.54621000000000008</v>
      </c>
      <c r="J27" s="7">
        <f>Assumptions!$B$34*(1+Assumptions!$B$57)^(J4-2025)*J14</f>
        <v>0.54621000000000008</v>
      </c>
      <c r="K27" s="7">
        <f>Assumptions!$B$34*(1+Assumptions!$B$57)^(K4-2025)*K14</f>
        <v>0.54621000000000008</v>
      </c>
      <c r="L27" s="7">
        <f>Assumptions!$B$34*(1+Assumptions!$B$57)^(L4-2025)*L14</f>
        <v>0.54621000000000008</v>
      </c>
      <c r="M27" s="7">
        <f>Assumptions!$B$34*(1+Assumptions!$B$57)^(M4-2025)*M14</f>
        <v>0.54621000000000008</v>
      </c>
      <c r="N27" s="7">
        <f>Assumptions!$B$34*(1+Assumptions!$B$57)^(N4-2025)*N14</f>
        <v>0.54621000000000008</v>
      </c>
      <c r="O27" s="7">
        <f>Assumptions!$B$34*(1+Assumptions!$B$57)^(O4-2025)*O14</f>
        <v>0.55713420000000002</v>
      </c>
      <c r="P27" s="7">
        <f>Assumptions!$B$34*(1+Assumptions!$B$57)^(P4-2025)*P14</f>
        <v>0.55713420000000002</v>
      </c>
      <c r="Q27" s="7">
        <f>Assumptions!$B$34*(1+Assumptions!$B$57)^(Q4-2025)*Q14</f>
        <v>0.55713420000000002</v>
      </c>
      <c r="R27" s="7">
        <f>Assumptions!$B$34*(1+Assumptions!$B$57)^(R4-2025)*R14</f>
        <v>0.55713420000000002</v>
      </c>
      <c r="S27" s="7">
        <f>Assumptions!$B$34*(1+Assumptions!$B$57)^(S4-2025)*S14</f>
        <v>0.55713420000000002</v>
      </c>
      <c r="T27" s="7">
        <f>Assumptions!$B$34*(1+Assumptions!$B$57)^(T4-2025)*T14</f>
        <v>0.55713420000000002</v>
      </c>
      <c r="U27" s="7">
        <f>Assumptions!$B$34*(1+Assumptions!$B$57)^(U4-2025)*U14</f>
        <v>0.55713420000000002</v>
      </c>
      <c r="V27" s="7">
        <f>Assumptions!$B$34*(1+Assumptions!$B$57)^(V4-2025)*V14</f>
        <v>0.55713420000000002</v>
      </c>
      <c r="W27" s="7">
        <f>Assumptions!$B$34*(1+Assumptions!$B$57)^(W4-2025)*W14</f>
        <v>0.55713420000000002</v>
      </c>
      <c r="X27" s="7">
        <f>Assumptions!$B$34*(1+Assumptions!$B$57)^(X4-2025)*X14</f>
        <v>0.55713420000000002</v>
      </c>
      <c r="Y27" s="7">
        <f>Assumptions!$B$34*(1+Assumptions!$B$57)^(Y4-2025)*Y14</f>
        <v>0.55713420000000002</v>
      </c>
      <c r="Z27" s="7">
        <f>Assumptions!$B$34*(1+Assumptions!$B$57)^(Z4-2025)*Z14</f>
        <v>0.55713420000000002</v>
      </c>
      <c r="AA27" s="7">
        <f>Assumptions!$B$34*(1+Assumptions!$B$57)^(AA4-2025)*AA14</f>
        <v>0.56286472320000003</v>
      </c>
      <c r="AB27" s="7">
        <f>Assumptions!$B$34*(1+Assumptions!$B$57)^(AB4-2025)*AB14</f>
        <v>0.56286472320000003</v>
      </c>
      <c r="AC27" s="7">
        <f>Assumptions!$B$34*(1+Assumptions!$B$57)^(AC4-2025)*AC14</f>
        <v>0.56286472320000003</v>
      </c>
      <c r="AD27" s="7">
        <f>Assumptions!$B$34*(1+Assumptions!$B$57)^(AD4-2025)*AD14</f>
        <v>0.56286472320000003</v>
      </c>
      <c r="AE27" s="7">
        <f>Assumptions!$B$34*(1+Assumptions!$B$57)^(AE4-2025)*AE14</f>
        <v>0.56286472320000003</v>
      </c>
      <c r="AF27" s="7">
        <f>Assumptions!$B$34*(1+Assumptions!$B$57)^(AF4-2025)*AF14</f>
        <v>0.56286472320000003</v>
      </c>
      <c r="AG27" s="7">
        <f>Assumptions!$B$34*(1+Assumptions!$B$57)^(AG4-2025)*AG14</f>
        <v>0.56286472320000003</v>
      </c>
      <c r="AH27" s="7">
        <f>Assumptions!$B$34*(1+Assumptions!$B$57)^(AH4-2025)*AH14</f>
        <v>0.56286472320000003</v>
      </c>
      <c r="AI27" s="7">
        <f>Assumptions!$B$34*(1+Assumptions!$B$57)^(AI4-2025)*AI14</f>
        <v>0.56286472320000003</v>
      </c>
      <c r="AJ27" s="7">
        <f>Assumptions!$B$34*(1+Assumptions!$B$57)^(AJ4-2025)*AJ14</f>
        <v>0.56286472320000003</v>
      </c>
      <c r="AK27" s="7">
        <f>Assumptions!$B$34*(1+Assumptions!$B$57)^(AK4-2025)*AK14</f>
        <v>0.56286472320000003</v>
      </c>
      <c r="AL27" s="7">
        <f>Assumptions!$B$34*(1+Assumptions!$B$57)^(AL4-2025)*AL14</f>
        <v>0.56286472320000003</v>
      </c>
      <c r="AM27" s="7">
        <f>Assumptions!$B$34*(1+Assumptions!$B$57)^(AM4-2025)*AM14</f>
        <v>0.57412201766400006</v>
      </c>
      <c r="AN27" s="7">
        <f>Assumptions!$B$34*(1+Assumptions!$B$57)^(AN4-2025)*AN14</f>
        <v>0.57412201766400006</v>
      </c>
      <c r="AO27" s="7">
        <f>Assumptions!$B$34*(1+Assumptions!$B$57)^(AO4-2025)*AO14</f>
        <v>0.57412201766400006</v>
      </c>
      <c r="AP27" s="7">
        <f>Assumptions!$B$34*(1+Assumptions!$B$57)^(AP4-2025)*AP14</f>
        <v>0.57412201766400006</v>
      </c>
      <c r="AQ27" s="7">
        <f>Assumptions!$B$34*(1+Assumptions!$B$57)^(AQ4-2025)*AQ14</f>
        <v>0.57412201766400006</v>
      </c>
      <c r="AR27" s="7">
        <f>Assumptions!$B$34*(1+Assumptions!$B$57)^(AR4-2025)*AR14</f>
        <v>0.57412201766400006</v>
      </c>
      <c r="AS27" s="7">
        <f>Assumptions!$B$34*(1+Assumptions!$B$57)^(AS4-2025)*AS14</f>
        <v>0.57412201766400006</v>
      </c>
      <c r="AT27" s="7">
        <f>Assumptions!$B$34*(1+Assumptions!$B$57)^(AT4-2025)*AT14</f>
        <v>0.57412201766400006</v>
      </c>
      <c r="AU27" s="7">
        <f>Assumptions!$B$34*(1+Assumptions!$B$57)^(AU4-2025)*AU14</f>
        <v>0.57412201766400006</v>
      </c>
      <c r="AV27" s="7">
        <f>Assumptions!$B$34*(1+Assumptions!$B$57)^(AV4-2025)*AV14</f>
        <v>0.57412201766400006</v>
      </c>
      <c r="AW27" s="7">
        <f>Assumptions!$B$34*(1+Assumptions!$B$57)^(AW4-2025)*AW14</f>
        <v>0.57412201766400006</v>
      </c>
      <c r="AX27" s="7">
        <f>Assumptions!$B$34*(1+Assumptions!$B$57)^(AX4-2025)*AX14</f>
        <v>0.57412201766400006</v>
      </c>
      <c r="AY27" s="7">
        <f>Assumptions!$B$34*(1+Assumptions!$B$57)^(AY4-2025)*AY14</f>
        <v>0.58560445801728012</v>
      </c>
      <c r="AZ27" s="7">
        <f>Assumptions!$B$34*(1+Assumptions!$B$57)^(AZ4-2025)*AZ14</f>
        <v>0.58560445801728012</v>
      </c>
      <c r="BA27" s="7">
        <f>Assumptions!$B$34*(1+Assumptions!$B$57)^(BA4-2025)*BA14</f>
        <v>0.58560445801728012</v>
      </c>
      <c r="BB27" s="7">
        <f>Assumptions!$B$34*(1+Assumptions!$B$57)^(BB4-2025)*BB14</f>
        <v>0.58560445801728012</v>
      </c>
      <c r="BC27" s="7">
        <f>Assumptions!$B$34*(1+Assumptions!$B$57)^(BC4-2025)*BC14</f>
        <v>0.58560445801728012</v>
      </c>
      <c r="BD27" s="7">
        <f>Assumptions!$B$34*(1+Assumptions!$B$57)^(BD4-2025)*BD14</f>
        <v>0.58560445801728012</v>
      </c>
      <c r="BE27" s="7">
        <f>Assumptions!$B$34*(1+Assumptions!$B$57)^(BE4-2025)*BE14</f>
        <v>0.58560445801728012</v>
      </c>
      <c r="BF27" s="7">
        <f>Assumptions!$B$34*(1+Assumptions!$B$57)^(BF4-2025)*BF14</f>
        <v>0.58560445801728012</v>
      </c>
      <c r="BG27" s="7">
        <f>Assumptions!$B$34*(1+Assumptions!$B$57)^(BG4-2025)*BG14</f>
        <v>0.58560445801728012</v>
      </c>
      <c r="BH27" s="7">
        <f>Assumptions!$B$34*(1+Assumptions!$B$57)^(BH4-2025)*BH14</f>
        <v>0.58560445801728012</v>
      </c>
      <c r="BI27" s="7">
        <f>Assumptions!$B$34*(1+Assumptions!$B$57)^(BI4-2025)*BI14</f>
        <v>0.58560445801728012</v>
      </c>
      <c r="BJ27" s="7">
        <f>Assumptions!$B$34*(1+Assumptions!$B$57)^(BJ4-2025)*BJ14</f>
        <v>0.58560445801728012</v>
      </c>
      <c r="BK27" s="7">
        <f>Assumptions!$B$34*(1+Assumptions!$B$57)^(BK4-2025)*BK14</f>
        <v>0.5973165471776255</v>
      </c>
      <c r="BL27" s="7">
        <f>Assumptions!$B$34*(1+Assumptions!$B$57)^(BL4-2025)*BL14</f>
        <v>0.5973165471776255</v>
      </c>
      <c r="BM27" s="7">
        <f>Assumptions!$B$34*(1+Assumptions!$B$57)^(BM4-2025)*BM14</f>
        <v>0.5973165471776255</v>
      </c>
      <c r="BN27" s="7">
        <f>Assumptions!$B$34*(1+Assumptions!$B$57)^(BN4-2025)*BN14</f>
        <v>0.5973165471776255</v>
      </c>
      <c r="BO27" s="7">
        <f>Assumptions!$B$34*(1+Assumptions!$B$57)^(BO4-2025)*BO14</f>
        <v>0.5973165471776255</v>
      </c>
      <c r="BP27" s="7">
        <f>Assumptions!$B$34*(1+Assumptions!$B$57)^(BP4-2025)*BP14</f>
        <v>0.5973165471776255</v>
      </c>
      <c r="BQ27" s="7">
        <f>Assumptions!$B$34*(1+Assumptions!$B$57)^(BQ4-2025)*BQ14</f>
        <v>0.5973165471776255</v>
      </c>
      <c r="BR27" s="7">
        <f>Assumptions!$B$34*(1+Assumptions!$B$57)^(BR4-2025)*BR14</f>
        <v>0.5973165471776255</v>
      </c>
      <c r="BS27" s="7">
        <f>Assumptions!$B$34*(1+Assumptions!$B$57)^(BS4-2025)*BS14</f>
        <v>0.5973165471776255</v>
      </c>
      <c r="BT27" s="7">
        <f>Assumptions!$B$34*(1+Assumptions!$B$57)^(BT4-2025)*BT14</f>
        <v>0.5973165471776255</v>
      </c>
      <c r="BU27" s="7">
        <f>Assumptions!$B$34*(1+Assumptions!$B$57)^(BU4-2025)*BU14</f>
        <v>0.5973165471776255</v>
      </c>
      <c r="BV27" s="7">
        <f>Assumptions!$B$34*(1+Assumptions!$B$57)^(BV4-2025)*BV14</f>
        <v>0.5973165471776255</v>
      </c>
      <c r="BW27" s="7">
        <f>Assumptions!$B$34*(1+Assumptions!$B$57)^(BW4-2025)*BW14</f>
        <v>0.6034045812161668</v>
      </c>
      <c r="BX27" s="7">
        <f>Assumptions!$B$34*(1+Assumptions!$B$57)^(BX4-2025)*BX14</f>
        <v>0.6034045812161668</v>
      </c>
      <c r="BY27" s="7">
        <f>Assumptions!$B$34*(1+Assumptions!$B$57)^(BY4-2025)*BY14</f>
        <v>0.6034045812161668</v>
      </c>
      <c r="BZ27" s="7">
        <f>Assumptions!$B$34*(1+Assumptions!$B$57)^(BZ4-2025)*BZ14</f>
        <v>0.6034045812161668</v>
      </c>
      <c r="CA27" s="7">
        <f>Assumptions!$B$34*(1+Assumptions!$B$57)^(CA4-2025)*CA14</f>
        <v>0.6034045812161668</v>
      </c>
      <c r="CB27" s="7">
        <f>Assumptions!$B$34*(1+Assumptions!$B$57)^(CB4-2025)*CB14</f>
        <v>0.6034045812161668</v>
      </c>
      <c r="CC27" s="7">
        <f>Assumptions!$B$34*(1+Assumptions!$B$57)^(CC4-2025)*CC14</f>
        <v>0.6034045812161668</v>
      </c>
      <c r="CD27" s="7">
        <f>Assumptions!$B$34*(1+Assumptions!$B$57)^(CD4-2025)*CD14</f>
        <v>0.6034045812161668</v>
      </c>
      <c r="CE27" s="7">
        <f>Assumptions!$B$34*(1+Assumptions!$B$57)^(CE4-2025)*CE14</f>
        <v>0.6034045812161668</v>
      </c>
      <c r="CF27" s="7">
        <f>Assumptions!$B$34*(1+Assumptions!$B$57)^(CF4-2025)*CF14</f>
        <v>0.6034045812161668</v>
      </c>
      <c r="CG27" s="7">
        <f>Assumptions!$B$34*(1+Assumptions!$B$57)^(CG4-2025)*CG14</f>
        <v>0.6034045812161668</v>
      </c>
      <c r="CH27" s="7">
        <f>Assumptions!$B$34*(1+Assumptions!$B$57)^(CH4-2025)*CH14</f>
        <v>0.6034045812161668</v>
      </c>
      <c r="CI27" s="7">
        <f>Assumptions!$B$34*(1+Assumptions!$B$57)^(CI4-2025)*CI14</f>
        <v>0.61547267284049012</v>
      </c>
      <c r="CJ27" s="7">
        <f>Assumptions!$B$34*(1+Assumptions!$B$57)^(CJ4-2025)*CJ14</f>
        <v>0.61547267284049012</v>
      </c>
      <c r="CK27" s="7">
        <f>Assumptions!$B$34*(1+Assumptions!$B$57)^(CK4-2025)*CK14</f>
        <v>0.61547267284049012</v>
      </c>
      <c r="CL27" s="7">
        <f>Assumptions!$B$34*(1+Assumptions!$B$57)^(CL4-2025)*CL14</f>
        <v>0.61547267284049012</v>
      </c>
      <c r="CM27" s="7">
        <f>Assumptions!$B$34*(1+Assumptions!$B$57)^(CM4-2025)*CM14</f>
        <v>0.61547267284049012</v>
      </c>
      <c r="CN27" s="7">
        <f>Assumptions!$B$34*(1+Assumptions!$B$57)^(CN4-2025)*CN14</f>
        <v>0.61547267284049012</v>
      </c>
      <c r="CO27" s="7">
        <f>Assumptions!$B$34*(1+Assumptions!$B$57)^(CO4-2025)*CO14</f>
        <v>0.61547267284049012</v>
      </c>
      <c r="CP27" s="7">
        <f>Assumptions!$B$34*(1+Assumptions!$B$57)^(CP4-2025)*CP14</f>
        <v>0.61547267284049012</v>
      </c>
      <c r="CQ27" s="7">
        <f>Assumptions!$B$34*(1+Assumptions!$B$57)^(CQ4-2025)*CQ14</f>
        <v>0.61547267284049012</v>
      </c>
      <c r="CR27" s="7">
        <f>Assumptions!$B$34*(1+Assumptions!$B$57)^(CR4-2025)*CR14</f>
        <v>0.61547267284049012</v>
      </c>
      <c r="CS27" s="7">
        <f>Assumptions!$B$34*(1+Assumptions!$B$57)^(CS4-2025)*CS14</f>
        <v>0.61547267284049012</v>
      </c>
      <c r="CT27" s="7">
        <f>Assumptions!$B$34*(1+Assumptions!$B$57)^(CT4-2025)*CT14</f>
        <v>0.61547267284049012</v>
      </c>
      <c r="CU27" s="7">
        <f>Assumptions!$B$34*(1+Assumptions!$B$57)^(CU4-2025)*CU14</f>
        <v>0.62168715419732612</v>
      </c>
      <c r="CV27" s="7">
        <f>Assumptions!$B$34*(1+Assumptions!$B$57)^(CV4-2025)*CV14</f>
        <v>0.62168715419732612</v>
      </c>
      <c r="CW27" s="7">
        <f>Assumptions!$B$34*(1+Assumptions!$B$57)^(CW4-2025)*CW14</f>
        <v>0.62168715419732612</v>
      </c>
      <c r="CX27" s="7">
        <f>Assumptions!$B$34*(1+Assumptions!$B$57)^(CX4-2025)*CX14</f>
        <v>0.62168715419732612</v>
      </c>
      <c r="CY27" s="7">
        <f>Assumptions!$B$34*(1+Assumptions!$B$57)^(CY4-2025)*CY14</f>
        <v>0.62168715419732612</v>
      </c>
      <c r="CZ27" s="7">
        <f>Assumptions!$B$34*(1+Assumptions!$B$57)^(CZ4-2025)*CZ14</f>
        <v>0.62168715419732612</v>
      </c>
      <c r="DA27" s="7">
        <f>Assumptions!$B$34*(1+Assumptions!$B$57)^(DA4-2025)*DA14</f>
        <v>0.62168715419732612</v>
      </c>
      <c r="DB27" s="7">
        <f>Assumptions!$B$34*(1+Assumptions!$B$57)^(DB4-2025)*DB14</f>
        <v>0.62168715419732612</v>
      </c>
      <c r="DC27" s="7">
        <f>Assumptions!$B$34*(1+Assumptions!$B$57)^(DC4-2025)*DC14</f>
        <v>0.62168715419732612</v>
      </c>
      <c r="DD27" s="7">
        <f>Assumptions!$B$34*(1+Assumptions!$B$57)^(DD4-2025)*DD14</f>
        <v>0.62168715419732612</v>
      </c>
      <c r="DE27" s="7">
        <f>Assumptions!$B$34*(1+Assumptions!$B$57)^(DE4-2025)*DE14</f>
        <v>0.62168715419732612</v>
      </c>
      <c r="DF27" s="7">
        <f>Assumptions!$B$34*(1+Assumptions!$B$57)^(DF4-2025)*DF14</f>
        <v>0.62168715419732612</v>
      </c>
      <c r="DG27" s="7">
        <f>Assumptions!$B$34*(1+Assumptions!$B$57)^(DG4-2025)*DG14</f>
        <v>0.63412089728127252</v>
      </c>
      <c r="DH27" s="7">
        <f>Assumptions!$B$34*(1+Assumptions!$B$57)^(DH4-2025)*DH14</f>
        <v>0.63412089728127252</v>
      </c>
      <c r="DI27" s="7">
        <f>Assumptions!$B$34*(1+Assumptions!$B$57)^(DI4-2025)*DI14</f>
        <v>0.63412089728127252</v>
      </c>
      <c r="DJ27" s="7">
        <f>Assumptions!$B$34*(1+Assumptions!$B$57)^(DJ4-2025)*DJ14</f>
        <v>0.63412089728127252</v>
      </c>
      <c r="DK27" s="7">
        <f>Assumptions!$B$34*(1+Assumptions!$B$57)^(DK4-2025)*DK14</f>
        <v>0.63412089728127252</v>
      </c>
      <c r="DL27" s="7">
        <f>Assumptions!$B$34*(1+Assumptions!$B$57)^(DL4-2025)*DL14</f>
        <v>0.63412089728127252</v>
      </c>
      <c r="DM27" s="7">
        <f>Assumptions!$B$34*(1+Assumptions!$B$57)^(DM4-2025)*DM14</f>
        <v>0.63412089728127252</v>
      </c>
      <c r="DN27" s="7">
        <f>Assumptions!$B$34*(1+Assumptions!$B$57)^(DN4-2025)*DN14</f>
        <v>0.63412089728127252</v>
      </c>
      <c r="DO27" s="7">
        <f>Assumptions!$B$34*(1+Assumptions!$B$57)^(DO4-2025)*DO14</f>
        <v>0.63412089728127252</v>
      </c>
      <c r="DP27" s="7">
        <f>Assumptions!$B$34*(1+Assumptions!$B$57)^(DP4-2025)*DP14</f>
        <v>0.63412089728127252</v>
      </c>
      <c r="DQ27" s="7">
        <f>Assumptions!$B$34*(1+Assumptions!$B$57)^(DQ4-2025)*DQ14</f>
        <v>0.63412089728127252</v>
      </c>
      <c r="DR27" s="7">
        <f>Assumptions!$B$34*(1+Assumptions!$B$57)^(DR4-2025)*DR14</f>
        <v>0.63412089728127252</v>
      </c>
      <c r="DS27" s="7">
        <f>Assumptions!$B$34*(1+Assumptions!$B$57)^(DS4-2025)*DS14</f>
        <v>0.63412089728127274</v>
      </c>
      <c r="DT27" s="7">
        <f>Assumptions!$B$34*(1+Assumptions!$B$57)^(DT4-2025)*DT14</f>
        <v>0.63412089728127274</v>
      </c>
      <c r="DU27" s="7">
        <f>Assumptions!$B$34*(1+Assumptions!$B$57)^(DU4-2025)*DU14</f>
        <v>0.63412089728127274</v>
      </c>
      <c r="DV27" s="7">
        <f>Assumptions!$B$34*(1+Assumptions!$B$57)^(DV4-2025)*DV14</f>
        <v>0.63412089728127274</v>
      </c>
      <c r="DW27" s="7">
        <f>Assumptions!$B$34*(1+Assumptions!$B$57)^(DW4-2025)*DW14</f>
        <v>0.63412089728127274</v>
      </c>
      <c r="DX27" s="7">
        <f>Assumptions!$B$34*(1+Assumptions!$B$57)^(DX4-2025)*DX14</f>
        <v>0.63412089728127274</v>
      </c>
      <c r="DY27" s="7">
        <f>Assumptions!$B$34*(1+Assumptions!$B$57)^(DY4-2025)*DY14</f>
        <v>0.63412089728127274</v>
      </c>
      <c r="DZ27" s="7">
        <f>Assumptions!$B$34*(1+Assumptions!$B$57)^(DZ4-2025)*DZ14</f>
        <v>0.63412089728127274</v>
      </c>
      <c r="EA27" s="7">
        <f>Assumptions!$B$34*(1+Assumptions!$B$57)^(EA4-2025)*EA14</f>
        <v>0.63412089728127274</v>
      </c>
      <c r="EB27" s="7">
        <f>Assumptions!$B$34*(1+Assumptions!$B$57)^(EB4-2025)*EB14</f>
        <v>0.63412089728127274</v>
      </c>
      <c r="EC27" s="7">
        <f>Assumptions!$B$34*(1+Assumptions!$B$57)^(EC4-2025)*EC14</f>
        <v>0.63412089728127274</v>
      </c>
      <c r="ED27" s="7">
        <f>Assumptions!$B$34*(1+Assumptions!$B$57)^(ED4-2025)*ED14</f>
        <v>0.63412089728127274</v>
      </c>
      <c r="EE27" s="7">
        <f>Assumptions!$B$34*(1+Assumptions!$B$57)^(EE4-2025)*EE14</f>
        <v>0.63386724892236013</v>
      </c>
      <c r="EF27" s="7">
        <f>Assumptions!$B$34*(1+Assumptions!$B$57)^(EF4-2025)*EF14</f>
        <v>0.63386724892236013</v>
      </c>
      <c r="EG27" s="7">
        <f>Assumptions!$B$34*(1+Assumptions!$B$57)^(EG4-2025)*EG14</f>
        <v>0.63386724892236013</v>
      </c>
      <c r="EH27" s="7">
        <f>Assumptions!$B$34*(1+Assumptions!$B$57)^(EH4-2025)*EH14</f>
        <v>0.63386724892236013</v>
      </c>
      <c r="EI27" s="7">
        <f>Assumptions!$B$34*(1+Assumptions!$B$57)^(EI4-2025)*EI14</f>
        <v>0.63386724892236013</v>
      </c>
      <c r="EJ27" s="7">
        <f>Assumptions!$B$34*(1+Assumptions!$B$57)^(EJ4-2025)*EJ14</f>
        <v>0.63386724892236013</v>
      </c>
      <c r="EK27" s="7">
        <f>Assumptions!$B$34*(1+Assumptions!$B$57)^(EK4-2025)*EK14</f>
        <v>0.63386724892236013</v>
      </c>
      <c r="EL27" s="7">
        <f>Assumptions!$B$34*(1+Assumptions!$B$57)^(EL4-2025)*EL14</f>
        <v>0.63386724892236013</v>
      </c>
      <c r="EM27" s="7">
        <f>Assumptions!$B$34*(1+Assumptions!$B$57)^(EM4-2025)*EM14</f>
        <v>0.63386724892236013</v>
      </c>
      <c r="EN27" s="7">
        <f>Assumptions!$B$34*(1+Assumptions!$B$57)^(EN4-2025)*EN14</f>
        <v>0.63386724892236013</v>
      </c>
      <c r="EO27" s="7">
        <f>Assumptions!$B$34*(1+Assumptions!$B$57)^(EO4-2025)*EO14</f>
        <v>0.63386724892236013</v>
      </c>
      <c r="EP27" s="7">
        <f>Assumptions!$B$34*(1+Assumptions!$B$57)^(EP4-2025)*EP14</f>
        <v>0.63386724892236013</v>
      </c>
      <c r="EQ27" s="7">
        <f>Assumptions!$B$34*(1+Assumptions!$B$57)^(EQ4-2025)*EQ14</f>
        <v>0.63994720008549288</v>
      </c>
      <c r="ER27" s="7">
        <f>Assumptions!$B$34*(1+Assumptions!$B$57)^(ER4-2025)*ER14</f>
        <v>0.63994720008549288</v>
      </c>
      <c r="ES27" s="7">
        <f>Assumptions!$B$34*(1+Assumptions!$B$57)^(ES4-2025)*ES14</f>
        <v>0.63994720008549288</v>
      </c>
      <c r="ET27" s="7">
        <f>Assumptions!$B$34*(1+Assumptions!$B$57)^(ET4-2025)*ET14</f>
        <v>0.63994720008549288</v>
      </c>
      <c r="EU27" s="7">
        <f>Assumptions!$B$34*(1+Assumptions!$B$57)^(EU4-2025)*EU14</f>
        <v>0.63994720008549288</v>
      </c>
      <c r="EV27" s="7">
        <f>Assumptions!$B$34*(1+Assumptions!$B$57)^(EV4-2025)*EV14</f>
        <v>0.63994720008549288</v>
      </c>
      <c r="EW27" s="7">
        <f>Assumptions!$B$34*(1+Assumptions!$B$57)^(EW4-2025)*EW14</f>
        <v>0.63994720008549288</v>
      </c>
      <c r="EX27" s="7">
        <f>Assumptions!$B$34*(1+Assumptions!$B$57)^(EX4-2025)*EX14</f>
        <v>0.63994720008549288</v>
      </c>
      <c r="EY27" s="7">
        <f>Assumptions!$B$34*(1+Assumptions!$B$57)^(EY4-2025)*EY14</f>
        <v>0.63994720008549288</v>
      </c>
      <c r="EZ27" s="7">
        <f>Assumptions!$B$34*(1+Assumptions!$B$57)^(EZ4-2025)*EZ14</f>
        <v>0.63994720008549288</v>
      </c>
      <c r="FA27" s="7">
        <f>Assumptions!$B$34*(1+Assumptions!$B$57)^(FA4-2025)*FA14</f>
        <v>0.63994720008549288</v>
      </c>
      <c r="FB27" s="7">
        <f>Assumptions!$B$34*(1+Assumptions!$B$57)^(FB4-2025)*FB14</f>
        <v>0.63994720008549288</v>
      </c>
      <c r="FC27" s="7">
        <f>Assumptions!$B$34*(1+Assumptions!$B$57)^(FC4-2025)*FC14</f>
        <v>0.62582877732072018</v>
      </c>
      <c r="FD27" s="7">
        <f>Assumptions!$B$34*(1+Assumptions!$B$57)^(FD4-2025)*FD14</f>
        <v>0.62582877732072018</v>
      </c>
      <c r="FE27" s="7">
        <f>Assumptions!$B$34*(1+Assumptions!$B$57)^(FE4-2025)*FE14</f>
        <v>0.62582877732072018</v>
      </c>
      <c r="FF27" s="7">
        <f>Assumptions!$B$34*(1+Assumptions!$B$57)^(FF4-2025)*FF14</f>
        <v>0.62582877732072018</v>
      </c>
      <c r="FG27" s="7">
        <f>Assumptions!$B$34*(1+Assumptions!$B$57)^(FG4-2025)*FG14</f>
        <v>0.62582877732072018</v>
      </c>
      <c r="FH27" s="7">
        <f>Assumptions!$B$34*(1+Assumptions!$B$57)^(FH4-2025)*FH14</f>
        <v>0.62582877732072018</v>
      </c>
      <c r="FI27" s="7">
        <f>Assumptions!$B$34*(1+Assumptions!$B$57)^(FI4-2025)*FI14</f>
        <v>0.62582877732072018</v>
      </c>
      <c r="FJ27" s="7">
        <f>Assumptions!$B$34*(1+Assumptions!$B$57)^(FJ4-2025)*FJ14</f>
        <v>0.62582877732072018</v>
      </c>
      <c r="FK27" s="7">
        <f>Assumptions!$B$34*(1+Assumptions!$B$57)^(FK4-2025)*FK14</f>
        <v>0.62582877732072018</v>
      </c>
      <c r="FL27" s="7">
        <f>Assumptions!$B$34*(1+Assumptions!$B$57)^(FL4-2025)*FL14</f>
        <v>0.62582877732072018</v>
      </c>
      <c r="FM27" s="7">
        <f>Assumptions!$B$34*(1+Assumptions!$B$57)^(FM4-2025)*FM14</f>
        <v>0.62582877732072018</v>
      </c>
      <c r="FN27" s="7">
        <f>Assumptions!$B$34*(1+Assumptions!$B$57)^(FN4-2025)*FN14</f>
        <v>0.62582877732072018</v>
      </c>
      <c r="FO27" s="7">
        <f>Assumptions!$B$34*(1+Assumptions!$B$57)^(FO4-2025)*FO14</f>
        <v>0.61775356729077535</v>
      </c>
      <c r="FP27" s="7">
        <f>Assumptions!$B$34*(1+Assumptions!$B$57)^(FP4-2025)*FP14</f>
        <v>0.61775356729077535</v>
      </c>
      <c r="FQ27" s="7">
        <f>Assumptions!$B$34*(1+Assumptions!$B$57)^(FQ4-2025)*FQ14</f>
        <v>0.61775356729077535</v>
      </c>
      <c r="FR27" s="7">
        <f>Assumptions!$B$34*(1+Assumptions!$B$57)^(FR4-2025)*FR14</f>
        <v>0.61775356729077535</v>
      </c>
      <c r="FS27" s="7">
        <f>Assumptions!$B$34*(1+Assumptions!$B$57)^(FS4-2025)*FS14</f>
        <v>0.61775356729077535</v>
      </c>
      <c r="FT27" s="7">
        <f>Assumptions!$B$34*(1+Assumptions!$B$57)^(FT4-2025)*FT14</f>
        <v>0.61775356729077535</v>
      </c>
      <c r="FU27" s="7">
        <f>Assumptions!$B$34*(1+Assumptions!$B$57)^(FU4-2025)*FU14</f>
        <v>0.61775356729077535</v>
      </c>
      <c r="FV27" s="7">
        <f>Assumptions!$B$34*(1+Assumptions!$B$57)^(FV4-2025)*FV14</f>
        <v>0.61775356729077535</v>
      </c>
      <c r="FW27" s="7">
        <f>Assumptions!$B$34*(1+Assumptions!$B$57)^(FW4-2025)*FW14</f>
        <v>0.61775356729077535</v>
      </c>
      <c r="FX27" s="7">
        <f>Assumptions!$B$34*(1+Assumptions!$B$57)^(FX4-2025)*FX14</f>
        <v>0.61775356729077535</v>
      </c>
      <c r="FY27" s="7">
        <f>Assumptions!$B$34*(1+Assumptions!$B$57)^(FY4-2025)*FY14</f>
        <v>0.61775356729077535</v>
      </c>
      <c r="FZ27" s="7">
        <f>Assumptions!$B$34*(1+Assumptions!$B$57)^(FZ4-2025)*FZ14</f>
        <v>0.61775356729077535</v>
      </c>
      <c r="GA27" s="7">
        <f>Assumptions!$B$34*(1+Assumptions!$B$57)^(GA4-2025)*GA14</f>
        <v>0.59510260315678043</v>
      </c>
      <c r="GB27" s="7">
        <f>Assumptions!$B$34*(1+Assumptions!$B$57)^(GB4-2025)*GB14</f>
        <v>0.59510260315678043</v>
      </c>
      <c r="GC27" s="7">
        <f>Assumptions!$B$34*(1+Assumptions!$B$57)^(GC4-2025)*GC14</f>
        <v>0.59510260315678043</v>
      </c>
      <c r="GD27" s="7">
        <f>Assumptions!$B$34*(1+Assumptions!$B$57)^(GD4-2025)*GD14</f>
        <v>0.59510260315678043</v>
      </c>
      <c r="GE27" s="7">
        <f>Assumptions!$B$34*(1+Assumptions!$B$57)^(GE4-2025)*GE14</f>
        <v>0.59510260315678043</v>
      </c>
      <c r="GF27" s="7">
        <f>Assumptions!$B$34*(1+Assumptions!$B$57)^(GF4-2025)*GF14</f>
        <v>0.59510260315678043</v>
      </c>
      <c r="GG27" s="7">
        <f>Assumptions!$B$34*(1+Assumptions!$B$57)^(GG4-2025)*GG14</f>
        <v>0.59510260315678043</v>
      </c>
      <c r="GH27" s="7">
        <f>Assumptions!$B$34*(1+Assumptions!$B$57)^(GH4-2025)*GH14</f>
        <v>0.59510260315678043</v>
      </c>
      <c r="GI27" s="7">
        <f>Assumptions!$B$34*(1+Assumptions!$B$57)^(GI4-2025)*GI14</f>
        <v>0.59510260315678043</v>
      </c>
      <c r="GJ27" s="7">
        <f>Assumptions!$B$34*(1+Assumptions!$B$57)^(GJ4-2025)*GJ14</f>
        <v>0.59510260315678043</v>
      </c>
      <c r="GK27" s="7">
        <f>Assumptions!$B$34*(1+Assumptions!$B$57)^(GK4-2025)*GK14</f>
        <v>0.59510260315678043</v>
      </c>
      <c r="GL27" s="7">
        <f>Assumptions!$B$34*(1+Assumptions!$B$57)^(GL4-2025)*GL14</f>
        <v>0.59510260315678043</v>
      </c>
      <c r="GM27" s="7">
        <f>Assumptions!$B$34*(1+Assumptions!$B$57)^(GM4-2025)*GM14</f>
        <v>0.52130988036533954</v>
      </c>
      <c r="GN27" s="7">
        <f>Assumptions!$B$34*(1+Assumptions!$B$57)^(GN4-2025)*GN14</f>
        <v>0.52130988036533954</v>
      </c>
      <c r="GO27" s="7">
        <f>Assumptions!$B$34*(1+Assumptions!$B$57)^(GO4-2025)*GO14</f>
        <v>0.52130988036533954</v>
      </c>
      <c r="GP27" s="7">
        <f>Assumptions!$B$34*(1+Assumptions!$B$57)^(GP4-2025)*GP14</f>
        <v>0.52130988036533954</v>
      </c>
      <c r="GQ27" s="7">
        <f>Assumptions!$B$34*(1+Assumptions!$B$57)^(GQ4-2025)*GQ14</f>
        <v>0.52130988036533954</v>
      </c>
      <c r="GR27" s="7">
        <f>Assumptions!$B$34*(1+Assumptions!$B$57)^(GR4-2025)*GR14</f>
        <v>0.52130988036533954</v>
      </c>
      <c r="GS27" s="7">
        <f>Assumptions!$B$34*(1+Assumptions!$B$57)^(GS4-2025)*GS14</f>
        <v>0.52130988036533954</v>
      </c>
      <c r="GT27" s="7">
        <f>Assumptions!$B$34*(1+Assumptions!$B$57)^(GT4-2025)*GT14</f>
        <v>0.52130988036533954</v>
      </c>
      <c r="GU27" s="7">
        <f>Assumptions!$B$34*(1+Assumptions!$B$57)^(GU4-2025)*GU14</f>
        <v>0.52130988036533954</v>
      </c>
      <c r="GV27" s="7">
        <f>Assumptions!$B$34*(1+Assumptions!$B$57)^(GV4-2025)*GV14</f>
        <v>0.52130988036533954</v>
      </c>
      <c r="GW27" s="7">
        <f>Assumptions!$B$34*(1+Assumptions!$B$57)^(GW4-2025)*GW14</f>
        <v>0.52130988036533954</v>
      </c>
      <c r="GX27" s="7">
        <f>Assumptions!$B$34*(1+Assumptions!$B$57)^(GX4-2025)*GX14</f>
        <v>0.52130988036533954</v>
      </c>
      <c r="GY27" s="7">
        <f>Assumptions!$B$34*(1+Assumptions!$B$57)^(GY4-2025)*GY14</f>
        <v>0.39333901658250553</v>
      </c>
      <c r="GZ27" s="7">
        <f>Assumptions!$B$34*(1+Assumptions!$B$57)^(GZ4-2025)*GZ14</f>
        <v>0.39333901658250553</v>
      </c>
      <c r="HA27" s="7">
        <f>Assumptions!$B$34*(1+Assumptions!$B$57)^(HA4-2025)*HA14</f>
        <v>0.39333901658250553</v>
      </c>
      <c r="HB27" s="7">
        <f>Assumptions!$B$34*(1+Assumptions!$B$57)^(HB4-2025)*HB14</f>
        <v>0.39333901658250553</v>
      </c>
      <c r="HC27" s="7">
        <f>Assumptions!$B$34*(1+Assumptions!$B$57)^(HC4-2025)*HC14</f>
        <v>0.39333901658250553</v>
      </c>
      <c r="HD27" s="7">
        <f>Assumptions!$B$34*(1+Assumptions!$B$57)^(HD4-2025)*HD14</f>
        <v>0.39333901658250553</v>
      </c>
      <c r="HE27" s="7">
        <f>Assumptions!$B$34*(1+Assumptions!$B$57)^(HE4-2025)*HE14</f>
        <v>0.39333901658250553</v>
      </c>
      <c r="HF27" s="7">
        <f>Assumptions!$B$34*(1+Assumptions!$B$57)^(HF4-2025)*HF14</f>
        <v>0.39333901658250553</v>
      </c>
      <c r="HG27" s="7">
        <f>Assumptions!$B$34*(1+Assumptions!$B$57)^(HG4-2025)*HG14</f>
        <v>0.39333901658250553</v>
      </c>
      <c r="HH27" s="7">
        <f>Assumptions!$B$34*(1+Assumptions!$B$57)^(HH4-2025)*HH14</f>
        <v>0.39333901658250553</v>
      </c>
      <c r="HI27" s="7">
        <f>Assumptions!$B$34*(1+Assumptions!$B$57)^(HI4-2025)*HI14</f>
        <v>0.39333901658250553</v>
      </c>
      <c r="HJ27" s="7">
        <f>Assumptions!$B$34*(1+Assumptions!$B$57)^(HJ4-2025)*HJ14</f>
        <v>0.39333901658250553</v>
      </c>
      <c r="HK27" s="7">
        <f>Assumptions!$B$34*(1+Assumptions!$B$57)^(HK4-2025)*HK14</f>
        <v>0.21546237241686136</v>
      </c>
      <c r="HL27" s="7">
        <f>Assumptions!$B$34*(1+Assumptions!$B$57)^(HL4-2025)*HL14</f>
        <v>0.21546237241686136</v>
      </c>
      <c r="HM27" s="7">
        <f>Assumptions!$B$34*(1+Assumptions!$B$57)^(HM4-2025)*HM14</f>
        <v>0.21546237241686136</v>
      </c>
      <c r="HN27" s="7">
        <f>Assumptions!$B$34*(1+Assumptions!$B$57)^(HN4-2025)*HN14</f>
        <v>0.21546237241686136</v>
      </c>
      <c r="HO27" s="7">
        <f>Assumptions!$B$34*(1+Assumptions!$B$57)^(HO4-2025)*HO14</f>
        <v>0.21546237241686136</v>
      </c>
      <c r="HP27" s="7">
        <f>Assumptions!$B$34*(1+Assumptions!$B$57)^(HP4-2025)*HP14</f>
        <v>0.21546237241686136</v>
      </c>
      <c r="HQ27" s="7">
        <f>Assumptions!$B$34*(1+Assumptions!$B$57)^(HQ4-2025)*HQ14</f>
        <v>0.21546237241686136</v>
      </c>
      <c r="HR27" s="7">
        <f>Assumptions!$B$34*(1+Assumptions!$B$57)^(HR4-2025)*HR14</f>
        <v>0.21546237241686136</v>
      </c>
      <c r="HS27" s="7">
        <f>Assumptions!$B$34*(1+Assumptions!$B$57)^(HS4-2025)*HS14</f>
        <v>0.21546237241686136</v>
      </c>
      <c r="HT27" s="7">
        <f>Assumptions!$B$34*(1+Assumptions!$B$57)^(HT4-2025)*HT14</f>
        <v>0.21546237241686136</v>
      </c>
      <c r="HU27" s="7">
        <f>Assumptions!$B$34*(1+Assumptions!$B$57)^(HU4-2025)*HU14</f>
        <v>0.21546237241686136</v>
      </c>
      <c r="HV27" s="7">
        <f>Assumptions!$B$34*(1+Assumptions!$B$57)^(HV4-2025)*HV14</f>
        <v>0.21546237241686136</v>
      </c>
      <c r="HW27" s="7">
        <f>Assumptions!$B$34*(1+Assumptions!$B$57)^(HW4-2025)*HW14</f>
        <v>0</v>
      </c>
      <c r="HX27" s="7">
        <f>Assumptions!$B$34*(1+Assumptions!$B$57)^(HX4-2025)*HX14</f>
        <v>0</v>
      </c>
      <c r="HY27" s="7">
        <f>Assumptions!$B$34*(1+Assumptions!$B$57)^(HY4-2025)*HY14</f>
        <v>0</v>
      </c>
      <c r="HZ27" s="7">
        <f>Assumptions!$B$34*(1+Assumptions!$B$57)^(HZ4-2025)*HZ14</f>
        <v>0</v>
      </c>
      <c r="IA27" s="7">
        <f>Assumptions!$B$34*(1+Assumptions!$B$57)^(IA4-2025)*IA14</f>
        <v>0</v>
      </c>
      <c r="IB27" s="7">
        <f>Assumptions!$B$34*(1+Assumptions!$B$57)^(IB4-2025)*IB14</f>
        <v>0</v>
      </c>
      <c r="IC27" s="7">
        <f>Assumptions!$B$34*(1+Assumptions!$B$57)^(IC4-2025)*IC14</f>
        <v>0</v>
      </c>
      <c r="ID27" s="7">
        <f>Assumptions!$B$34*(1+Assumptions!$B$57)^(ID4-2025)*ID14</f>
        <v>0</v>
      </c>
      <c r="IE27" s="7">
        <f>Assumptions!$B$34*(1+Assumptions!$B$57)^(IE4-2025)*IE14</f>
        <v>0</v>
      </c>
      <c r="IF27" s="7">
        <f>Assumptions!$B$34*(1+Assumptions!$B$57)^(IF4-2025)*IF14</f>
        <v>0</v>
      </c>
      <c r="IG27" s="7">
        <f>Assumptions!$B$34*(1+Assumptions!$B$57)^(IG4-2025)*IG14</f>
        <v>0</v>
      </c>
      <c r="IH27" s="7">
        <f>Assumptions!$B$34*(1+Assumptions!$B$57)^(IH4-2025)*IH14</f>
        <v>0</v>
      </c>
      <c r="II27" s="7">
        <f>Assumptions!$B$34*(1+Assumptions!$B$57)^(II4-2025)*II14</f>
        <v>0</v>
      </c>
      <c r="IJ27" s="7">
        <f>Assumptions!$B$34*(1+Assumptions!$B$57)^(IJ4-2025)*IJ14</f>
        <v>0</v>
      </c>
      <c r="IK27" s="7">
        <f>Assumptions!$B$34*(1+Assumptions!$B$57)^(IK4-2025)*IK14</f>
        <v>0</v>
      </c>
      <c r="IL27" s="7">
        <f>Assumptions!$B$34*(1+Assumptions!$B$57)^(IL4-2025)*IL14</f>
        <v>0</v>
      </c>
      <c r="IM27" s="7">
        <f>Assumptions!$B$34*(1+Assumptions!$B$57)^(IM4-2025)*IM14</f>
        <v>0</v>
      </c>
      <c r="IN27" s="7">
        <f>Assumptions!$B$34*(1+Assumptions!$B$57)^(IN4-2025)*IN14</f>
        <v>0</v>
      </c>
      <c r="IO27" s="7">
        <f>Assumptions!$B$34*(1+Assumptions!$B$57)^(IO4-2025)*IO14</f>
        <v>0</v>
      </c>
      <c r="IP27" s="7">
        <f>Assumptions!$B$34*(1+Assumptions!$B$57)^(IP4-2025)*IP14</f>
        <v>0</v>
      </c>
      <c r="IQ27" s="7">
        <f>Assumptions!$B$34*(1+Assumptions!$B$57)^(IQ4-2025)*IQ14</f>
        <v>0</v>
      </c>
      <c r="IR27" s="7">
        <f>Assumptions!$B$34*(1+Assumptions!$B$57)^(IR4-2025)*IR14</f>
        <v>0</v>
      </c>
      <c r="IS27" s="7">
        <f>Assumptions!$B$34*(1+Assumptions!$B$57)^(IS4-2025)*IS14</f>
        <v>0</v>
      </c>
      <c r="IT27" s="7">
        <f>Assumptions!$B$34*(1+Assumptions!$B$57)^(IT4-2025)*IT14</f>
        <v>0</v>
      </c>
      <c r="IU27" s="7">
        <f>Assumptions!$B$34*(1+Assumptions!$B$57)^(IU4-2025)*IU14</f>
        <v>0</v>
      </c>
      <c r="IV27" s="7">
        <f>Assumptions!$B$34*(1+Assumptions!$B$57)^(IV4-2025)*IV14</f>
        <v>0</v>
      </c>
      <c r="IW27" s="7">
        <f>Assumptions!$B$34*(1+Assumptions!$B$57)^(IW4-2025)*IW14</f>
        <v>0</v>
      </c>
      <c r="IX27" s="7">
        <f>Assumptions!$B$34*(1+Assumptions!$B$57)^(IX4-2025)*IX14</f>
        <v>0</v>
      </c>
      <c r="IY27" s="7">
        <f>Assumptions!$B$34*(1+Assumptions!$B$57)^(IY4-2025)*IY14</f>
        <v>0</v>
      </c>
      <c r="IZ27" s="7">
        <f>Assumptions!$B$34*(1+Assumptions!$B$57)^(IZ4-2025)*IZ14</f>
        <v>0</v>
      </c>
      <c r="JA27" s="7">
        <f>Assumptions!$B$34*(1+Assumptions!$B$57)^(JA4-2025)*JA14</f>
        <v>0</v>
      </c>
      <c r="JB27" s="7">
        <f>Assumptions!$B$34*(1+Assumptions!$B$57)^(JB4-2025)*JB14</f>
        <v>0</v>
      </c>
      <c r="JC27" s="7">
        <f>Assumptions!$B$34*(1+Assumptions!$B$57)^(JC4-2025)*JC14</f>
        <v>0</v>
      </c>
      <c r="JD27" s="7">
        <f>Assumptions!$B$34*(1+Assumptions!$B$57)^(JD4-2025)*JD14</f>
        <v>0</v>
      </c>
      <c r="JE27" s="7">
        <f>Assumptions!$B$34*(1+Assumptions!$B$57)^(JE4-2025)*JE14</f>
        <v>0</v>
      </c>
      <c r="JF27" s="7">
        <f>Assumptions!$B$34*(1+Assumptions!$B$57)^(JF4-2025)*JF14</f>
        <v>0</v>
      </c>
      <c r="JG27" s="7">
        <f>Assumptions!$B$34*(1+Assumptions!$B$57)^(JG4-2025)*JG14</f>
        <v>0</v>
      </c>
      <c r="JH27" s="7">
        <f>Assumptions!$B$34*(1+Assumptions!$B$57)^(JH4-2025)*JH14</f>
        <v>0</v>
      </c>
      <c r="JI27" s="7">
        <f>Assumptions!$B$34*(1+Assumptions!$B$57)^(JI4-2025)*JI14</f>
        <v>0</v>
      </c>
      <c r="JJ27" s="7">
        <f>Assumptions!$B$34*(1+Assumptions!$B$57)^(JJ4-2025)*JJ14</f>
        <v>0</v>
      </c>
      <c r="JK27" s="7">
        <f>Assumptions!$B$34*(1+Assumptions!$B$57)^(JK4-2025)*JK14</f>
        <v>0</v>
      </c>
      <c r="JL27" s="7">
        <f>Assumptions!$B$34*(1+Assumptions!$B$57)^(JL4-2025)*JL14</f>
        <v>0</v>
      </c>
      <c r="JM27" s="7">
        <f>Assumptions!$B$34*(1+Assumptions!$B$57)^(JM4-2025)*JM14</f>
        <v>0</v>
      </c>
      <c r="JN27" s="7">
        <f>Assumptions!$B$34*(1+Assumptions!$B$57)^(JN4-2025)*JN14</f>
        <v>0</v>
      </c>
      <c r="JO27" s="7">
        <f>Assumptions!$B$34*(1+Assumptions!$B$57)^(JO4-2025)*JO14</f>
        <v>0</v>
      </c>
      <c r="JP27" s="7">
        <f>Assumptions!$B$34*(1+Assumptions!$B$57)^(JP4-2025)*JP14</f>
        <v>0</v>
      </c>
      <c r="JQ27" s="7">
        <f>Assumptions!$B$34*(1+Assumptions!$B$57)^(JQ4-2025)*JQ14</f>
        <v>0</v>
      </c>
      <c r="JR27" s="7">
        <f>Assumptions!$B$34*(1+Assumptions!$B$57)^(JR4-2025)*JR14</f>
        <v>0</v>
      </c>
      <c r="JS27" s="7">
        <f>Assumptions!$B$34*(1+Assumptions!$B$57)^(JS4-2025)*JS14</f>
        <v>0</v>
      </c>
      <c r="JT27" s="7">
        <f>Assumptions!$B$34*(1+Assumptions!$B$57)^(JT4-2025)*JT14</f>
        <v>0</v>
      </c>
      <c r="JU27" s="7">
        <f>Assumptions!$B$34*(1+Assumptions!$B$57)^(JU4-2025)*JU14</f>
        <v>0</v>
      </c>
      <c r="JV27" s="7">
        <f>Assumptions!$B$34*(1+Assumptions!$B$57)^(JV4-2025)*JV14</f>
        <v>0</v>
      </c>
      <c r="JW27" s="7">
        <f>Assumptions!$B$34*(1+Assumptions!$B$57)^(JW4-2025)*JW14</f>
        <v>0</v>
      </c>
      <c r="JX27" s="7">
        <f>Assumptions!$B$34*(1+Assumptions!$B$57)^(JX4-2025)*JX14</f>
        <v>0</v>
      </c>
      <c r="JY27" s="7">
        <f>Assumptions!$B$34*(1+Assumptions!$B$57)^(JY4-2025)*JY14</f>
        <v>0</v>
      </c>
      <c r="JZ27" s="7">
        <f>Assumptions!$B$34*(1+Assumptions!$B$57)^(JZ4-2025)*JZ14</f>
        <v>0</v>
      </c>
      <c r="KA27" s="7">
        <f>Assumptions!$B$34*(1+Assumptions!$B$57)^(KA4-2025)*KA14</f>
        <v>0</v>
      </c>
      <c r="KB27" s="7">
        <f>Assumptions!$B$34*(1+Assumptions!$B$57)^(KB4-2025)*KB14</f>
        <v>0</v>
      </c>
      <c r="KC27" s="7">
        <f>Assumptions!$B$34*(1+Assumptions!$B$57)^(KC4-2025)*KC14</f>
        <v>0</v>
      </c>
      <c r="KD27" s="7">
        <f>Assumptions!$B$34*(1+Assumptions!$B$57)^(KD4-2025)*KD14</f>
        <v>0</v>
      </c>
      <c r="KE27" s="7">
        <f>Assumptions!$B$34*(1+Assumptions!$B$57)^(KE4-2025)*KE14</f>
        <v>0</v>
      </c>
      <c r="KF27" s="7">
        <f>Assumptions!$B$34*(1+Assumptions!$B$57)^(KF4-2025)*KF14</f>
        <v>0</v>
      </c>
      <c r="KG27" s="7">
        <f>Assumptions!$B$34*(1+Assumptions!$B$57)^(KG4-2025)*KG14</f>
        <v>0</v>
      </c>
      <c r="KH27" s="7">
        <f>Assumptions!$B$34*(1+Assumptions!$B$57)^(KH4-2025)*KH14</f>
        <v>0</v>
      </c>
      <c r="KI27" s="7">
        <f>Assumptions!$B$34*(1+Assumptions!$B$57)^(KI4-2025)*KI14</f>
        <v>0</v>
      </c>
      <c r="KJ27" s="7">
        <f>Assumptions!$B$34*(1+Assumptions!$B$57)^(KJ4-2025)*KJ14</f>
        <v>0</v>
      </c>
      <c r="KK27" s="7">
        <f>Assumptions!$B$34*(1+Assumptions!$B$57)^(KK4-2025)*KK14</f>
        <v>0</v>
      </c>
      <c r="KL27" s="7">
        <f>Assumptions!$B$34*(1+Assumptions!$B$57)^(KL4-2025)*KL14</f>
        <v>0</v>
      </c>
      <c r="KM27" s="7">
        <f>Assumptions!$B$34*(1+Assumptions!$B$57)^(KM4-2025)*KM14</f>
        <v>0</v>
      </c>
      <c r="KN27" s="7">
        <f>Assumptions!$B$34*(1+Assumptions!$B$57)^(KN4-2025)*KN14</f>
        <v>0</v>
      </c>
      <c r="KO27" s="7">
        <f>Assumptions!$B$34*(1+Assumptions!$B$57)^(KO4-2025)*KO14</f>
        <v>0</v>
      </c>
      <c r="KP27" s="7">
        <f>Assumptions!$B$34*(1+Assumptions!$B$57)^(KP4-2025)*KP14</f>
        <v>0</v>
      </c>
      <c r="KQ27" s="7">
        <f>Assumptions!$B$34*(1+Assumptions!$B$57)^(KQ4-2025)*KQ14</f>
        <v>0</v>
      </c>
      <c r="KR27" s="7">
        <f>Assumptions!$B$34*(1+Assumptions!$B$57)^(KR4-2025)*KR14</f>
        <v>0</v>
      </c>
      <c r="KS27" s="7">
        <f>Assumptions!$B$34*(1+Assumptions!$B$57)^(KS4-2025)*KS14</f>
        <v>0</v>
      </c>
      <c r="KT27" s="7">
        <f>Assumptions!$B$34*(1+Assumptions!$B$57)^(KT4-2025)*KT14</f>
        <v>0</v>
      </c>
      <c r="KU27" s="7">
        <f>Assumptions!$B$34*(1+Assumptions!$B$57)^(KU4-2025)*KU14</f>
        <v>0</v>
      </c>
      <c r="KV27" s="7">
        <f>Assumptions!$B$34*(1+Assumptions!$B$57)^(KV4-2025)*KV14</f>
        <v>0</v>
      </c>
      <c r="KW27" s="7">
        <f>Assumptions!$B$34*(1+Assumptions!$B$57)^(KW4-2025)*KW14</f>
        <v>0</v>
      </c>
      <c r="KX27" s="7">
        <f>Assumptions!$B$34*(1+Assumptions!$B$57)^(KX4-2025)*KX14</f>
        <v>0</v>
      </c>
      <c r="KY27" s="7">
        <f>Assumptions!$B$34*(1+Assumptions!$B$57)^(KY4-2025)*KY14</f>
        <v>0</v>
      </c>
      <c r="KZ27" s="7">
        <f>Assumptions!$B$34*(1+Assumptions!$B$57)^(KZ4-2025)*KZ14</f>
        <v>0</v>
      </c>
      <c r="LA27" s="7">
        <f>Assumptions!$B$34*(1+Assumptions!$B$57)^(LA4-2025)*LA14</f>
        <v>0</v>
      </c>
      <c r="LB27" s="7">
        <f>Assumptions!$B$34*(1+Assumptions!$B$57)^(LB4-2025)*LB14</f>
        <v>0</v>
      </c>
      <c r="LC27" s="7">
        <f>Assumptions!$B$34*(1+Assumptions!$B$57)^(LC4-2025)*LC14</f>
        <v>0</v>
      </c>
      <c r="LD27" s="7">
        <f>Assumptions!$B$34*(1+Assumptions!$B$57)^(LD4-2025)*LD14</f>
        <v>0</v>
      </c>
      <c r="LE27" s="7">
        <f>Assumptions!$B$34*(1+Assumptions!$B$57)^(LE4-2025)*LE14</f>
        <v>0</v>
      </c>
      <c r="LF27" s="7">
        <f>Assumptions!$B$34*(1+Assumptions!$B$57)^(LF4-2025)*LF14</f>
        <v>0</v>
      </c>
      <c r="LG27" s="7">
        <f>Assumptions!$B$34*(1+Assumptions!$B$57)^(LG4-2025)*LG14</f>
        <v>0</v>
      </c>
      <c r="LH27" s="7">
        <f>Assumptions!$B$34*(1+Assumptions!$B$57)^(LH4-2025)*LH14</f>
        <v>0</v>
      </c>
      <c r="LI27" s="7">
        <f>Assumptions!$B$34*(1+Assumptions!$B$57)^(LI4-2025)*LI14</f>
        <v>0</v>
      </c>
      <c r="LJ27" s="7">
        <f>Assumptions!$B$34*(1+Assumptions!$B$57)^(LJ4-2025)*LJ14</f>
        <v>0</v>
      </c>
      <c r="LK27" s="7">
        <f>Assumptions!$B$34*(1+Assumptions!$B$57)^(LK4-2025)*LK14</f>
        <v>0</v>
      </c>
      <c r="LL27" s="7">
        <f>Assumptions!$B$34*(1+Assumptions!$B$57)^(LL4-2025)*LL14</f>
        <v>0</v>
      </c>
      <c r="LM27" s="7">
        <f>Assumptions!$B$34*(1+Assumptions!$B$57)^(LM4-2025)*LM14</f>
        <v>0</v>
      </c>
      <c r="LN27" s="7">
        <f>Assumptions!$B$34*(1+Assumptions!$B$57)^(LN4-2025)*LN14</f>
        <v>0</v>
      </c>
      <c r="LO27" s="7">
        <f>Assumptions!$B$34*(1+Assumptions!$B$57)^(LO4-2025)*LO14</f>
        <v>0</v>
      </c>
      <c r="LP27" s="7">
        <f>Assumptions!$B$34*(1+Assumptions!$B$57)^(LP4-2025)*LP14</f>
        <v>0</v>
      </c>
      <c r="LQ27" s="7">
        <f>Assumptions!$B$34*(1+Assumptions!$B$57)^(LQ4-2025)*LQ14</f>
        <v>0</v>
      </c>
      <c r="LR27" s="7">
        <f>Assumptions!$B$34*(1+Assumptions!$B$57)^(LR4-2025)*LR14</f>
        <v>0</v>
      </c>
      <c r="LS27" s="7">
        <f>Assumptions!$B$34*(1+Assumptions!$B$57)^(LS4-2025)*LS14</f>
        <v>0</v>
      </c>
      <c r="LT27" s="7">
        <f>Assumptions!$B$34*(1+Assumptions!$B$57)^(LT4-2025)*LT14</f>
        <v>0</v>
      </c>
      <c r="LU27" s="7">
        <f>Assumptions!$B$34*(1+Assumptions!$B$57)^(LU4-2025)*LU14</f>
        <v>0</v>
      </c>
      <c r="LV27" s="7">
        <f>Assumptions!$B$34*(1+Assumptions!$B$57)^(LV4-2025)*LV14</f>
        <v>0</v>
      </c>
      <c r="LW27" s="7">
        <f>Assumptions!$B$34*(1+Assumptions!$B$57)^(LW4-2025)*LW14</f>
        <v>0</v>
      </c>
      <c r="LX27" s="7">
        <f>Assumptions!$B$34*(1+Assumptions!$B$57)^(LX4-2025)*LX14</f>
        <v>0</v>
      </c>
      <c r="LY27" s="7">
        <f>Assumptions!$B$34*(1+Assumptions!$B$57)^(LY4-2025)*LY14</f>
        <v>0</v>
      </c>
      <c r="LZ27" s="7">
        <f>Assumptions!$B$34*(1+Assumptions!$B$57)^(LZ4-2025)*LZ14</f>
        <v>0</v>
      </c>
      <c r="MA27" s="7">
        <f>Assumptions!$B$34*(1+Assumptions!$B$57)^(MA4-2025)*MA14</f>
        <v>0</v>
      </c>
      <c r="MB27" s="7">
        <f>Assumptions!$B$34*(1+Assumptions!$B$57)^(MB4-2025)*MB14</f>
        <v>0</v>
      </c>
      <c r="MC27" s="7">
        <f>Assumptions!$B$34*(1+Assumptions!$B$57)^(MC4-2025)*MC14</f>
        <v>0</v>
      </c>
      <c r="MD27" s="7">
        <f>Assumptions!$B$34*(1+Assumptions!$B$57)^(MD4-2025)*MD14</f>
        <v>0</v>
      </c>
      <c r="ME27" s="7">
        <f>Assumptions!$B$34*(1+Assumptions!$B$57)^(ME4-2025)*ME14</f>
        <v>0</v>
      </c>
      <c r="MF27" s="7">
        <f>Assumptions!$B$34*(1+Assumptions!$B$57)^(MF4-2025)*MF14</f>
        <v>0</v>
      </c>
      <c r="MG27" s="7">
        <f>Assumptions!$B$34*(1+Assumptions!$B$57)^(MG4-2025)*MG14</f>
        <v>0</v>
      </c>
      <c r="MH27" s="7">
        <f>Assumptions!$B$34*(1+Assumptions!$B$57)^(MH4-2025)*MH14</f>
        <v>0</v>
      </c>
      <c r="MI27" s="7">
        <f>Assumptions!$B$34*(1+Assumptions!$B$57)^(MI4-2025)*MI14</f>
        <v>0</v>
      </c>
      <c r="MJ27" s="7">
        <f>Assumptions!$B$34*(1+Assumptions!$B$57)^(MJ4-2025)*MJ14</f>
        <v>0</v>
      </c>
      <c r="MK27" s="7">
        <f>Assumptions!$B$34*(1+Assumptions!$B$57)^(MK4-2025)*MK14</f>
        <v>0</v>
      </c>
      <c r="ML27" s="7">
        <f>Assumptions!$B$34*(1+Assumptions!$B$57)^(ML4-2025)*ML14</f>
        <v>0</v>
      </c>
      <c r="MM27" s="7">
        <f>Assumptions!$B$34*(1+Assumptions!$B$57)^(MM4-2025)*MM14</f>
        <v>0</v>
      </c>
      <c r="MN27" s="7">
        <f>Assumptions!$B$34*(1+Assumptions!$B$57)^(MN4-2025)*MN14</f>
        <v>0</v>
      </c>
      <c r="MO27" s="7">
        <f>Assumptions!$B$34*(1+Assumptions!$B$57)^(MO4-2025)*MO14</f>
        <v>0</v>
      </c>
      <c r="MP27" s="7">
        <f>Assumptions!$B$34*(1+Assumptions!$B$57)^(MP4-2025)*MP14</f>
        <v>0</v>
      </c>
      <c r="MQ27" s="7">
        <f>Assumptions!$B$34*(1+Assumptions!$B$57)^(MQ4-2025)*MQ14</f>
        <v>0</v>
      </c>
      <c r="MR27" s="7">
        <f>Assumptions!$B$34*(1+Assumptions!$B$57)^(MR4-2025)*MR14</f>
        <v>0</v>
      </c>
      <c r="MS27" s="7">
        <f>Assumptions!$B$34*(1+Assumptions!$B$57)^(MS4-2025)*MS14</f>
        <v>0</v>
      </c>
      <c r="MT27" s="7">
        <f>Assumptions!$B$34*(1+Assumptions!$B$57)^(MT4-2025)*MT14</f>
        <v>0</v>
      </c>
      <c r="MU27" s="7">
        <f>Assumptions!$B$34*(1+Assumptions!$B$57)^(MU4-2025)*MU14</f>
        <v>0</v>
      </c>
      <c r="MV27" s="7">
        <f>Assumptions!$B$34*(1+Assumptions!$B$57)^(MV4-2025)*MV14</f>
        <v>0</v>
      </c>
      <c r="MW27" s="7">
        <f>Assumptions!$B$34*(1+Assumptions!$B$57)^(MW4-2025)*MW14</f>
        <v>0</v>
      </c>
      <c r="MX27" s="7">
        <f>Assumptions!$B$34*(1+Assumptions!$B$57)^(MX4-2025)*MX14</f>
        <v>0</v>
      </c>
      <c r="MY27" s="7">
        <f>Assumptions!$B$34*(1+Assumptions!$B$57)^(MY4-2025)*MY14</f>
        <v>0</v>
      </c>
      <c r="MZ27" s="7">
        <f>Assumptions!$B$34*(1+Assumptions!$B$57)^(MZ4-2025)*MZ14</f>
        <v>0</v>
      </c>
      <c r="NA27" s="7">
        <f>Assumptions!$B$34*(1+Assumptions!$B$57)^(NA4-2025)*NA14</f>
        <v>0</v>
      </c>
      <c r="NB27" s="7">
        <f>Assumptions!$B$34*(1+Assumptions!$B$57)^(NB4-2025)*NB14</f>
        <v>0</v>
      </c>
      <c r="NC27" s="7">
        <f>Assumptions!$B$34*(1+Assumptions!$B$57)^(NC4-2025)*NC14</f>
        <v>0</v>
      </c>
      <c r="ND27" s="7">
        <f>Assumptions!$B$34*(1+Assumptions!$B$57)^(ND4-2025)*ND14</f>
        <v>0</v>
      </c>
      <c r="NE27" s="7">
        <f>Assumptions!$B$34*(1+Assumptions!$B$57)^(NE4-2025)*NE14</f>
        <v>0</v>
      </c>
      <c r="NF27" s="7">
        <f>Assumptions!$B$34*(1+Assumptions!$B$57)^(NF4-2025)*NF14</f>
        <v>0</v>
      </c>
      <c r="NG27" s="7">
        <f>Assumptions!$B$34*(1+Assumptions!$B$57)^(NG4-2025)*NG14</f>
        <v>0</v>
      </c>
      <c r="NH27" s="7">
        <f>Assumptions!$B$34*(1+Assumptions!$B$57)^(NH4-2025)*NH14</f>
        <v>0</v>
      </c>
      <c r="NI27" s="7">
        <f>Assumptions!$B$34*(1+Assumptions!$B$57)^(NI4-2025)*NI14</f>
        <v>0</v>
      </c>
      <c r="NJ27" s="7">
        <f>Assumptions!$B$34*(1+Assumptions!$B$57)^(NJ4-2025)*NJ14</f>
        <v>0</v>
      </c>
      <c r="NK27" s="7">
        <f>Assumptions!$B$34*(1+Assumptions!$B$57)^(NK4-2025)*NK14</f>
        <v>0</v>
      </c>
      <c r="NL27" s="7">
        <f>Assumptions!$B$34*(1+Assumptions!$B$57)^(NL4-2025)*NL14</f>
        <v>0</v>
      </c>
      <c r="NM27" s="7">
        <f>Assumptions!$B$34*(1+Assumptions!$B$57)^(NM4-2025)*NM14</f>
        <v>0</v>
      </c>
      <c r="NN27" s="7">
        <f>Assumptions!$B$34*(1+Assumptions!$B$57)^(NN4-2025)*NN14</f>
        <v>0</v>
      </c>
      <c r="NO27" s="7">
        <f>Assumptions!$B$34*(1+Assumptions!$B$57)^(NO4-2025)*NO14</f>
        <v>0</v>
      </c>
      <c r="NP27" s="7">
        <f>Assumptions!$B$34*(1+Assumptions!$B$57)^(NP4-2025)*NP14</f>
        <v>0</v>
      </c>
      <c r="NQ27" s="7">
        <f>Assumptions!$B$34*(1+Assumptions!$B$57)^(NQ4-2025)*NQ14</f>
        <v>0</v>
      </c>
      <c r="NR27" s="7">
        <f>Assumptions!$B$34*(1+Assumptions!$B$57)^(NR4-2025)*NR14</f>
        <v>0</v>
      </c>
      <c r="NW27" s="1"/>
      <c r="NX27" s="1"/>
    </row>
    <row r="28" spans="1:389" hidden="1">
      <c r="A28" t="s">
        <v>356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W28" s="1"/>
      <c r="NX28" s="1"/>
    </row>
    <row r="29" spans="1:389">
      <c r="A29" t="s">
        <v>305</v>
      </c>
      <c r="C29" s="7">
        <f>C14*_xlfn.XLOOKUP(C4,Assumptions!$AE$29:$AE$67,Assumptions!$AF$29:$AF$67)/1000*(Assumptions!$B$19*365/12)*C8</f>
        <v>13.533395859375</v>
      </c>
      <c r="D29" s="7">
        <f>D14*_xlfn.XLOOKUP(D4,Assumptions!$AE$29:$AE$67,Assumptions!$AF$29:$AF$67)/1000*(Assumptions!$B$19*365/12)*D8</f>
        <v>13.533395859375</v>
      </c>
      <c r="E29" s="7">
        <f>E14*_xlfn.XLOOKUP(E4,Assumptions!$AE$29:$AE$67,Assumptions!$AF$29:$AF$67)/1000*(Assumptions!$B$19*365/12)*E8</f>
        <v>13.533395859375</v>
      </c>
      <c r="F29" s="7">
        <f>F14*_xlfn.XLOOKUP(F4,Assumptions!$AE$29:$AE$67,Assumptions!$AF$29:$AF$67)/1000*(Assumptions!$B$19*365/12)*F8</f>
        <v>13.533395859375</v>
      </c>
      <c r="G29" s="7">
        <f>G14*_xlfn.XLOOKUP(G4,Assumptions!$AE$29:$AE$67,Assumptions!$AF$29:$AF$67)/1000*(Assumptions!$B$19*365/12)*G8</f>
        <v>13.533395859375</v>
      </c>
      <c r="H29" s="7">
        <f>H14*_xlfn.XLOOKUP(H4,Assumptions!$AE$29:$AE$67,Assumptions!$AF$29:$AF$67)/1000*(Assumptions!$B$19*365/12)*H8</f>
        <v>13.533395859375</v>
      </c>
      <c r="I29" s="7">
        <f>I14*_xlfn.XLOOKUP(I4,Assumptions!$AE$29:$AE$67,Assumptions!$AF$29:$AF$67)/1000*(Assumptions!$B$19*365/12)*I8</f>
        <v>13.533395859375</v>
      </c>
      <c r="J29" s="7">
        <f>J14*_xlfn.XLOOKUP(J4,Assumptions!$AE$29:$AE$67,Assumptions!$AF$29:$AF$67)/1000*(Assumptions!$B$19*365/12)*J8</f>
        <v>13.533395859375</v>
      </c>
      <c r="K29" s="7">
        <f>K14*_xlfn.XLOOKUP(K4,Assumptions!$AE$29:$AE$67,Assumptions!$AF$29:$AF$67)/1000*(Assumptions!$B$19*365/12)*K8</f>
        <v>13.533395859375</v>
      </c>
      <c r="L29" s="7">
        <f>L14*_xlfn.XLOOKUP(L4,Assumptions!$AE$29:$AE$67,Assumptions!$AF$29:$AF$67)/1000*(Assumptions!$B$19*365/12)*L8</f>
        <v>13.533395859375</v>
      </c>
      <c r="M29" s="7">
        <f>M14*_xlfn.XLOOKUP(M4,Assumptions!$AE$29:$AE$67,Assumptions!$AF$29:$AF$67)/1000*(Assumptions!$B$19*365/12)*M8</f>
        <v>13.533395859375</v>
      </c>
      <c r="N29" s="7">
        <f>N14*_xlfn.XLOOKUP(N4,Assumptions!$AE$29:$AE$67,Assumptions!$AF$29:$AF$67)/1000*(Assumptions!$B$19*365/12)*N8</f>
        <v>13.533395859375</v>
      </c>
      <c r="O29" s="7">
        <f>O14*_xlfn.XLOOKUP(O4,Assumptions!$AE$29:$AE$67,Assumptions!$AF$29:$AF$67)/1000*(Assumptions!$B$19*365/12)*O8</f>
        <v>11.50338648046875</v>
      </c>
      <c r="P29" s="7">
        <f>P14*_xlfn.XLOOKUP(P4,Assumptions!$AE$29:$AE$67,Assumptions!$AF$29:$AF$67)/1000*(Assumptions!$B$19*365/12)*P8</f>
        <v>11.50338648046875</v>
      </c>
      <c r="Q29" s="7">
        <f>Q14*_xlfn.XLOOKUP(Q4,Assumptions!$AE$29:$AE$67,Assumptions!$AF$29:$AF$67)/1000*(Assumptions!$B$19*365/12)*Q8</f>
        <v>11.50338648046875</v>
      </c>
      <c r="R29" s="7">
        <f>R14*_xlfn.XLOOKUP(R4,Assumptions!$AE$29:$AE$67,Assumptions!$AF$29:$AF$67)/1000*(Assumptions!$B$19*365/12)*R8</f>
        <v>11.50338648046875</v>
      </c>
      <c r="S29" s="7">
        <f>S14*_xlfn.XLOOKUP(S4,Assumptions!$AE$29:$AE$67,Assumptions!$AF$29:$AF$67)/1000*(Assumptions!$B$19*365/12)*S8</f>
        <v>11.50338648046875</v>
      </c>
      <c r="T29" s="7">
        <f>T14*_xlfn.XLOOKUP(T4,Assumptions!$AE$29:$AE$67,Assumptions!$AF$29:$AF$67)/1000*(Assumptions!$B$19*365/12)*T8</f>
        <v>11.50338648046875</v>
      </c>
      <c r="U29" s="7">
        <f>U14*_xlfn.XLOOKUP(U4,Assumptions!$AE$29:$AE$67,Assumptions!$AF$29:$AF$67)/1000*(Assumptions!$B$19*365/12)*U8</f>
        <v>11.50338648046875</v>
      </c>
      <c r="V29" s="7">
        <f>V14*_xlfn.XLOOKUP(V4,Assumptions!$AE$29:$AE$67,Assumptions!$AF$29:$AF$67)/1000*(Assumptions!$B$19*365/12)*V8</f>
        <v>11.50338648046875</v>
      </c>
      <c r="W29" s="7">
        <f>W14*_xlfn.XLOOKUP(W4,Assumptions!$AE$29:$AE$67,Assumptions!$AF$29:$AF$67)/1000*(Assumptions!$B$19*365/12)*W8</f>
        <v>11.50338648046875</v>
      </c>
      <c r="X29" s="7">
        <f>X14*_xlfn.XLOOKUP(X4,Assumptions!$AE$29:$AE$67,Assumptions!$AF$29:$AF$67)/1000*(Assumptions!$B$19*365/12)*X8</f>
        <v>11.50338648046875</v>
      </c>
      <c r="Y29" s="7">
        <f>Y14*_xlfn.XLOOKUP(Y4,Assumptions!$AE$29:$AE$67,Assumptions!$AF$29:$AF$67)/1000*(Assumptions!$B$19*365/12)*Y8</f>
        <v>11.50338648046875</v>
      </c>
      <c r="Z29" s="7">
        <f>Z14*_xlfn.XLOOKUP(Z4,Assumptions!$AE$29:$AE$67,Assumptions!$AF$29:$AF$67)/1000*(Assumptions!$B$19*365/12)*Z8</f>
        <v>11.50338648046875</v>
      </c>
      <c r="AA29" s="7">
        <f>AA14*_xlfn.XLOOKUP(AA4,Assumptions!$AE$29:$AE$67,Assumptions!$AF$29:$AF$67)/1000*(Assumptions!$B$19*365/12)*AA8</f>
        <v>9.6847558559374995</v>
      </c>
      <c r="AB29" s="7">
        <f>AB14*_xlfn.XLOOKUP(AB4,Assumptions!$AE$29:$AE$67,Assumptions!$AF$29:$AF$67)/1000*(Assumptions!$B$19*365/12)*AB8</f>
        <v>9.6847558559374995</v>
      </c>
      <c r="AC29" s="7">
        <f>AC14*_xlfn.XLOOKUP(AC4,Assumptions!$AE$29:$AE$67,Assumptions!$AF$29:$AF$67)/1000*(Assumptions!$B$19*365/12)*AC8</f>
        <v>9.6847558559374995</v>
      </c>
      <c r="AD29" s="7">
        <f>AD14*_xlfn.XLOOKUP(AD4,Assumptions!$AE$29:$AE$67,Assumptions!$AF$29:$AF$67)/1000*(Assumptions!$B$19*365/12)*AD8</f>
        <v>9.6847558559374995</v>
      </c>
      <c r="AE29" s="7">
        <f>AE14*_xlfn.XLOOKUP(AE4,Assumptions!$AE$29:$AE$67,Assumptions!$AF$29:$AF$67)/1000*(Assumptions!$B$19*365/12)*AE8</f>
        <v>9.6847558559374995</v>
      </c>
      <c r="AF29" s="7">
        <f>AF14*_xlfn.XLOOKUP(AF4,Assumptions!$AE$29:$AE$67,Assumptions!$AF$29:$AF$67)/1000*(Assumptions!$B$19*365/12)*AF8</f>
        <v>9.6847558559374995</v>
      </c>
      <c r="AG29" s="7">
        <f>AG14*_xlfn.XLOOKUP(AG4,Assumptions!$AE$29:$AE$67,Assumptions!$AF$29:$AF$67)/1000*(Assumptions!$B$19*365/12)*AG8</f>
        <v>9.6847558559374995</v>
      </c>
      <c r="AH29" s="7">
        <f>AH14*_xlfn.XLOOKUP(AH4,Assumptions!$AE$29:$AE$67,Assumptions!$AF$29:$AF$67)/1000*(Assumptions!$B$19*365/12)*AH8</f>
        <v>9.6847558559374995</v>
      </c>
      <c r="AI29" s="7">
        <f>AI14*_xlfn.XLOOKUP(AI4,Assumptions!$AE$29:$AE$67,Assumptions!$AF$29:$AF$67)/1000*(Assumptions!$B$19*365/12)*AI8</f>
        <v>9.6847558559374995</v>
      </c>
      <c r="AJ29" s="7">
        <f>AJ14*_xlfn.XLOOKUP(AJ4,Assumptions!$AE$29:$AE$67,Assumptions!$AF$29:$AF$67)/1000*(Assumptions!$B$19*365/12)*AJ8</f>
        <v>9.6847558559374995</v>
      </c>
      <c r="AK29" s="7">
        <f>AK14*_xlfn.XLOOKUP(AK4,Assumptions!$AE$29:$AE$67,Assumptions!$AF$29:$AF$67)/1000*(Assumptions!$B$19*365/12)*AK8</f>
        <v>9.6847558559374995</v>
      </c>
      <c r="AL29" s="7">
        <f>AL14*_xlfn.XLOOKUP(AL4,Assumptions!$AE$29:$AE$67,Assumptions!$AF$29:$AF$67)/1000*(Assumptions!$B$19*365/12)*AL8</f>
        <v>9.6847558559374995</v>
      </c>
      <c r="AM29" s="7">
        <f>AM14*_xlfn.XLOOKUP(AM4,Assumptions!$AE$29:$AE$67,Assumptions!$AF$29:$AF$67)/1000*(Assumptions!$B$19*365/12)*AM8</f>
        <v>8.232042477546873</v>
      </c>
      <c r="AN29" s="7">
        <f>AN14*_xlfn.XLOOKUP(AN4,Assumptions!$AE$29:$AE$67,Assumptions!$AF$29:$AF$67)/1000*(Assumptions!$B$19*365/12)*AN8</f>
        <v>8.232042477546873</v>
      </c>
      <c r="AO29" s="7">
        <f>AO14*_xlfn.XLOOKUP(AO4,Assumptions!$AE$29:$AE$67,Assumptions!$AF$29:$AF$67)/1000*(Assumptions!$B$19*365/12)*AO8</f>
        <v>8.232042477546873</v>
      </c>
      <c r="AP29" s="7">
        <f>AP14*_xlfn.XLOOKUP(AP4,Assumptions!$AE$29:$AE$67,Assumptions!$AF$29:$AF$67)/1000*(Assumptions!$B$19*365/12)*AP8</f>
        <v>8.232042477546873</v>
      </c>
      <c r="AQ29" s="7">
        <f>AQ14*_xlfn.XLOOKUP(AQ4,Assumptions!$AE$29:$AE$67,Assumptions!$AF$29:$AF$67)/1000*(Assumptions!$B$19*365/12)*AQ8</f>
        <v>8.232042477546873</v>
      </c>
      <c r="AR29" s="7">
        <f>AR14*_xlfn.XLOOKUP(AR4,Assumptions!$AE$29:$AE$67,Assumptions!$AF$29:$AF$67)/1000*(Assumptions!$B$19*365/12)*AR8</f>
        <v>8.232042477546873</v>
      </c>
      <c r="AS29" s="7">
        <f>AS14*_xlfn.XLOOKUP(AS4,Assumptions!$AE$29:$AE$67,Assumptions!$AF$29:$AF$67)/1000*(Assumptions!$B$19*365/12)*AS8</f>
        <v>8.232042477546873</v>
      </c>
      <c r="AT29" s="7">
        <f>AT14*_xlfn.XLOOKUP(AT4,Assumptions!$AE$29:$AE$67,Assumptions!$AF$29:$AF$67)/1000*(Assumptions!$B$19*365/12)*AT8</f>
        <v>8.232042477546873</v>
      </c>
      <c r="AU29" s="7">
        <f>AU14*_xlfn.XLOOKUP(AU4,Assumptions!$AE$29:$AE$67,Assumptions!$AF$29:$AF$67)/1000*(Assumptions!$B$19*365/12)*AU8</f>
        <v>8.232042477546873</v>
      </c>
      <c r="AV29" s="7">
        <f>AV14*_xlfn.XLOOKUP(AV4,Assumptions!$AE$29:$AE$67,Assumptions!$AF$29:$AF$67)/1000*(Assumptions!$B$19*365/12)*AV8</f>
        <v>8.232042477546873</v>
      </c>
      <c r="AW29" s="7">
        <f>AW14*_xlfn.XLOOKUP(AW4,Assumptions!$AE$29:$AE$67,Assumptions!$AF$29:$AF$67)/1000*(Assumptions!$B$19*365/12)*AW8</f>
        <v>8.232042477546873</v>
      </c>
      <c r="AX29" s="7">
        <f>AX14*_xlfn.XLOOKUP(AX4,Assumptions!$AE$29:$AE$67,Assumptions!$AF$29:$AF$67)/1000*(Assumptions!$B$19*365/12)*AX8</f>
        <v>8.232042477546873</v>
      </c>
      <c r="AY29" s="7">
        <f>AY14*_xlfn.XLOOKUP(AY4,Assumptions!$AE$29:$AE$67,Assumptions!$AF$29:$AF$67)/1000*(Assumptions!$B$19*365/12)*AY8</f>
        <v>6.9972361059148431</v>
      </c>
      <c r="AZ29" s="7">
        <f>AZ14*_xlfn.XLOOKUP(AZ4,Assumptions!$AE$29:$AE$67,Assumptions!$AF$29:$AF$67)/1000*(Assumptions!$B$19*365/12)*AZ8</f>
        <v>6.9972361059148431</v>
      </c>
      <c r="BA29" s="7">
        <f>BA14*_xlfn.XLOOKUP(BA4,Assumptions!$AE$29:$AE$67,Assumptions!$AF$29:$AF$67)/1000*(Assumptions!$B$19*365/12)*BA8</f>
        <v>6.9972361059148431</v>
      </c>
      <c r="BB29" s="7">
        <f>BB14*_xlfn.XLOOKUP(BB4,Assumptions!$AE$29:$AE$67,Assumptions!$AF$29:$AF$67)/1000*(Assumptions!$B$19*365/12)*BB8</f>
        <v>6.9972361059148431</v>
      </c>
      <c r="BC29" s="7">
        <f>BC14*_xlfn.XLOOKUP(BC4,Assumptions!$AE$29:$AE$67,Assumptions!$AF$29:$AF$67)/1000*(Assumptions!$B$19*365/12)*BC8</f>
        <v>6.9972361059148431</v>
      </c>
      <c r="BD29" s="7">
        <f>BD14*_xlfn.XLOOKUP(BD4,Assumptions!$AE$29:$AE$67,Assumptions!$AF$29:$AF$67)/1000*(Assumptions!$B$19*365/12)*BD8</f>
        <v>6.9972361059148431</v>
      </c>
      <c r="BE29" s="7">
        <f>BE14*_xlfn.XLOOKUP(BE4,Assumptions!$AE$29:$AE$67,Assumptions!$AF$29:$AF$67)/1000*(Assumptions!$B$19*365/12)*BE8</f>
        <v>6.9972361059148431</v>
      </c>
      <c r="BF29" s="7">
        <f>BF14*_xlfn.XLOOKUP(BF4,Assumptions!$AE$29:$AE$67,Assumptions!$AF$29:$AF$67)/1000*(Assumptions!$B$19*365/12)*BF8</f>
        <v>6.9972361059148431</v>
      </c>
      <c r="BG29" s="7">
        <f>BG14*_xlfn.XLOOKUP(BG4,Assumptions!$AE$29:$AE$67,Assumptions!$AF$29:$AF$67)/1000*(Assumptions!$B$19*365/12)*BG8</f>
        <v>6.9972361059148431</v>
      </c>
      <c r="BH29" s="7">
        <f>BH14*_xlfn.XLOOKUP(BH4,Assumptions!$AE$29:$AE$67,Assumptions!$AF$29:$AF$67)/1000*(Assumptions!$B$19*365/12)*BH8</f>
        <v>6.9972361059148431</v>
      </c>
      <c r="BI29" s="7">
        <f>BI14*_xlfn.XLOOKUP(BI4,Assumptions!$AE$29:$AE$67,Assumptions!$AF$29:$AF$67)/1000*(Assumptions!$B$19*365/12)*BI8</f>
        <v>6.9972361059148431</v>
      </c>
      <c r="BJ29" s="7">
        <f>BJ14*_xlfn.XLOOKUP(BJ4,Assumptions!$AE$29:$AE$67,Assumptions!$AF$29:$AF$67)/1000*(Assumptions!$B$19*365/12)*BJ8</f>
        <v>6.9972361059148431</v>
      </c>
      <c r="BK29" s="7">
        <f>BK14*_xlfn.XLOOKUP(BK4,Assumptions!$AE$29:$AE$67,Assumptions!$AF$29:$AF$67)/1000*(Assumptions!$B$19*365/12)*BK8</f>
        <v>5.9476506900276167</v>
      </c>
      <c r="BL29" s="7">
        <f>BL14*_xlfn.XLOOKUP(BL4,Assumptions!$AE$29:$AE$67,Assumptions!$AF$29:$AF$67)/1000*(Assumptions!$B$19*365/12)*BL8</f>
        <v>5.9476506900276167</v>
      </c>
      <c r="BM29" s="7">
        <f>BM14*_xlfn.XLOOKUP(BM4,Assumptions!$AE$29:$AE$67,Assumptions!$AF$29:$AF$67)/1000*(Assumptions!$B$19*365/12)*BM8</f>
        <v>5.9476506900276167</v>
      </c>
      <c r="BN29" s="7">
        <f>BN14*_xlfn.XLOOKUP(BN4,Assumptions!$AE$29:$AE$67,Assumptions!$AF$29:$AF$67)/1000*(Assumptions!$B$19*365/12)*BN8</f>
        <v>5.9476506900276167</v>
      </c>
      <c r="BO29" s="7">
        <f>BO14*_xlfn.XLOOKUP(BO4,Assumptions!$AE$29:$AE$67,Assumptions!$AF$29:$AF$67)/1000*(Assumptions!$B$19*365/12)*BO8</f>
        <v>5.9476506900276167</v>
      </c>
      <c r="BP29" s="7">
        <f>BP14*_xlfn.XLOOKUP(BP4,Assumptions!$AE$29:$AE$67,Assumptions!$AF$29:$AF$67)/1000*(Assumptions!$B$19*365/12)*BP8</f>
        <v>5.9476506900276167</v>
      </c>
      <c r="BQ29" s="7">
        <f>BQ14*_xlfn.XLOOKUP(BQ4,Assumptions!$AE$29:$AE$67,Assumptions!$AF$29:$AF$67)/1000*(Assumptions!$B$19*365/12)*BQ8</f>
        <v>5.9476506900276167</v>
      </c>
      <c r="BR29" s="7">
        <f>BR14*_xlfn.XLOOKUP(BR4,Assumptions!$AE$29:$AE$67,Assumptions!$AF$29:$AF$67)/1000*(Assumptions!$B$19*365/12)*BR8</f>
        <v>5.9476506900276167</v>
      </c>
      <c r="BS29" s="7">
        <f>BS14*_xlfn.XLOOKUP(BS4,Assumptions!$AE$29:$AE$67,Assumptions!$AF$29:$AF$67)/1000*(Assumptions!$B$19*365/12)*BS8</f>
        <v>5.9476506900276167</v>
      </c>
      <c r="BT29" s="7">
        <f>BT14*_xlfn.XLOOKUP(BT4,Assumptions!$AE$29:$AE$67,Assumptions!$AF$29:$AF$67)/1000*(Assumptions!$B$19*365/12)*BT8</f>
        <v>5.9476506900276167</v>
      </c>
      <c r="BU29" s="7">
        <f>BU14*_xlfn.XLOOKUP(BU4,Assumptions!$AE$29:$AE$67,Assumptions!$AF$29:$AF$67)/1000*(Assumptions!$B$19*365/12)*BU8</f>
        <v>5.9476506900276167</v>
      </c>
      <c r="BV29" s="7">
        <f>BV14*_xlfn.XLOOKUP(BV4,Assumptions!$AE$29:$AE$67,Assumptions!$AF$29:$AF$67)/1000*(Assumptions!$B$19*365/12)*BV8</f>
        <v>5.9476506900276167</v>
      </c>
      <c r="BW29" s="7">
        <f>BW14*_xlfn.XLOOKUP(BW4,Assumptions!$AE$29:$AE$67,Assumptions!$AF$29:$AF$67)/1000*(Assumptions!$B$19*365/12)*BW8</f>
        <v>0</v>
      </c>
      <c r="BX29" s="7">
        <f>BX14*_xlfn.XLOOKUP(BX4,Assumptions!$AE$29:$AE$67,Assumptions!$AF$29:$AF$67)/1000*(Assumptions!$B$19*365/12)*BX8</f>
        <v>0</v>
      </c>
      <c r="BY29" s="7">
        <f>BY14*_xlfn.XLOOKUP(BY4,Assumptions!$AE$29:$AE$67,Assumptions!$AF$29:$AF$67)/1000*(Assumptions!$B$19*365/12)*BY8</f>
        <v>0</v>
      </c>
      <c r="BZ29" s="7">
        <f>BZ14*_xlfn.XLOOKUP(BZ4,Assumptions!$AE$29:$AE$67,Assumptions!$AF$29:$AF$67)/1000*(Assumptions!$B$19*365/12)*BZ8</f>
        <v>0</v>
      </c>
      <c r="CA29" s="7">
        <f>CA14*_xlfn.XLOOKUP(CA4,Assumptions!$AE$29:$AE$67,Assumptions!$AF$29:$AF$67)/1000*(Assumptions!$B$19*365/12)*CA8</f>
        <v>0</v>
      </c>
      <c r="CB29" s="7">
        <f>CB14*_xlfn.XLOOKUP(CB4,Assumptions!$AE$29:$AE$67,Assumptions!$AF$29:$AF$67)/1000*(Assumptions!$B$19*365/12)*CB8</f>
        <v>0</v>
      </c>
      <c r="CC29" s="7">
        <f>CC14*_xlfn.XLOOKUP(CC4,Assumptions!$AE$29:$AE$67,Assumptions!$AF$29:$AF$67)/1000*(Assumptions!$B$19*365/12)*CC8</f>
        <v>0</v>
      </c>
      <c r="CD29" s="7">
        <f>CD14*_xlfn.XLOOKUP(CD4,Assumptions!$AE$29:$AE$67,Assumptions!$AF$29:$AF$67)/1000*(Assumptions!$B$19*365/12)*CD8</f>
        <v>0</v>
      </c>
      <c r="CE29" s="7">
        <f>CE14*_xlfn.XLOOKUP(CE4,Assumptions!$AE$29:$AE$67,Assumptions!$AF$29:$AF$67)/1000*(Assumptions!$B$19*365/12)*CE8</f>
        <v>0</v>
      </c>
      <c r="CF29" s="7">
        <f>CF14*_xlfn.XLOOKUP(CF4,Assumptions!$AE$29:$AE$67,Assumptions!$AF$29:$AF$67)/1000*(Assumptions!$B$19*365/12)*CF8</f>
        <v>0</v>
      </c>
      <c r="CG29" s="7">
        <f>CG14*_xlfn.XLOOKUP(CG4,Assumptions!$AE$29:$AE$67,Assumptions!$AF$29:$AF$67)/1000*(Assumptions!$B$19*365/12)*CG8</f>
        <v>0</v>
      </c>
      <c r="CH29" s="7">
        <f>CH14*_xlfn.XLOOKUP(CH4,Assumptions!$AE$29:$AE$67,Assumptions!$AF$29:$AF$67)/1000*(Assumptions!$B$19*365/12)*CH8</f>
        <v>0</v>
      </c>
      <c r="CI29" s="7">
        <f>CI14*_xlfn.XLOOKUP(CI4,Assumptions!$AE$29:$AE$67,Assumptions!$AF$29:$AF$67)/1000*(Assumptions!$B$19*365/12)*CI8</f>
        <v>0</v>
      </c>
      <c r="CJ29" s="7">
        <f>CJ14*_xlfn.XLOOKUP(CJ4,Assumptions!$AE$29:$AE$67,Assumptions!$AF$29:$AF$67)/1000*(Assumptions!$B$19*365/12)*CJ8</f>
        <v>0</v>
      </c>
      <c r="CK29" s="7">
        <f>CK14*_xlfn.XLOOKUP(CK4,Assumptions!$AE$29:$AE$67,Assumptions!$AF$29:$AF$67)/1000*(Assumptions!$B$19*365/12)*CK8</f>
        <v>0</v>
      </c>
      <c r="CL29" s="7">
        <f>CL14*_xlfn.XLOOKUP(CL4,Assumptions!$AE$29:$AE$67,Assumptions!$AF$29:$AF$67)/1000*(Assumptions!$B$19*365/12)*CL8</f>
        <v>0</v>
      </c>
      <c r="CM29" s="7">
        <f>CM14*_xlfn.XLOOKUP(CM4,Assumptions!$AE$29:$AE$67,Assumptions!$AF$29:$AF$67)/1000*(Assumptions!$B$19*365/12)*CM8</f>
        <v>0</v>
      </c>
      <c r="CN29" s="7">
        <f>CN14*_xlfn.XLOOKUP(CN4,Assumptions!$AE$29:$AE$67,Assumptions!$AF$29:$AF$67)/1000*(Assumptions!$B$19*365/12)*CN8</f>
        <v>0</v>
      </c>
      <c r="CO29" s="7">
        <f>CO14*_xlfn.XLOOKUP(CO4,Assumptions!$AE$29:$AE$67,Assumptions!$AF$29:$AF$67)/1000*(Assumptions!$B$19*365/12)*CO8</f>
        <v>0</v>
      </c>
      <c r="CP29" s="7">
        <f>CP14*_xlfn.XLOOKUP(CP4,Assumptions!$AE$29:$AE$67,Assumptions!$AF$29:$AF$67)/1000*(Assumptions!$B$19*365/12)*CP8</f>
        <v>0</v>
      </c>
      <c r="CQ29" s="7">
        <f>CQ14*_xlfn.XLOOKUP(CQ4,Assumptions!$AE$29:$AE$67,Assumptions!$AF$29:$AF$67)/1000*(Assumptions!$B$19*365/12)*CQ8</f>
        <v>0</v>
      </c>
      <c r="CR29" s="7">
        <f>CR14*_xlfn.XLOOKUP(CR4,Assumptions!$AE$29:$AE$67,Assumptions!$AF$29:$AF$67)/1000*(Assumptions!$B$19*365/12)*CR8</f>
        <v>0</v>
      </c>
      <c r="CS29" s="7">
        <f>CS14*_xlfn.XLOOKUP(CS4,Assumptions!$AE$29:$AE$67,Assumptions!$AF$29:$AF$67)/1000*(Assumptions!$B$19*365/12)*CS8</f>
        <v>0</v>
      </c>
      <c r="CT29" s="7">
        <f>CT14*_xlfn.XLOOKUP(CT4,Assumptions!$AE$29:$AE$67,Assumptions!$AF$29:$AF$67)/1000*(Assumptions!$B$19*365/12)*CT8</f>
        <v>0</v>
      </c>
      <c r="CU29" s="7">
        <f>CU14*_xlfn.XLOOKUP(CU4,Assumptions!$AE$29:$AE$67,Assumptions!$AF$29:$AF$67)/1000*(Assumptions!$B$19*365/12)*CU8</f>
        <v>0</v>
      </c>
      <c r="CV29" s="7">
        <f>CV14*_xlfn.XLOOKUP(CV4,Assumptions!$AE$29:$AE$67,Assumptions!$AF$29:$AF$67)/1000*(Assumptions!$B$19*365/12)*CV8</f>
        <v>0</v>
      </c>
      <c r="CW29" s="7">
        <f>CW14*_xlfn.XLOOKUP(CW4,Assumptions!$AE$29:$AE$67,Assumptions!$AF$29:$AF$67)/1000*(Assumptions!$B$19*365/12)*CW8</f>
        <v>0</v>
      </c>
      <c r="CX29" s="7">
        <f>CX14*_xlfn.XLOOKUP(CX4,Assumptions!$AE$29:$AE$67,Assumptions!$AF$29:$AF$67)/1000*(Assumptions!$B$19*365/12)*CX8</f>
        <v>0</v>
      </c>
      <c r="CY29" s="7">
        <f>CY14*_xlfn.XLOOKUP(CY4,Assumptions!$AE$29:$AE$67,Assumptions!$AF$29:$AF$67)/1000*(Assumptions!$B$19*365/12)*CY8</f>
        <v>0</v>
      </c>
      <c r="CZ29" s="7">
        <f>CZ14*_xlfn.XLOOKUP(CZ4,Assumptions!$AE$29:$AE$67,Assumptions!$AF$29:$AF$67)/1000*(Assumptions!$B$19*365/12)*CZ8</f>
        <v>0</v>
      </c>
      <c r="DA29" s="7">
        <f>DA14*_xlfn.XLOOKUP(DA4,Assumptions!$AE$29:$AE$67,Assumptions!$AF$29:$AF$67)/1000*(Assumptions!$B$19*365/12)*DA8</f>
        <v>0</v>
      </c>
      <c r="DB29" s="7">
        <f>DB14*_xlfn.XLOOKUP(DB4,Assumptions!$AE$29:$AE$67,Assumptions!$AF$29:$AF$67)/1000*(Assumptions!$B$19*365/12)*DB8</f>
        <v>0</v>
      </c>
      <c r="DC29" s="7">
        <f>DC14*_xlfn.XLOOKUP(DC4,Assumptions!$AE$29:$AE$67,Assumptions!$AF$29:$AF$67)/1000*(Assumptions!$B$19*365/12)*DC8</f>
        <v>0</v>
      </c>
      <c r="DD29" s="7">
        <f>DD14*_xlfn.XLOOKUP(DD4,Assumptions!$AE$29:$AE$67,Assumptions!$AF$29:$AF$67)/1000*(Assumptions!$B$19*365/12)*DD8</f>
        <v>0</v>
      </c>
      <c r="DE29" s="7">
        <f>DE14*_xlfn.XLOOKUP(DE4,Assumptions!$AE$29:$AE$67,Assumptions!$AF$29:$AF$67)/1000*(Assumptions!$B$19*365/12)*DE8</f>
        <v>0</v>
      </c>
      <c r="DF29" s="7">
        <f>DF14*_xlfn.XLOOKUP(DF4,Assumptions!$AE$29:$AE$67,Assumptions!$AF$29:$AF$67)/1000*(Assumptions!$B$19*365/12)*DF8</f>
        <v>0</v>
      </c>
      <c r="DG29" s="7">
        <f>DG14*_xlfn.XLOOKUP(DG4,Assumptions!$AE$29:$AE$67,Assumptions!$AF$29:$AF$67)/1000*(Assumptions!$B$19*365/12)*DG8</f>
        <v>0</v>
      </c>
      <c r="DH29" s="7">
        <f>DH14*_xlfn.XLOOKUP(DH4,Assumptions!$AE$29:$AE$67,Assumptions!$AF$29:$AF$67)/1000*(Assumptions!$B$19*365/12)*DH8</f>
        <v>0</v>
      </c>
      <c r="DI29" s="7">
        <f>DI14*_xlfn.XLOOKUP(DI4,Assumptions!$AE$29:$AE$67,Assumptions!$AF$29:$AF$67)/1000*(Assumptions!$B$19*365/12)*DI8</f>
        <v>0</v>
      </c>
      <c r="DJ29" s="7">
        <f>DJ14*_xlfn.XLOOKUP(DJ4,Assumptions!$AE$29:$AE$67,Assumptions!$AF$29:$AF$67)/1000*(Assumptions!$B$19*365/12)*DJ8</f>
        <v>0</v>
      </c>
      <c r="DK29" s="7">
        <f>DK14*_xlfn.XLOOKUP(DK4,Assumptions!$AE$29:$AE$67,Assumptions!$AF$29:$AF$67)/1000*(Assumptions!$B$19*365/12)*DK8</f>
        <v>0</v>
      </c>
      <c r="DL29" s="7">
        <f>DL14*_xlfn.XLOOKUP(DL4,Assumptions!$AE$29:$AE$67,Assumptions!$AF$29:$AF$67)/1000*(Assumptions!$B$19*365/12)*DL8</f>
        <v>0</v>
      </c>
      <c r="DM29" s="7">
        <f>DM14*_xlfn.XLOOKUP(DM4,Assumptions!$AE$29:$AE$67,Assumptions!$AF$29:$AF$67)/1000*(Assumptions!$B$19*365/12)*DM8</f>
        <v>0</v>
      </c>
      <c r="DN29" s="7">
        <f>DN14*_xlfn.XLOOKUP(DN4,Assumptions!$AE$29:$AE$67,Assumptions!$AF$29:$AF$67)/1000*(Assumptions!$B$19*365/12)*DN8</f>
        <v>0</v>
      </c>
      <c r="DO29" s="7">
        <f>DO14*_xlfn.XLOOKUP(DO4,Assumptions!$AE$29:$AE$67,Assumptions!$AF$29:$AF$67)/1000*(Assumptions!$B$19*365/12)*DO8</f>
        <v>0</v>
      </c>
      <c r="DP29" s="7">
        <f>DP14*_xlfn.XLOOKUP(DP4,Assumptions!$AE$29:$AE$67,Assumptions!$AF$29:$AF$67)/1000*(Assumptions!$B$19*365/12)*DP8</f>
        <v>0</v>
      </c>
      <c r="DQ29" s="7">
        <f>DQ14*_xlfn.XLOOKUP(DQ4,Assumptions!$AE$29:$AE$67,Assumptions!$AF$29:$AF$67)/1000*(Assumptions!$B$19*365/12)*DQ8</f>
        <v>0</v>
      </c>
      <c r="DR29" s="7">
        <f>DR14*_xlfn.XLOOKUP(DR4,Assumptions!$AE$29:$AE$67,Assumptions!$AF$29:$AF$67)/1000*(Assumptions!$B$19*365/12)*DR8</f>
        <v>0</v>
      </c>
      <c r="DS29" s="7">
        <f>DS14*_xlfn.XLOOKUP(DS4,Assumptions!$AE$29:$AE$67,Assumptions!$AF$29:$AF$67)/1000*(Assumptions!$B$19*365/12)*DS8</f>
        <v>0</v>
      </c>
      <c r="DT29" s="7">
        <f>DT14*_xlfn.XLOOKUP(DT4,Assumptions!$AE$29:$AE$67,Assumptions!$AF$29:$AF$67)/1000*(Assumptions!$B$19*365/12)*DT8</f>
        <v>0</v>
      </c>
      <c r="DU29" s="7">
        <f>DU14*_xlfn.XLOOKUP(DU4,Assumptions!$AE$29:$AE$67,Assumptions!$AF$29:$AF$67)/1000*(Assumptions!$B$19*365/12)*DU8</f>
        <v>0</v>
      </c>
      <c r="DV29" s="7">
        <f>DV14*_xlfn.XLOOKUP(DV4,Assumptions!$AE$29:$AE$67,Assumptions!$AF$29:$AF$67)/1000*(Assumptions!$B$19*365/12)*DV8</f>
        <v>0</v>
      </c>
      <c r="DW29" s="7">
        <f>DW14*_xlfn.XLOOKUP(DW4,Assumptions!$AE$29:$AE$67,Assumptions!$AF$29:$AF$67)/1000*(Assumptions!$B$19*365/12)*DW8</f>
        <v>0</v>
      </c>
      <c r="DX29" s="7">
        <f>DX14*_xlfn.XLOOKUP(DX4,Assumptions!$AE$29:$AE$67,Assumptions!$AF$29:$AF$67)/1000*(Assumptions!$B$19*365/12)*DX8</f>
        <v>0</v>
      </c>
      <c r="DY29" s="7">
        <f>DY14*_xlfn.XLOOKUP(DY4,Assumptions!$AE$29:$AE$67,Assumptions!$AF$29:$AF$67)/1000*(Assumptions!$B$19*365/12)*DY8</f>
        <v>0</v>
      </c>
      <c r="DZ29" s="7">
        <f>DZ14*_xlfn.XLOOKUP(DZ4,Assumptions!$AE$29:$AE$67,Assumptions!$AF$29:$AF$67)/1000*(Assumptions!$B$19*365/12)*DZ8</f>
        <v>0</v>
      </c>
      <c r="EA29" s="7">
        <f>EA14*_xlfn.XLOOKUP(EA4,Assumptions!$AE$29:$AE$67,Assumptions!$AF$29:$AF$67)/1000*(Assumptions!$B$19*365/12)*EA8</f>
        <v>0</v>
      </c>
      <c r="EB29" s="7">
        <f>EB14*_xlfn.XLOOKUP(EB4,Assumptions!$AE$29:$AE$67,Assumptions!$AF$29:$AF$67)/1000*(Assumptions!$B$19*365/12)*EB8</f>
        <v>0</v>
      </c>
      <c r="EC29" s="7">
        <f>EC14*_xlfn.XLOOKUP(EC4,Assumptions!$AE$29:$AE$67,Assumptions!$AF$29:$AF$67)/1000*(Assumptions!$B$19*365/12)*EC8</f>
        <v>0</v>
      </c>
      <c r="ED29" s="7">
        <f>ED14*_xlfn.XLOOKUP(ED4,Assumptions!$AE$29:$AE$67,Assumptions!$AF$29:$AF$67)/1000*(Assumptions!$B$19*365/12)*ED8</f>
        <v>0</v>
      </c>
      <c r="EE29" s="7">
        <f>EE14*_xlfn.XLOOKUP(EE4,Assumptions!$AE$29:$AE$67,Assumptions!$AF$29:$AF$67)/1000*(Assumptions!$B$19*365/12)*EE8</f>
        <v>0</v>
      </c>
      <c r="EF29" s="7">
        <f>EF14*_xlfn.XLOOKUP(EF4,Assumptions!$AE$29:$AE$67,Assumptions!$AF$29:$AF$67)/1000*(Assumptions!$B$19*365/12)*EF8</f>
        <v>0</v>
      </c>
      <c r="EG29" s="7">
        <f>EG14*_xlfn.XLOOKUP(EG4,Assumptions!$AE$29:$AE$67,Assumptions!$AF$29:$AF$67)/1000*(Assumptions!$B$19*365/12)*EG8</f>
        <v>0</v>
      </c>
      <c r="EH29" s="7">
        <f>EH14*_xlfn.XLOOKUP(EH4,Assumptions!$AE$29:$AE$67,Assumptions!$AF$29:$AF$67)/1000*(Assumptions!$B$19*365/12)*EH8</f>
        <v>0</v>
      </c>
      <c r="EI29" s="7">
        <f>EI14*_xlfn.XLOOKUP(EI4,Assumptions!$AE$29:$AE$67,Assumptions!$AF$29:$AF$67)/1000*(Assumptions!$B$19*365/12)*EI8</f>
        <v>0</v>
      </c>
      <c r="EJ29" s="7">
        <f>EJ14*_xlfn.XLOOKUP(EJ4,Assumptions!$AE$29:$AE$67,Assumptions!$AF$29:$AF$67)/1000*(Assumptions!$B$19*365/12)*EJ8</f>
        <v>0</v>
      </c>
      <c r="EK29" s="7">
        <f>EK14*_xlfn.XLOOKUP(EK4,Assumptions!$AE$29:$AE$67,Assumptions!$AF$29:$AF$67)/1000*(Assumptions!$B$19*365/12)*EK8</f>
        <v>0</v>
      </c>
      <c r="EL29" s="7">
        <f>EL14*_xlfn.XLOOKUP(EL4,Assumptions!$AE$29:$AE$67,Assumptions!$AF$29:$AF$67)/1000*(Assumptions!$B$19*365/12)*EL8</f>
        <v>0</v>
      </c>
      <c r="EM29" s="7">
        <f>EM14*_xlfn.XLOOKUP(EM4,Assumptions!$AE$29:$AE$67,Assumptions!$AF$29:$AF$67)/1000*(Assumptions!$B$19*365/12)*EM8</f>
        <v>0</v>
      </c>
      <c r="EN29" s="7">
        <f>EN14*_xlfn.XLOOKUP(EN4,Assumptions!$AE$29:$AE$67,Assumptions!$AF$29:$AF$67)/1000*(Assumptions!$B$19*365/12)*EN8</f>
        <v>0</v>
      </c>
      <c r="EO29" s="7">
        <f>EO14*_xlfn.XLOOKUP(EO4,Assumptions!$AE$29:$AE$67,Assumptions!$AF$29:$AF$67)/1000*(Assumptions!$B$19*365/12)*EO8</f>
        <v>0</v>
      </c>
      <c r="EP29" s="7">
        <f>EP14*_xlfn.XLOOKUP(EP4,Assumptions!$AE$29:$AE$67,Assumptions!$AF$29:$AF$67)/1000*(Assumptions!$B$19*365/12)*EP8</f>
        <v>0</v>
      </c>
      <c r="EQ29" s="7">
        <f>EQ14*_xlfn.XLOOKUP(EQ4,Assumptions!$AE$29:$AE$67,Assumptions!$AF$29:$AF$67)/1000*(Assumptions!$B$19*365/12)*EQ8</f>
        <v>0</v>
      </c>
      <c r="ER29" s="7">
        <f>ER14*_xlfn.XLOOKUP(ER4,Assumptions!$AE$29:$AE$67,Assumptions!$AF$29:$AF$67)/1000*(Assumptions!$B$19*365/12)*ER8</f>
        <v>0</v>
      </c>
      <c r="ES29" s="7">
        <f>ES14*_xlfn.XLOOKUP(ES4,Assumptions!$AE$29:$AE$67,Assumptions!$AF$29:$AF$67)/1000*(Assumptions!$B$19*365/12)*ES8</f>
        <v>0</v>
      </c>
      <c r="ET29" s="7">
        <f>ET14*_xlfn.XLOOKUP(ET4,Assumptions!$AE$29:$AE$67,Assumptions!$AF$29:$AF$67)/1000*(Assumptions!$B$19*365/12)*ET8</f>
        <v>0</v>
      </c>
      <c r="EU29" s="7">
        <f>EU14*_xlfn.XLOOKUP(EU4,Assumptions!$AE$29:$AE$67,Assumptions!$AF$29:$AF$67)/1000*(Assumptions!$B$19*365/12)*EU8</f>
        <v>0</v>
      </c>
      <c r="EV29" s="7">
        <f>EV14*_xlfn.XLOOKUP(EV4,Assumptions!$AE$29:$AE$67,Assumptions!$AF$29:$AF$67)/1000*(Assumptions!$B$19*365/12)*EV8</f>
        <v>0</v>
      </c>
      <c r="EW29" s="7">
        <f>EW14*_xlfn.XLOOKUP(EW4,Assumptions!$AE$29:$AE$67,Assumptions!$AF$29:$AF$67)/1000*(Assumptions!$B$19*365/12)*EW8</f>
        <v>0</v>
      </c>
      <c r="EX29" s="7">
        <f>EX14*_xlfn.XLOOKUP(EX4,Assumptions!$AE$29:$AE$67,Assumptions!$AF$29:$AF$67)/1000*(Assumptions!$B$19*365/12)*EX8</f>
        <v>0</v>
      </c>
      <c r="EY29" s="7">
        <f>EY14*_xlfn.XLOOKUP(EY4,Assumptions!$AE$29:$AE$67,Assumptions!$AF$29:$AF$67)/1000*(Assumptions!$B$19*365/12)*EY8</f>
        <v>0</v>
      </c>
      <c r="EZ29" s="7">
        <f>EZ14*_xlfn.XLOOKUP(EZ4,Assumptions!$AE$29:$AE$67,Assumptions!$AF$29:$AF$67)/1000*(Assumptions!$B$19*365/12)*EZ8</f>
        <v>0</v>
      </c>
      <c r="FA29" s="7">
        <f>FA14*_xlfn.XLOOKUP(FA4,Assumptions!$AE$29:$AE$67,Assumptions!$AF$29:$AF$67)/1000*(Assumptions!$B$19*365/12)*FA8</f>
        <v>0</v>
      </c>
      <c r="FB29" s="7">
        <f>FB14*_xlfn.XLOOKUP(FB4,Assumptions!$AE$29:$AE$67,Assumptions!$AF$29:$AF$67)/1000*(Assumptions!$B$19*365/12)*FB8</f>
        <v>0</v>
      </c>
      <c r="FC29" s="7">
        <f>FC14*_xlfn.XLOOKUP(FC4,Assumptions!$AE$29:$AE$67,Assumptions!$AF$29:$AF$67)/1000*(Assumptions!$B$19*365/12)*FC8</f>
        <v>0</v>
      </c>
      <c r="FD29" s="7">
        <f>FD14*_xlfn.XLOOKUP(FD4,Assumptions!$AE$29:$AE$67,Assumptions!$AF$29:$AF$67)/1000*(Assumptions!$B$19*365/12)*FD8</f>
        <v>0</v>
      </c>
      <c r="FE29" s="7">
        <f>FE14*_xlfn.XLOOKUP(FE4,Assumptions!$AE$29:$AE$67,Assumptions!$AF$29:$AF$67)/1000*(Assumptions!$B$19*365/12)*FE8</f>
        <v>0</v>
      </c>
      <c r="FF29" s="7">
        <f>FF14*_xlfn.XLOOKUP(FF4,Assumptions!$AE$29:$AE$67,Assumptions!$AF$29:$AF$67)/1000*(Assumptions!$B$19*365/12)*FF8</f>
        <v>0</v>
      </c>
      <c r="FG29" s="7">
        <f>FG14*_xlfn.XLOOKUP(FG4,Assumptions!$AE$29:$AE$67,Assumptions!$AF$29:$AF$67)/1000*(Assumptions!$B$19*365/12)*FG8</f>
        <v>0</v>
      </c>
      <c r="FH29" s="7">
        <f>FH14*_xlfn.XLOOKUP(FH4,Assumptions!$AE$29:$AE$67,Assumptions!$AF$29:$AF$67)/1000*(Assumptions!$B$19*365/12)*FH8</f>
        <v>0</v>
      </c>
      <c r="FI29" s="7">
        <f>FI14*_xlfn.XLOOKUP(FI4,Assumptions!$AE$29:$AE$67,Assumptions!$AF$29:$AF$67)/1000*(Assumptions!$B$19*365/12)*FI8</f>
        <v>0</v>
      </c>
      <c r="FJ29" s="7">
        <f>FJ14*_xlfn.XLOOKUP(FJ4,Assumptions!$AE$29:$AE$67,Assumptions!$AF$29:$AF$67)/1000*(Assumptions!$B$19*365/12)*FJ8</f>
        <v>0</v>
      </c>
      <c r="FK29" s="7">
        <f>FK14*_xlfn.XLOOKUP(FK4,Assumptions!$AE$29:$AE$67,Assumptions!$AF$29:$AF$67)/1000*(Assumptions!$B$19*365/12)*FK8</f>
        <v>0</v>
      </c>
      <c r="FL29" s="7">
        <f>FL14*_xlfn.XLOOKUP(FL4,Assumptions!$AE$29:$AE$67,Assumptions!$AF$29:$AF$67)/1000*(Assumptions!$B$19*365/12)*FL8</f>
        <v>0</v>
      </c>
      <c r="FM29" s="7">
        <f>FM14*_xlfn.XLOOKUP(FM4,Assumptions!$AE$29:$AE$67,Assumptions!$AF$29:$AF$67)/1000*(Assumptions!$B$19*365/12)*FM8</f>
        <v>0</v>
      </c>
      <c r="FN29" s="7">
        <f>FN14*_xlfn.XLOOKUP(FN4,Assumptions!$AE$29:$AE$67,Assumptions!$AF$29:$AF$67)/1000*(Assumptions!$B$19*365/12)*FN8</f>
        <v>0</v>
      </c>
      <c r="FO29" s="7">
        <f>FO14*_xlfn.XLOOKUP(FO4,Assumptions!$AE$29:$AE$67,Assumptions!$AF$29:$AF$67)/1000*(Assumptions!$B$19*365/12)*FO8</f>
        <v>0</v>
      </c>
      <c r="FP29" s="7">
        <f>FP14*_xlfn.XLOOKUP(FP4,Assumptions!$AE$29:$AE$67,Assumptions!$AF$29:$AF$67)/1000*(Assumptions!$B$19*365/12)*FP8</f>
        <v>0</v>
      </c>
      <c r="FQ29" s="7">
        <f>FQ14*_xlfn.XLOOKUP(FQ4,Assumptions!$AE$29:$AE$67,Assumptions!$AF$29:$AF$67)/1000*(Assumptions!$B$19*365/12)*FQ8</f>
        <v>0</v>
      </c>
      <c r="FR29" s="7">
        <f>FR14*_xlfn.XLOOKUP(FR4,Assumptions!$AE$29:$AE$67,Assumptions!$AF$29:$AF$67)/1000*(Assumptions!$B$19*365/12)*FR8</f>
        <v>0</v>
      </c>
      <c r="FS29" s="7">
        <f>FS14*_xlfn.XLOOKUP(FS4,Assumptions!$AE$29:$AE$67,Assumptions!$AF$29:$AF$67)/1000*(Assumptions!$B$19*365/12)*FS8</f>
        <v>0</v>
      </c>
      <c r="FT29" s="7">
        <f>FT14*_xlfn.XLOOKUP(FT4,Assumptions!$AE$29:$AE$67,Assumptions!$AF$29:$AF$67)/1000*(Assumptions!$B$19*365/12)*FT8</f>
        <v>0</v>
      </c>
      <c r="FU29" s="7">
        <f>FU14*_xlfn.XLOOKUP(FU4,Assumptions!$AE$29:$AE$67,Assumptions!$AF$29:$AF$67)/1000*(Assumptions!$B$19*365/12)*FU8</f>
        <v>0</v>
      </c>
      <c r="FV29" s="7">
        <f>FV14*_xlfn.XLOOKUP(FV4,Assumptions!$AE$29:$AE$67,Assumptions!$AF$29:$AF$67)/1000*(Assumptions!$B$19*365/12)*FV8</f>
        <v>0</v>
      </c>
      <c r="FW29" s="7">
        <f>FW14*_xlfn.XLOOKUP(FW4,Assumptions!$AE$29:$AE$67,Assumptions!$AF$29:$AF$67)/1000*(Assumptions!$B$19*365/12)*FW8</f>
        <v>0</v>
      </c>
      <c r="FX29" s="7">
        <f>FX14*_xlfn.XLOOKUP(FX4,Assumptions!$AE$29:$AE$67,Assumptions!$AF$29:$AF$67)/1000*(Assumptions!$B$19*365/12)*FX8</f>
        <v>0</v>
      </c>
      <c r="FY29" s="7">
        <f>FY14*_xlfn.XLOOKUP(FY4,Assumptions!$AE$29:$AE$67,Assumptions!$AF$29:$AF$67)/1000*(Assumptions!$B$19*365/12)*FY8</f>
        <v>0</v>
      </c>
      <c r="FZ29" s="7">
        <f>FZ14*_xlfn.XLOOKUP(FZ4,Assumptions!$AE$29:$AE$67,Assumptions!$AF$29:$AF$67)/1000*(Assumptions!$B$19*365/12)*FZ8</f>
        <v>0</v>
      </c>
      <c r="GA29" s="7">
        <f>GA14*_xlfn.XLOOKUP(GA4,Assumptions!$AE$29:$AE$67,Assumptions!$AF$29:$AF$67)/1000*(Assumptions!$B$19*365/12)*GA8</f>
        <v>0</v>
      </c>
      <c r="GB29" s="7">
        <f>GB14*_xlfn.XLOOKUP(GB4,Assumptions!$AE$29:$AE$67,Assumptions!$AF$29:$AF$67)/1000*(Assumptions!$B$19*365/12)*GB8</f>
        <v>0</v>
      </c>
      <c r="GC29" s="7">
        <f>GC14*_xlfn.XLOOKUP(GC4,Assumptions!$AE$29:$AE$67,Assumptions!$AF$29:$AF$67)/1000*(Assumptions!$B$19*365/12)*GC8</f>
        <v>0</v>
      </c>
      <c r="GD29" s="7">
        <f>GD14*_xlfn.XLOOKUP(GD4,Assumptions!$AE$29:$AE$67,Assumptions!$AF$29:$AF$67)/1000*(Assumptions!$B$19*365/12)*GD8</f>
        <v>0</v>
      </c>
      <c r="GE29" s="7">
        <f>GE14*_xlfn.XLOOKUP(GE4,Assumptions!$AE$29:$AE$67,Assumptions!$AF$29:$AF$67)/1000*(Assumptions!$B$19*365/12)*GE8</f>
        <v>0</v>
      </c>
      <c r="GF29" s="7">
        <f>GF14*_xlfn.XLOOKUP(GF4,Assumptions!$AE$29:$AE$67,Assumptions!$AF$29:$AF$67)/1000*(Assumptions!$B$19*365/12)*GF8</f>
        <v>0</v>
      </c>
      <c r="GG29" s="7">
        <f>GG14*_xlfn.XLOOKUP(GG4,Assumptions!$AE$29:$AE$67,Assumptions!$AF$29:$AF$67)/1000*(Assumptions!$B$19*365/12)*GG8</f>
        <v>0</v>
      </c>
      <c r="GH29" s="7">
        <f>GH14*_xlfn.XLOOKUP(GH4,Assumptions!$AE$29:$AE$67,Assumptions!$AF$29:$AF$67)/1000*(Assumptions!$B$19*365/12)*GH8</f>
        <v>0</v>
      </c>
      <c r="GI29" s="7">
        <f>GI14*_xlfn.XLOOKUP(GI4,Assumptions!$AE$29:$AE$67,Assumptions!$AF$29:$AF$67)/1000*(Assumptions!$B$19*365/12)*GI8</f>
        <v>0</v>
      </c>
      <c r="GJ29" s="7">
        <f>GJ14*_xlfn.XLOOKUP(GJ4,Assumptions!$AE$29:$AE$67,Assumptions!$AF$29:$AF$67)/1000*(Assumptions!$B$19*365/12)*GJ8</f>
        <v>0</v>
      </c>
      <c r="GK29" s="7">
        <f>GK14*_xlfn.XLOOKUP(GK4,Assumptions!$AE$29:$AE$67,Assumptions!$AF$29:$AF$67)/1000*(Assumptions!$B$19*365/12)*GK8</f>
        <v>0</v>
      </c>
      <c r="GL29" s="7">
        <f>GL14*_xlfn.XLOOKUP(GL4,Assumptions!$AE$29:$AE$67,Assumptions!$AF$29:$AF$67)/1000*(Assumptions!$B$19*365/12)*GL8</f>
        <v>0</v>
      </c>
      <c r="GM29" s="7">
        <f>GM14*_xlfn.XLOOKUP(GM4,Assumptions!$AE$29:$AE$67,Assumptions!$AF$29:$AF$67)/1000*(Assumptions!$B$19*365/12)*GM8</f>
        <v>0</v>
      </c>
      <c r="GN29" s="7">
        <f>GN14*_xlfn.XLOOKUP(GN4,Assumptions!$AE$29:$AE$67,Assumptions!$AF$29:$AF$67)/1000*(Assumptions!$B$19*365/12)*GN8</f>
        <v>0</v>
      </c>
      <c r="GO29" s="7">
        <f>GO14*_xlfn.XLOOKUP(GO4,Assumptions!$AE$29:$AE$67,Assumptions!$AF$29:$AF$67)/1000*(Assumptions!$B$19*365/12)*GO8</f>
        <v>0</v>
      </c>
      <c r="GP29" s="7">
        <f>GP14*_xlfn.XLOOKUP(GP4,Assumptions!$AE$29:$AE$67,Assumptions!$AF$29:$AF$67)/1000*(Assumptions!$B$19*365/12)*GP8</f>
        <v>0</v>
      </c>
      <c r="GQ29" s="7">
        <f>GQ14*_xlfn.XLOOKUP(GQ4,Assumptions!$AE$29:$AE$67,Assumptions!$AF$29:$AF$67)/1000*(Assumptions!$B$19*365/12)*GQ8</f>
        <v>0</v>
      </c>
      <c r="GR29" s="7">
        <f>GR14*_xlfn.XLOOKUP(GR4,Assumptions!$AE$29:$AE$67,Assumptions!$AF$29:$AF$67)/1000*(Assumptions!$B$19*365/12)*GR8</f>
        <v>0</v>
      </c>
      <c r="GS29" s="7">
        <f>GS14*_xlfn.XLOOKUP(GS4,Assumptions!$AE$29:$AE$67,Assumptions!$AF$29:$AF$67)/1000*(Assumptions!$B$19*365/12)*GS8</f>
        <v>0</v>
      </c>
      <c r="GT29" s="7">
        <f>GT14*_xlfn.XLOOKUP(GT4,Assumptions!$AE$29:$AE$67,Assumptions!$AF$29:$AF$67)/1000*(Assumptions!$B$19*365/12)*GT8</f>
        <v>0</v>
      </c>
      <c r="GU29" s="7">
        <f>GU14*_xlfn.XLOOKUP(GU4,Assumptions!$AE$29:$AE$67,Assumptions!$AF$29:$AF$67)/1000*(Assumptions!$B$19*365/12)*GU8</f>
        <v>0</v>
      </c>
      <c r="GV29" s="7">
        <f>GV14*_xlfn.XLOOKUP(GV4,Assumptions!$AE$29:$AE$67,Assumptions!$AF$29:$AF$67)/1000*(Assumptions!$B$19*365/12)*GV8</f>
        <v>0</v>
      </c>
      <c r="GW29" s="7">
        <f>GW14*_xlfn.XLOOKUP(GW4,Assumptions!$AE$29:$AE$67,Assumptions!$AF$29:$AF$67)/1000*(Assumptions!$B$19*365/12)*GW8</f>
        <v>0</v>
      </c>
      <c r="GX29" s="7">
        <f>GX14*_xlfn.XLOOKUP(GX4,Assumptions!$AE$29:$AE$67,Assumptions!$AF$29:$AF$67)/1000*(Assumptions!$B$19*365/12)*GX8</f>
        <v>0</v>
      </c>
      <c r="GY29" s="7">
        <f>GY14*_xlfn.XLOOKUP(GY4,Assumptions!$AE$29:$AE$67,Assumptions!$AF$29:$AF$67)/1000*(Assumptions!$B$19*365/12)*GY8</f>
        <v>0</v>
      </c>
      <c r="GZ29" s="7">
        <f>GZ14*_xlfn.XLOOKUP(GZ4,Assumptions!$AE$29:$AE$67,Assumptions!$AF$29:$AF$67)/1000*(Assumptions!$B$19*365/12)*GZ8</f>
        <v>0</v>
      </c>
      <c r="HA29" s="7">
        <f>HA14*_xlfn.XLOOKUP(HA4,Assumptions!$AE$29:$AE$67,Assumptions!$AF$29:$AF$67)/1000*(Assumptions!$B$19*365/12)*HA8</f>
        <v>0</v>
      </c>
      <c r="HB29" s="7">
        <f>HB14*_xlfn.XLOOKUP(HB4,Assumptions!$AE$29:$AE$67,Assumptions!$AF$29:$AF$67)/1000*(Assumptions!$B$19*365/12)*HB8</f>
        <v>0</v>
      </c>
      <c r="HC29" s="7">
        <f>HC14*_xlfn.XLOOKUP(HC4,Assumptions!$AE$29:$AE$67,Assumptions!$AF$29:$AF$67)/1000*(Assumptions!$B$19*365/12)*HC8</f>
        <v>0</v>
      </c>
      <c r="HD29" s="7">
        <f>HD14*_xlfn.XLOOKUP(HD4,Assumptions!$AE$29:$AE$67,Assumptions!$AF$29:$AF$67)/1000*(Assumptions!$B$19*365/12)*HD8</f>
        <v>0</v>
      </c>
      <c r="HE29" s="7">
        <f>HE14*_xlfn.XLOOKUP(HE4,Assumptions!$AE$29:$AE$67,Assumptions!$AF$29:$AF$67)/1000*(Assumptions!$B$19*365/12)*HE8</f>
        <v>0</v>
      </c>
      <c r="HF29" s="7">
        <f>HF14*_xlfn.XLOOKUP(HF4,Assumptions!$AE$29:$AE$67,Assumptions!$AF$29:$AF$67)/1000*(Assumptions!$B$19*365/12)*HF8</f>
        <v>0</v>
      </c>
      <c r="HG29" s="7">
        <f>HG14*_xlfn.XLOOKUP(HG4,Assumptions!$AE$29:$AE$67,Assumptions!$AF$29:$AF$67)/1000*(Assumptions!$B$19*365/12)*HG8</f>
        <v>0</v>
      </c>
      <c r="HH29" s="7">
        <f>HH14*_xlfn.XLOOKUP(HH4,Assumptions!$AE$29:$AE$67,Assumptions!$AF$29:$AF$67)/1000*(Assumptions!$B$19*365/12)*HH8</f>
        <v>0</v>
      </c>
      <c r="HI29" s="7">
        <f>HI14*_xlfn.XLOOKUP(HI4,Assumptions!$AE$29:$AE$67,Assumptions!$AF$29:$AF$67)/1000*(Assumptions!$B$19*365/12)*HI8</f>
        <v>0</v>
      </c>
      <c r="HJ29" s="7">
        <f>HJ14*_xlfn.XLOOKUP(HJ4,Assumptions!$AE$29:$AE$67,Assumptions!$AF$29:$AF$67)/1000*(Assumptions!$B$19*365/12)*HJ8</f>
        <v>0</v>
      </c>
      <c r="HK29" s="7">
        <f>HK14*_xlfn.XLOOKUP(HK4,Assumptions!$AE$29:$AE$67,Assumptions!$AF$29:$AF$67)/1000*(Assumptions!$B$19*365/12)*HK8</f>
        <v>0</v>
      </c>
      <c r="HL29" s="7">
        <f>HL14*_xlfn.XLOOKUP(HL4,Assumptions!$AE$29:$AE$67,Assumptions!$AF$29:$AF$67)/1000*(Assumptions!$B$19*365/12)*HL8</f>
        <v>0</v>
      </c>
      <c r="HM29" s="7">
        <f>HM14*_xlfn.XLOOKUP(HM4,Assumptions!$AE$29:$AE$67,Assumptions!$AF$29:$AF$67)/1000*(Assumptions!$B$19*365/12)*HM8</f>
        <v>0</v>
      </c>
      <c r="HN29" s="7">
        <f>HN14*_xlfn.XLOOKUP(HN4,Assumptions!$AE$29:$AE$67,Assumptions!$AF$29:$AF$67)/1000*(Assumptions!$B$19*365/12)*HN8</f>
        <v>0</v>
      </c>
      <c r="HO29" s="7">
        <f>HO14*_xlfn.XLOOKUP(HO4,Assumptions!$AE$29:$AE$67,Assumptions!$AF$29:$AF$67)/1000*(Assumptions!$B$19*365/12)*HO8</f>
        <v>0</v>
      </c>
      <c r="HP29" s="7">
        <f>HP14*_xlfn.XLOOKUP(HP4,Assumptions!$AE$29:$AE$67,Assumptions!$AF$29:$AF$67)/1000*(Assumptions!$B$19*365/12)*HP8</f>
        <v>0</v>
      </c>
      <c r="HQ29" s="7">
        <f>HQ14*_xlfn.XLOOKUP(HQ4,Assumptions!$AE$29:$AE$67,Assumptions!$AF$29:$AF$67)/1000*(Assumptions!$B$19*365/12)*HQ8</f>
        <v>0</v>
      </c>
      <c r="HR29" s="7">
        <f>HR14*_xlfn.XLOOKUP(HR4,Assumptions!$AE$29:$AE$67,Assumptions!$AF$29:$AF$67)/1000*(Assumptions!$B$19*365/12)*HR8</f>
        <v>0</v>
      </c>
      <c r="HS29" s="7">
        <f>HS14*_xlfn.XLOOKUP(HS4,Assumptions!$AE$29:$AE$67,Assumptions!$AF$29:$AF$67)/1000*(Assumptions!$B$19*365/12)*HS8</f>
        <v>0</v>
      </c>
      <c r="HT29" s="7">
        <f>HT14*_xlfn.XLOOKUP(HT4,Assumptions!$AE$29:$AE$67,Assumptions!$AF$29:$AF$67)/1000*(Assumptions!$B$19*365/12)*HT8</f>
        <v>0</v>
      </c>
      <c r="HU29" s="7">
        <f>HU14*_xlfn.XLOOKUP(HU4,Assumptions!$AE$29:$AE$67,Assumptions!$AF$29:$AF$67)/1000*(Assumptions!$B$19*365/12)*HU8</f>
        <v>0</v>
      </c>
      <c r="HV29" s="7">
        <f>HV14*_xlfn.XLOOKUP(HV4,Assumptions!$AE$29:$AE$67,Assumptions!$AF$29:$AF$67)/1000*(Assumptions!$B$19*365/12)*HV8</f>
        <v>0</v>
      </c>
      <c r="HW29" s="7">
        <f>HW14*_xlfn.XLOOKUP(HW4,Assumptions!$AE$29:$AE$67,Assumptions!$AF$29:$AF$67)/1000*(Assumptions!$B$19*365/12)*HW8</f>
        <v>0</v>
      </c>
      <c r="HX29" s="7">
        <f>HX14*_xlfn.XLOOKUP(HX4,Assumptions!$AE$29:$AE$67,Assumptions!$AF$29:$AF$67)/1000*(Assumptions!$B$19*365/12)*HX8</f>
        <v>0</v>
      </c>
      <c r="HY29" s="7">
        <f>HY14*_xlfn.XLOOKUP(HY4,Assumptions!$AE$29:$AE$67,Assumptions!$AF$29:$AF$67)/1000*(Assumptions!$B$19*365/12)*HY8</f>
        <v>0</v>
      </c>
      <c r="HZ29" s="7">
        <f>HZ14*_xlfn.XLOOKUP(HZ4,Assumptions!$AE$29:$AE$67,Assumptions!$AF$29:$AF$67)/1000*(Assumptions!$B$19*365/12)*HZ8</f>
        <v>0</v>
      </c>
      <c r="IA29" s="7">
        <f>IA14*_xlfn.XLOOKUP(IA4,Assumptions!$AE$29:$AE$67,Assumptions!$AF$29:$AF$67)/1000*(Assumptions!$B$19*365/12)*IA8</f>
        <v>0</v>
      </c>
      <c r="IB29" s="7">
        <f>IB14*_xlfn.XLOOKUP(IB4,Assumptions!$AE$29:$AE$67,Assumptions!$AF$29:$AF$67)/1000*(Assumptions!$B$19*365/12)*IB8</f>
        <v>0</v>
      </c>
      <c r="IC29" s="7">
        <f>IC14*_xlfn.XLOOKUP(IC4,Assumptions!$AE$29:$AE$67,Assumptions!$AF$29:$AF$67)/1000*(Assumptions!$B$19*365/12)*IC8</f>
        <v>0</v>
      </c>
      <c r="ID29" s="7">
        <f>ID14*_xlfn.XLOOKUP(ID4,Assumptions!$AE$29:$AE$67,Assumptions!$AF$29:$AF$67)/1000*(Assumptions!$B$19*365/12)*ID8</f>
        <v>0</v>
      </c>
      <c r="IE29" s="7">
        <f>IE14*_xlfn.XLOOKUP(IE4,Assumptions!$AE$29:$AE$67,Assumptions!$AF$29:$AF$67)/1000*(Assumptions!$B$19*365/12)*IE8</f>
        <v>0</v>
      </c>
      <c r="IF29" s="7">
        <f>IF14*_xlfn.XLOOKUP(IF4,Assumptions!$AE$29:$AE$67,Assumptions!$AF$29:$AF$67)/1000*(Assumptions!$B$19*365/12)*IF8</f>
        <v>0</v>
      </c>
      <c r="IG29" s="7">
        <f>IG14*_xlfn.XLOOKUP(IG4,Assumptions!$AE$29:$AE$67,Assumptions!$AF$29:$AF$67)/1000*(Assumptions!$B$19*365/12)*IG8</f>
        <v>0</v>
      </c>
      <c r="IH29" s="7">
        <f>IH14*_xlfn.XLOOKUP(IH4,Assumptions!$AE$29:$AE$67,Assumptions!$AF$29:$AF$67)/1000*(Assumptions!$B$19*365/12)*IH8</f>
        <v>0</v>
      </c>
      <c r="II29" s="7">
        <f>II14*_xlfn.XLOOKUP(II4,Assumptions!$AE$29:$AE$67,Assumptions!$AF$29:$AF$67)/1000*(Assumptions!$B$19*365/12)*II8</f>
        <v>0</v>
      </c>
      <c r="IJ29" s="7">
        <f>IJ14*_xlfn.XLOOKUP(IJ4,Assumptions!$AE$29:$AE$67,Assumptions!$AF$29:$AF$67)/1000*(Assumptions!$B$19*365/12)*IJ8</f>
        <v>0</v>
      </c>
      <c r="IK29" s="7">
        <f>IK14*_xlfn.XLOOKUP(IK4,Assumptions!$AE$29:$AE$67,Assumptions!$AF$29:$AF$67)/1000*(Assumptions!$B$19*365/12)*IK8</f>
        <v>0</v>
      </c>
      <c r="IL29" s="7">
        <f>IL14*_xlfn.XLOOKUP(IL4,Assumptions!$AE$29:$AE$67,Assumptions!$AF$29:$AF$67)/1000*(Assumptions!$B$19*365/12)*IL8</f>
        <v>0</v>
      </c>
      <c r="IM29" s="7">
        <f>IM14*_xlfn.XLOOKUP(IM4,Assumptions!$AE$29:$AE$67,Assumptions!$AF$29:$AF$67)/1000*(Assumptions!$B$19*365/12)*IM8</f>
        <v>0</v>
      </c>
      <c r="IN29" s="7">
        <f>IN14*_xlfn.XLOOKUP(IN4,Assumptions!$AE$29:$AE$67,Assumptions!$AF$29:$AF$67)/1000*(Assumptions!$B$19*365/12)*IN8</f>
        <v>0</v>
      </c>
      <c r="IO29" s="7">
        <f>IO14*_xlfn.XLOOKUP(IO4,Assumptions!$AE$29:$AE$67,Assumptions!$AF$29:$AF$67)/1000*(Assumptions!$B$19*365/12)*IO8</f>
        <v>0</v>
      </c>
      <c r="IP29" s="7">
        <f>IP14*_xlfn.XLOOKUP(IP4,Assumptions!$AE$29:$AE$67,Assumptions!$AF$29:$AF$67)/1000*(Assumptions!$B$19*365/12)*IP8</f>
        <v>0</v>
      </c>
      <c r="IQ29" s="7">
        <f>IQ14*_xlfn.XLOOKUP(IQ4,Assumptions!$AE$29:$AE$67,Assumptions!$AF$29:$AF$67)/1000*(Assumptions!$B$19*365/12)*IQ8</f>
        <v>0</v>
      </c>
      <c r="IR29" s="7">
        <f>IR14*_xlfn.XLOOKUP(IR4,Assumptions!$AE$29:$AE$67,Assumptions!$AF$29:$AF$67)/1000*(Assumptions!$B$19*365/12)*IR8</f>
        <v>0</v>
      </c>
      <c r="IS29" s="7">
        <f>IS14*_xlfn.XLOOKUP(IS4,Assumptions!$AE$29:$AE$67,Assumptions!$AF$29:$AF$67)/1000*(Assumptions!$B$19*365/12)*IS8</f>
        <v>0</v>
      </c>
      <c r="IT29" s="7">
        <f>IT14*_xlfn.XLOOKUP(IT4,Assumptions!$AE$29:$AE$67,Assumptions!$AF$29:$AF$67)/1000*(Assumptions!$B$19*365/12)*IT8</f>
        <v>0</v>
      </c>
      <c r="IU29" s="7">
        <f>IU14*_xlfn.XLOOKUP(IU4,Assumptions!$AE$29:$AE$67,Assumptions!$AF$29:$AF$67)/1000*(Assumptions!$B$19*365/12)*IU8</f>
        <v>0</v>
      </c>
      <c r="IV29" s="7">
        <f>IV14*_xlfn.XLOOKUP(IV4,Assumptions!$AE$29:$AE$67,Assumptions!$AF$29:$AF$67)/1000*(Assumptions!$B$19*365/12)*IV8</f>
        <v>0</v>
      </c>
      <c r="IW29" s="7">
        <f>IW14*_xlfn.XLOOKUP(IW4,Assumptions!$AE$29:$AE$67,Assumptions!$AF$29:$AF$67)/1000*(Assumptions!$B$19*365/12)*IW8</f>
        <v>0</v>
      </c>
      <c r="IX29" s="7">
        <f>IX14*_xlfn.XLOOKUP(IX4,Assumptions!$AE$29:$AE$67,Assumptions!$AF$29:$AF$67)/1000*(Assumptions!$B$19*365/12)*IX8</f>
        <v>0</v>
      </c>
      <c r="IY29" s="7">
        <f>IY14*_xlfn.XLOOKUP(IY4,Assumptions!$AE$29:$AE$67,Assumptions!$AF$29:$AF$67)/1000*(Assumptions!$B$19*365/12)*IY8</f>
        <v>0</v>
      </c>
      <c r="IZ29" s="7">
        <f>IZ14*_xlfn.XLOOKUP(IZ4,Assumptions!$AE$29:$AE$67,Assumptions!$AF$29:$AF$67)/1000*(Assumptions!$B$19*365/12)*IZ8</f>
        <v>0</v>
      </c>
      <c r="JA29" s="7">
        <f>JA14*_xlfn.XLOOKUP(JA4,Assumptions!$AE$29:$AE$67,Assumptions!$AF$29:$AF$67)/1000*(Assumptions!$B$19*365/12)*JA8</f>
        <v>0</v>
      </c>
      <c r="JB29" s="7">
        <f>JB14*_xlfn.XLOOKUP(JB4,Assumptions!$AE$29:$AE$67,Assumptions!$AF$29:$AF$67)/1000*(Assumptions!$B$19*365/12)*JB8</f>
        <v>0</v>
      </c>
      <c r="JC29" s="7">
        <f>JC14*_xlfn.XLOOKUP(JC4,Assumptions!$AE$29:$AE$67,Assumptions!$AF$29:$AF$67)/1000*(Assumptions!$B$19*365/12)*JC8</f>
        <v>0</v>
      </c>
      <c r="JD29" s="7">
        <f>JD14*_xlfn.XLOOKUP(JD4,Assumptions!$AE$29:$AE$67,Assumptions!$AF$29:$AF$67)/1000*(Assumptions!$B$19*365/12)*JD8</f>
        <v>0</v>
      </c>
      <c r="JE29" s="7">
        <f>JE14*_xlfn.XLOOKUP(JE4,Assumptions!$AE$29:$AE$67,Assumptions!$AF$29:$AF$67)/1000*(Assumptions!$B$19*365/12)*JE8</f>
        <v>0</v>
      </c>
      <c r="JF29" s="7">
        <f>JF14*_xlfn.XLOOKUP(JF4,Assumptions!$AE$29:$AE$67,Assumptions!$AF$29:$AF$67)/1000*(Assumptions!$B$19*365/12)*JF8</f>
        <v>0</v>
      </c>
      <c r="JG29" s="7">
        <f>JG14*_xlfn.XLOOKUP(JG4,Assumptions!$AE$29:$AE$67,Assumptions!$AF$29:$AF$67)/1000*(Assumptions!$B$19*365/12)*JG8</f>
        <v>0</v>
      </c>
      <c r="JH29" s="7">
        <f>JH14*_xlfn.XLOOKUP(JH4,Assumptions!$AE$29:$AE$67,Assumptions!$AF$29:$AF$67)/1000*(Assumptions!$B$19*365/12)*JH8</f>
        <v>0</v>
      </c>
      <c r="JI29" s="7">
        <f>JI14*_xlfn.XLOOKUP(JI4,Assumptions!$AE$29:$AE$67,Assumptions!$AF$29:$AF$67)/1000*(Assumptions!$B$19*365/12)*JI8</f>
        <v>0</v>
      </c>
      <c r="JJ29" s="7">
        <f>JJ14*_xlfn.XLOOKUP(JJ4,Assumptions!$AE$29:$AE$67,Assumptions!$AF$29:$AF$67)/1000*(Assumptions!$B$19*365/12)*JJ8</f>
        <v>0</v>
      </c>
      <c r="JK29" s="7">
        <f>JK14*_xlfn.XLOOKUP(JK4,Assumptions!$AE$29:$AE$67,Assumptions!$AF$29:$AF$67)/1000*(Assumptions!$B$19*365/12)*JK8</f>
        <v>0</v>
      </c>
      <c r="JL29" s="7">
        <f>JL14*_xlfn.XLOOKUP(JL4,Assumptions!$AE$29:$AE$67,Assumptions!$AF$29:$AF$67)/1000*(Assumptions!$B$19*365/12)*JL8</f>
        <v>0</v>
      </c>
      <c r="JM29" s="7">
        <f>JM14*_xlfn.XLOOKUP(JM4,Assumptions!$AE$29:$AE$67,Assumptions!$AF$29:$AF$67)/1000*(Assumptions!$B$19*365/12)*JM8</f>
        <v>0</v>
      </c>
      <c r="JN29" s="7">
        <f>JN14*_xlfn.XLOOKUP(JN4,Assumptions!$AE$29:$AE$67,Assumptions!$AF$29:$AF$67)/1000*(Assumptions!$B$19*365/12)*JN8</f>
        <v>0</v>
      </c>
      <c r="JO29" s="7">
        <f>JO14*_xlfn.XLOOKUP(JO4,Assumptions!$AE$29:$AE$67,Assumptions!$AF$29:$AF$67)/1000*(Assumptions!$B$19*365/12)*JO8</f>
        <v>0</v>
      </c>
      <c r="JP29" s="7">
        <f>JP14*_xlfn.XLOOKUP(JP4,Assumptions!$AE$29:$AE$67,Assumptions!$AF$29:$AF$67)/1000*(Assumptions!$B$19*365/12)*JP8</f>
        <v>0</v>
      </c>
      <c r="JQ29" s="7">
        <f>JQ14*_xlfn.XLOOKUP(JQ4,Assumptions!$AE$29:$AE$67,Assumptions!$AF$29:$AF$67)/1000*(Assumptions!$B$19*365/12)*JQ8</f>
        <v>0</v>
      </c>
      <c r="JR29" s="7">
        <f>JR14*_xlfn.XLOOKUP(JR4,Assumptions!$AE$29:$AE$67,Assumptions!$AF$29:$AF$67)/1000*(Assumptions!$B$19*365/12)*JR8</f>
        <v>0</v>
      </c>
      <c r="JS29" s="7">
        <f>JS14*_xlfn.XLOOKUP(JS4,Assumptions!$AE$29:$AE$67,Assumptions!$AF$29:$AF$67)/1000*(Assumptions!$B$19*365/12)*JS8</f>
        <v>0</v>
      </c>
      <c r="JT29" s="7">
        <f>JT14*_xlfn.XLOOKUP(JT4,Assumptions!$AE$29:$AE$67,Assumptions!$AF$29:$AF$67)/1000*(Assumptions!$B$19*365/12)*JT8</f>
        <v>0</v>
      </c>
      <c r="JU29" s="7">
        <f>JU14*_xlfn.XLOOKUP(JU4,Assumptions!$AE$29:$AE$67,Assumptions!$AF$29:$AF$67)/1000*(Assumptions!$B$19*365/12)*JU8</f>
        <v>0</v>
      </c>
      <c r="JV29" s="7">
        <f>JV14*_xlfn.XLOOKUP(JV4,Assumptions!$AE$29:$AE$67,Assumptions!$AF$29:$AF$67)/1000*(Assumptions!$B$19*365/12)*JV8</f>
        <v>0</v>
      </c>
      <c r="JW29" s="7">
        <f>JW14*_xlfn.XLOOKUP(JW4,Assumptions!$AE$29:$AE$67,Assumptions!$AF$29:$AF$67)/1000*(Assumptions!$B$19*365/12)*JW8</f>
        <v>0</v>
      </c>
      <c r="JX29" s="7">
        <f>JX14*_xlfn.XLOOKUP(JX4,Assumptions!$AE$29:$AE$67,Assumptions!$AF$29:$AF$67)/1000*(Assumptions!$B$19*365/12)*JX8</f>
        <v>0</v>
      </c>
      <c r="JY29" s="7">
        <f>JY14*_xlfn.XLOOKUP(JY4,Assumptions!$AE$29:$AE$67,Assumptions!$AF$29:$AF$67)/1000*(Assumptions!$B$19*365/12)*JY8</f>
        <v>0</v>
      </c>
      <c r="JZ29" s="7">
        <f>JZ14*_xlfn.XLOOKUP(JZ4,Assumptions!$AE$29:$AE$67,Assumptions!$AF$29:$AF$67)/1000*(Assumptions!$B$19*365/12)*JZ8</f>
        <v>0</v>
      </c>
      <c r="KA29" s="7">
        <f>KA14*_xlfn.XLOOKUP(KA4,Assumptions!$AE$29:$AE$67,Assumptions!$AF$29:$AF$67)/1000*(Assumptions!$B$19*365/12)*KA8</f>
        <v>0</v>
      </c>
      <c r="KB29" s="7">
        <f>KB14*_xlfn.XLOOKUP(KB4,Assumptions!$AE$29:$AE$67,Assumptions!$AF$29:$AF$67)/1000*(Assumptions!$B$19*365/12)*KB8</f>
        <v>0</v>
      </c>
      <c r="KC29" s="7">
        <f>KC14*_xlfn.XLOOKUP(KC4,Assumptions!$AE$29:$AE$67,Assumptions!$AF$29:$AF$67)/1000*(Assumptions!$B$19*365/12)*KC8</f>
        <v>0</v>
      </c>
      <c r="KD29" s="7">
        <f>KD14*_xlfn.XLOOKUP(KD4,Assumptions!$AE$29:$AE$67,Assumptions!$AF$29:$AF$67)/1000*(Assumptions!$B$19*365/12)*KD8</f>
        <v>0</v>
      </c>
      <c r="KE29" s="7">
        <f>KE14*_xlfn.XLOOKUP(KE4,Assumptions!$AE$29:$AE$67,Assumptions!$AF$29:$AF$67)/1000*(Assumptions!$B$19*365/12)*KE8</f>
        <v>0</v>
      </c>
      <c r="KF29" s="7">
        <f>KF14*_xlfn.XLOOKUP(KF4,Assumptions!$AE$29:$AE$67,Assumptions!$AF$29:$AF$67)/1000*(Assumptions!$B$19*365/12)*KF8</f>
        <v>0</v>
      </c>
      <c r="KG29" s="7">
        <f>KG14*_xlfn.XLOOKUP(KG4,Assumptions!$AE$29:$AE$67,Assumptions!$AF$29:$AF$67)/1000*(Assumptions!$B$19*365/12)*KG8</f>
        <v>0</v>
      </c>
      <c r="KH29" s="7">
        <f>KH14*_xlfn.XLOOKUP(KH4,Assumptions!$AE$29:$AE$67,Assumptions!$AF$29:$AF$67)/1000*(Assumptions!$B$19*365/12)*KH8</f>
        <v>0</v>
      </c>
      <c r="KI29" s="7">
        <f>KI14*_xlfn.XLOOKUP(KI4,Assumptions!$AE$29:$AE$67,Assumptions!$AF$29:$AF$67)/1000*(Assumptions!$B$19*365/12)*KI8</f>
        <v>0</v>
      </c>
      <c r="KJ29" s="7">
        <f>KJ14*_xlfn.XLOOKUP(KJ4,Assumptions!$AE$29:$AE$67,Assumptions!$AF$29:$AF$67)/1000*(Assumptions!$B$19*365/12)*KJ8</f>
        <v>0</v>
      </c>
      <c r="KK29" s="7">
        <f>KK14*_xlfn.XLOOKUP(KK4,Assumptions!$AE$29:$AE$67,Assumptions!$AF$29:$AF$67)/1000*(Assumptions!$B$19*365/12)*KK8</f>
        <v>0</v>
      </c>
      <c r="KL29" s="7">
        <f>KL14*_xlfn.XLOOKUP(KL4,Assumptions!$AE$29:$AE$67,Assumptions!$AF$29:$AF$67)/1000*(Assumptions!$B$19*365/12)*KL8</f>
        <v>0</v>
      </c>
      <c r="KM29" s="7">
        <f>KM14*_xlfn.XLOOKUP(KM4,Assumptions!$AE$29:$AE$67,Assumptions!$AF$29:$AF$67)/1000*(Assumptions!$B$19*365/12)*KM8</f>
        <v>0</v>
      </c>
      <c r="KN29" s="7">
        <f>KN14*_xlfn.XLOOKUP(KN4,Assumptions!$AE$29:$AE$67,Assumptions!$AF$29:$AF$67)/1000*(Assumptions!$B$19*365/12)*KN8</f>
        <v>0</v>
      </c>
      <c r="KO29" s="7">
        <f>KO14*_xlfn.XLOOKUP(KO4,Assumptions!$AE$29:$AE$67,Assumptions!$AF$29:$AF$67)/1000*(Assumptions!$B$19*365/12)*KO8</f>
        <v>0</v>
      </c>
      <c r="KP29" s="7">
        <f>KP14*_xlfn.XLOOKUP(KP4,Assumptions!$AE$29:$AE$67,Assumptions!$AF$29:$AF$67)/1000*(Assumptions!$B$19*365/12)*KP8</f>
        <v>0</v>
      </c>
      <c r="KQ29" s="7">
        <f>KQ14*_xlfn.XLOOKUP(KQ4,Assumptions!$AE$29:$AE$67,Assumptions!$AF$29:$AF$67)/1000*(Assumptions!$B$19*365/12)*KQ8</f>
        <v>0</v>
      </c>
      <c r="KR29" s="7">
        <f>KR14*_xlfn.XLOOKUP(KR4,Assumptions!$AE$29:$AE$67,Assumptions!$AF$29:$AF$67)/1000*(Assumptions!$B$19*365/12)*KR8</f>
        <v>0</v>
      </c>
      <c r="KS29" s="7">
        <f>KS14*_xlfn.XLOOKUP(KS4,Assumptions!$AE$29:$AE$67,Assumptions!$AF$29:$AF$67)/1000*(Assumptions!$B$19*365/12)*KS8</f>
        <v>0</v>
      </c>
      <c r="KT29" s="7">
        <f>KT14*_xlfn.XLOOKUP(KT4,Assumptions!$AE$29:$AE$67,Assumptions!$AF$29:$AF$67)/1000*(Assumptions!$B$19*365/12)*KT8</f>
        <v>0</v>
      </c>
      <c r="KU29" s="7">
        <f>KU14*_xlfn.XLOOKUP(KU4,Assumptions!$AE$29:$AE$67,Assumptions!$AF$29:$AF$67)/1000*(Assumptions!$B$19*365/12)*KU8</f>
        <v>0</v>
      </c>
      <c r="KV29" s="7">
        <f>KV14*_xlfn.XLOOKUP(KV4,Assumptions!$AE$29:$AE$67,Assumptions!$AF$29:$AF$67)/1000*(Assumptions!$B$19*365/12)*KV8</f>
        <v>0</v>
      </c>
      <c r="KW29" s="7">
        <f>KW14*_xlfn.XLOOKUP(KW4,Assumptions!$AE$29:$AE$67,Assumptions!$AF$29:$AF$67)/1000*(Assumptions!$B$19*365/12)*KW8</f>
        <v>0</v>
      </c>
      <c r="KX29" s="7">
        <f>KX14*_xlfn.XLOOKUP(KX4,Assumptions!$AE$29:$AE$67,Assumptions!$AF$29:$AF$67)/1000*(Assumptions!$B$19*365/12)*KX8</f>
        <v>0</v>
      </c>
      <c r="KY29" s="7">
        <f>KY14*_xlfn.XLOOKUP(KY4,Assumptions!$AE$29:$AE$67,Assumptions!$AF$29:$AF$67)/1000*(Assumptions!$B$19*365/12)*KY8</f>
        <v>0</v>
      </c>
      <c r="KZ29" s="7">
        <f>KZ14*_xlfn.XLOOKUP(KZ4,Assumptions!$AE$29:$AE$67,Assumptions!$AF$29:$AF$67)/1000*(Assumptions!$B$19*365/12)*KZ8</f>
        <v>0</v>
      </c>
      <c r="LA29" s="7">
        <f>LA14*_xlfn.XLOOKUP(LA4,Assumptions!$AE$29:$AE$67,Assumptions!$AF$29:$AF$67)/1000*(Assumptions!$B$19*365/12)*LA8</f>
        <v>0</v>
      </c>
      <c r="LB29" s="7">
        <f>LB14*_xlfn.XLOOKUP(LB4,Assumptions!$AE$29:$AE$67,Assumptions!$AF$29:$AF$67)/1000*(Assumptions!$B$19*365/12)*LB8</f>
        <v>0</v>
      </c>
      <c r="LC29" s="7">
        <f>LC14*_xlfn.XLOOKUP(LC4,Assumptions!$AE$29:$AE$67,Assumptions!$AF$29:$AF$67)/1000*(Assumptions!$B$19*365/12)*LC8</f>
        <v>0</v>
      </c>
      <c r="LD29" s="7">
        <f>LD14*_xlfn.XLOOKUP(LD4,Assumptions!$AE$29:$AE$67,Assumptions!$AF$29:$AF$67)/1000*(Assumptions!$B$19*365/12)*LD8</f>
        <v>0</v>
      </c>
      <c r="LE29" s="7">
        <f>LE14*_xlfn.XLOOKUP(LE4,Assumptions!$AE$29:$AE$67,Assumptions!$AF$29:$AF$67)/1000*(Assumptions!$B$19*365/12)*LE8</f>
        <v>0</v>
      </c>
      <c r="LF29" s="7">
        <f>LF14*_xlfn.XLOOKUP(LF4,Assumptions!$AE$29:$AE$67,Assumptions!$AF$29:$AF$67)/1000*(Assumptions!$B$19*365/12)*LF8</f>
        <v>0</v>
      </c>
      <c r="LG29" s="7">
        <f>LG14*_xlfn.XLOOKUP(LG4,Assumptions!$AE$29:$AE$67,Assumptions!$AF$29:$AF$67)/1000*(Assumptions!$B$19*365/12)*LG8</f>
        <v>0</v>
      </c>
      <c r="LH29" s="7">
        <f>LH14*_xlfn.XLOOKUP(LH4,Assumptions!$AE$29:$AE$67,Assumptions!$AF$29:$AF$67)/1000*(Assumptions!$B$19*365/12)*LH8</f>
        <v>0</v>
      </c>
      <c r="LI29" s="7">
        <f>LI14*_xlfn.XLOOKUP(LI4,Assumptions!$AE$29:$AE$67,Assumptions!$AF$29:$AF$67)/1000*(Assumptions!$B$19*365/12)*LI8</f>
        <v>0</v>
      </c>
      <c r="LJ29" s="7">
        <f>LJ14*_xlfn.XLOOKUP(LJ4,Assumptions!$AE$29:$AE$67,Assumptions!$AF$29:$AF$67)/1000*(Assumptions!$B$19*365/12)*LJ8</f>
        <v>0</v>
      </c>
      <c r="LK29" s="7">
        <f>LK14*_xlfn.XLOOKUP(LK4,Assumptions!$AE$29:$AE$67,Assumptions!$AF$29:$AF$67)/1000*(Assumptions!$B$19*365/12)*LK8</f>
        <v>0</v>
      </c>
      <c r="LL29" s="7">
        <f>LL14*_xlfn.XLOOKUP(LL4,Assumptions!$AE$29:$AE$67,Assumptions!$AF$29:$AF$67)/1000*(Assumptions!$B$19*365/12)*LL8</f>
        <v>0</v>
      </c>
      <c r="LM29" s="7">
        <f>LM14*_xlfn.XLOOKUP(LM4,Assumptions!$AE$29:$AE$67,Assumptions!$AF$29:$AF$67)/1000*(Assumptions!$B$19*365/12)*LM8</f>
        <v>0</v>
      </c>
      <c r="LN29" s="7">
        <f>LN14*_xlfn.XLOOKUP(LN4,Assumptions!$AE$29:$AE$67,Assumptions!$AF$29:$AF$67)/1000*(Assumptions!$B$19*365/12)*LN8</f>
        <v>0</v>
      </c>
      <c r="LO29" s="7">
        <f>LO14*_xlfn.XLOOKUP(LO4,Assumptions!$AE$29:$AE$67,Assumptions!$AF$29:$AF$67)/1000*(Assumptions!$B$19*365/12)*LO8</f>
        <v>0</v>
      </c>
      <c r="LP29" s="7">
        <f>LP14*_xlfn.XLOOKUP(LP4,Assumptions!$AE$29:$AE$67,Assumptions!$AF$29:$AF$67)/1000*(Assumptions!$B$19*365/12)*LP8</f>
        <v>0</v>
      </c>
      <c r="LQ29" s="7">
        <f>LQ14*_xlfn.XLOOKUP(LQ4,Assumptions!$AE$29:$AE$67,Assumptions!$AF$29:$AF$67)/1000*(Assumptions!$B$19*365/12)*LQ8</f>
        <v>0</v>
      </c>
      <c r="LR29" s="7">
        <f>LR14*_xlfn.XLOOKUP(LR4,Assumptions!$AE$29:$AE$67,Assumptions!$AF$29:$AF$67)/1000*(Assumptions!$B$19*365/12)*LR8</f>
        <v>0</v>
      </c>
      <c r="LS29" s="7">
        <f>LS14*_xlfn.XLOOKUP(LS4,Assumptions!$AE$29:$AE$67,Assumptions!$AF$29:$AF$67)/1000*(Assumptions!$B$19*365/12)*LS8</f>
        <v>0</v>
      </c>
      <c r="LT29" s="7">
        <f>LT14*_xlfn.XLOOKUP(LT4,Assumptions!$AE$29:$AE$67,Assumptions!$AF$29:$AF$67)/1000*(Assumptions!$B$19*365/12)*LT8</f>
        <v>0</v>
      </c>
      <c r="LU29" s="7">
        <f>LU14*_xlfn.XLOOKUP(LU4,Assumptions!$AE$29:$AE$67,Assumptions!$AF$29:$AF$67)/1000*(Assumptions!$B$19*365/12)*LU8</f>
        <v>0</v>
      </c>
      <c r="LV29" s="7">
        <f>LV14*_xlfn.XLOOKUP(LV4,Assumptions!$AE$29:$AE$67,Assumptions!$AF$29:$AF$67)/1000*(Assumptions!$B$19*365/12)*LV8</f>
        <v>0</v>
      </c>
      <c r="LW29" s="7">
        <f>LW14*_xlfn.XLOOKUP(LW4,Assumptions!$AE$29:$AE$67,Assumptions!$AF$29:$AF$67)/1000*(Assumptions!$B$19*365/12)*LW8</f>
        <v>0</v>
      </c>
      <c r="LX29" s="7">
        <f>LX14*_xlfn.XLOOKUP(LX4,Assumptions!$AE$29:$AE$67,Assumptions!$AF$29:$AF$67)/1000*(Assumptions!$B$19*365/12)*LX8</f>
        <v>0</v>
      </c>
      <c r="LY29" s="7">
        <f>LY14*_xlfn.XLOOKUP(LY4,Assumptions!$AE$29:$AE$67,Assumptions!$AF$29:$AF$67)/1000*(Assumptions!$B$19*365/12)*LY8</f>
        <v>0</v>
      </c>
      <c r="LZ29" s="7">
        <f>LZ14*_xlfn.XLOOKUP(LZ4,Assumptions!$AE$29:$AE$67,Assumptions!$AF$29:$AF$67)/1000*(Assumptions!$B$19*365/12)*LZ8</f>
        <v>0</v>
      </c>
      <c r="MA29" s="7">
        <f>MA14*_xlfn.XLOOKUP(MA4,Assumptions!$AE$29:$AE$67,Assumptions!$AF$29:$AF$67)/1000*(Assumptions!$B$19*365/12)*MA8</f>
        <v>0</v>
      </c>
      <c r="MB29" s="7">
        <f>MB14*_xlfn.XLOOKUP(MB4,Assumptions!$AE$29:$AE$67,Assumptions!$AF$29:$AF$67)/1000*(Assumptions!$B$19*365/12)*MB8</f>
        <v>0</v>
      </c>
      <c r="MC29" s="7">
        <f>MC14*_xlfn.XLOOKUP(MC4,Assumptions!$AE$29:$AE$67,Assumptions!$AF$29:$AF$67)/1000*(Assumptions!$B$19*365/12)*MC8</f>
        <v>0</v>
      </c>
      <c r="MD29" s="7">
        <f>MD14*_xlfn.XLOOKUP(MD4,Assumptions!$AE$29:$AE$67,Assumptions!$AF$29:$AF$67)/1000*(Assumptions!$B$19*365/12)*MD8</f>
        <v>0</v>
      </c>
      <c r="ME29" s="7">
        <f>ME14*_xlfn.XLOOKUP(ME4,Assumptions!$AE$29:$AE$67,Assumptions!$AF$29:$AF$67)/1000*(Assumptions!$B$19*365/12)*ME8</f>
        <v>0</v>
      </c>
      <c r="MF29" s="7">
        <f>MF14*_xlfn.XLOOKUP(MF4,Assumptions!$AE$29:$AE$67,Assumptions!$AF$29:$AF$67)/1000*(Assumptions!$B$19*365/12)*MF8</f>
        <v>0</v>
      </c>
      <c r="MG29" s="7">
        <f>MG14*_xlfn.XLOOKUP(MG4,Assumptions!$AE$29:$AE$67,Assumptions!$AF$29:$AF$67)/1000*(Assumptions!$B$19*365/12)*MG8</f>
        <v>0</v>
      </c>
      <c r="MH29" s="7">
        <f>MH14*_xlfn.XLOOKUP(MH4,Assumptions!$AE$29:$AE$67,Assumptions!$AF$29:$AF$67)/1000*(Assumptions!$B$19*365/12)*MH8</f>
        <v>0</v>
      </c>
      <c r="MI29" s="7">
        <f>MI14*_xlfn.XLOOKUP(MI4,Assumptions!$AE$29:$AE$67,Assumptions!$AF$29:$AF$67)/1000*(Assumptions!$B$19*365/12)*MI8</f>
        <v>0</v>
      </c>
      <c r="MJ29" s="7">
        <f>MJ14*_xlfn.XLOOKUP(MJ4,Assumptions!$AE$29:$AE$67,Assumptions!$AF$29:$AF$67)/1000*(Assumptions!$B$19*365/12)*MJ8</f>
        <v>0</v>
      </c>
      <c r="MK29" s="7">
        <f>MK14*_xlfn.XLOOKUP(MK4,Assumptions!$AE$29:$AE$67,Assumptions!$AF$29:$AF$67)/1000*(Assumptions!$B$19*365/12)*MK8</f>
        <v>0</v>
      </c>
      <c r="ML29" s="7">
        <f>ML14*_xlfn.XLOOKUP(ML4,Assumptions!$AE$29:$AE$67,Assumptions!$AF$29:$AF$67)/1000*(Assumptions!$B$19*365/12)*ML8</f>
        <v>0</v>
      </c>
      <c r="MM29" s="7">
        <f>MM14*_xlfn.XLOOKUP(MM4,Assumptions!$AE$29:$AE$67,Assumptions!$AF$29:$AF$67)/1000*(Assumptions!$B$19*365/12)*MM8</f>
        <v>0</v>
      </c>
      <c r="MN29" s="7">
        <f>MN14*_xlfn.XLOOKUP(MN4,Assumptions!$AE$29:$AE$67,Assumptions!$AF$29:$AF$67)/1000*(Assumptions!$B$19*365/12)*MN8</f>
        <v>0</v>
      </c>
      <c r="MO29" s="7">
        <f>MO14*_xlfn.XLOOKUP(MO4,Assumptions!$AE$29:$AE$67,Assumptions!$AF$29:$AF$67)/1000*(Assumptions!$B$19*365/12)*MO8</f>
        <v>0</v>
      </c>
      <c r="MP29" s="7">
        <f>MP14*_xlfn.XLOOKUP(MP4,Assumptions!$AE$29:$AE$67,Assumptions!$AF$29:$AF$67)/1000*(Assumptions!$B$19*365/12)*MP8</f>
        <v>0</v>
      </c>
      <c r="MQ29" s="7">
        <f>MQ14*_xlfn.XLOOKUP(MQ4,Assumptions!$AE$29:$AE$67,Assumptions!$AF$29:$AF$67)/1000*(Assumptions!$B$19*365/12)*MQ8</f>
        <v>0</v>
      </c>
      <c r="MR29" s="7">
        <f>MR14*_xlfn.XLOOKUP(MR4,Assumptions!$AE$29:$AE$67,Assumptions!$AF$29:$AF$67)/1000*(Assumptions!$B$19*365/12)*MR8</f>
        <v>0</v>
      </c>
      <c r="MS29" s="7">
        <f>MS14*_xlfn.XLOOKUP(MS4,Assumptions!$AE$29:$AE$67,Assumptions!$AF$29:$AF$67)/1000*(Assumptions!$B$19*365/12)*MS8</f>
        <v>0</v>
      </c>
      <c r="MT29" s="7">
        <f>MT14*_xlfn.XLOOKUP(MT4,Assumptions!$AE$29:$AE$67,Assumptions!$AF$29:$AF$67)/1000*(Assumptions!$B$19*365/12)*MT8</f>
        <v>0</v>
      </c>
      <c r="MU29" s="7">
        <f>MU14*_xlfn.XLOOKUP(MU4,Assumptions!$AE$29:$AE$67,Assumptions!$AF$29:$AF$67)/1000*(Assumptions!$B$19*365/12)*MU8</f>
        <v>0</v>
      </c>
      <c r="MV29" s="7">
        <f>MV14*_xlfn.XLOOKUP(MV4,Assumptions!$AE$29:$AE$67,Assumptions!$AF$29:$AF$67)/1000*(Assumptions!$B$19*365/12)*MV8</f>
        <v>0</v>
      </c>
      <c r="MW29" s="7">
        <f>MW14*_xlfn.XLOOKUP(MW4,Assumptions!$AE$29:$AE$67,Assumptions!$AF$29:$AF$67)/1000*(Assumptions!$B$19*365/12)*MW8</f>
        <v>0</v>
      </c>
      <c r="MX29" s="7">
        <f>MX14*_xlfn.XLOOKUP(MX4,Assumptions!$AE$29:$AE$67,Assumptions!$AF$29:$AF$67)/1000*(Assumptions!$B$19*365/12)*MX8</f>
        <v>0</v>
      </c>
      <c r="MY29" s="7">
        <f>MY14*_xlfn.XLOOKUP(MY4,Assumptions!$AE$29:$AE$67,Assumptions!$AF$29:$AF$67)/1000*(Assumptions!$B$19*365/12)*MY8</f>
        <v>0</v>
      </c>
      <c r="MZ29" s="7">
        <f>MZ14*_xlfn.XLOOKUP(MZ4,Assumptions!$AE$29:$AE$67,Assumptions!$AF$29:$AF$67)/1000*(Assumptions!$B$19*365/12)*MZ8</f>
        <v>0</v>
      </c>
      <c r="NA29" s="7">
        <f>NA14*_xlfn.XLOOKUP(NA4,Assumptions!$AE$29:$AE$67,Assumptions!$AF$29:$AF$67)/1000*(Assumptions!$B$19*365/12)*NA8</f>
        <v>0</v>
      </c>
      <c r="NB29" s="7">
        <f>NB14*_xlfn.XLOOKUP(NB4,Assumptions!$AE$29:$AE$67,Assumptions!$AF$29:$AF$67)/1000*(Assumptions!$B$19*365/12)*NB8</f>
        <v>0</v>
      </c>
      <c r="NC29" s="7">
        <f>NC14*_xlfn.XLOOKUP(NC4,Assumptions!$AE$29:$AE$67,Assumptions!$AF$29:$AF$67)/1000*(Assumptions!$B$19*365/12)*NC8</f>
        <v>0</v>
      </c>
      <c r="ND29" s="7">
        <f>ND14*_xlfn.XLOOKUP(ND4,Assumptions!$AE$29:$AE$67,Assumptions!$AF$29:$AF$67)/1000*(Assumptions!$B$19*365/12)*ND8</f>
        <v>0</v>
      </c>
      <c r="NE29" s="7">
        <f>NE14*_xlfn.XLOOKUP(NE4,Assumptions!$AE$29:$AE$67,Assumptions!$AF$29:$AF$67)/1000*(Assumptions!$B$19*365/12)*NE8</f>
        <v>0</v>
      </c>
      <c r="NF29" s="7">
        <f>NF14*_xlfn.XLOOKUP(NF4,Assumptions!$AE$29:$AE$67,Assumptions!$AF$29:$AF$67)/1000*(Assumptions!$B$19*365/12)*NF8</f>
        <v>0</v>
      </c>
      <c r="NG29" s="7">
        <f>NG14*_xlfn.XLOOKUP(NG4,Assumptions!$AE$29:$AE$67,Assumptions!$AF$29:$AF$67)/1000*(Assumptions!$B$19*365/12)*NG8</f>
        <v>0</v>
      </c>
      <c r="NH29" s="7">
        <f>NH14*_xlfn.XLOOKUP(NH4,Assumptions!$AE$29:$AE$67,Assumptions!$AF$29:$AF$67)/1000*(Assumptions!$B$19*365/12)*NH8</f>
        <v>0</v>
      </c>
      <c r="NI29" s="7">
        <f>NI14*_xlfn.XLOOKUP(NI4,Assumptions!$AE$29:$AE$67,Assumptions!$AF$29:$AF$67)/1000*(Assumptions!$B$19*365/12)*NI8</f>
        <v>0</v>
      </c>
      <c r="NJ29" s="7">
        <f>NJ14*_xlfn.XLOOKUP(NJ4,Assumptions!$AE$29:$AE$67,Assumptions!$AF$29:$AF$67)/1000*(Assumptions!$B$19*365/12)*NJ8</f>
        <v>0</v>
      </c>
      <c r="NK29" s="7">
        <f>NK14*_xlfn.XLOOKUP(NK4,Assumptions!$AE$29:$AE$67,Assumptions!$AF$29:$AF$67)/1000*(Assumptions!$B$19*365/12)*NK8</f>
        <v>0</v>
      </c>
      <c r="NL29" s="7">
        <f>NL14*_xlfn.XLOOKUP(NL4,Assumptions!$AE$29:$AE$67,Assumptions!$AF$29:$AF$67)/1000*(Assumptions!$B$19*365/12)*NL8</f>
        <v>0</v>
      </c>
      <c r="NM29" s="7">
        <f>NM14*_xlfn.XLOOKUP(NM4,Assumptions!$AE$29:$AE$67,Assumptions!$AF$29:$AF$67)/1000*(Assumptions!$B$19*365/12)*NM8</f>
        <v>0</v>
      </c>
      <c r="NN29" s="7">
        <f>NN14*_xlfn.XLOOKUP(NN4,Assumptions!$AE$29:$AE$67,Assumptions!$AF$29:$AF$67)/1000*(Assumptions!$B$19*365/12)*NN8</f>
        <v>0</v>
      </c>
      <c r="NO29" s="7">
        <f>NO14*_xlfn.XLOOKUP(NO4,Assumptions!$AE$29:$AE$67,Assumptions!$AF$29:$AF$67)/1000*(Assumptions!$B$19*365/12)*NO8</f>
        <v>0</v>
      </c>
      <c r="NP29" s="7">
        <f>NP14*_xlfn.XLOOKUP(NP4,Assumptions!$AE$29:$AE$67,Assumptions!$AF$29:$AF$67)/1000*(Assumptions!$B$19*365/12)*NP8</f>
        <v>0</v>
      </c>
      <c r="NQ29" s="7">
        <f>NQ14*_xlfn.XLOOKUP(NQ4,Assumptions!$AE$29:$AE$67,Assumptions!$AF$29:$AF$67)/1000*(Assumptions!$B$19*365/12)*NQ8</f>
        <v>0</v>
      </c>
      <c r="NR29" s="7">
        <f>NR14*_xlfn.XLOOKUP(NR4,Assumptions!$AE$29:$AE$67,Assumptions!$AF$29:$AF$67)/1000*(Assumptions!$B$19*365/12)*NR8</f>
        <v>0</v>
      </c>
      <c r="NW29" s="1"/>
      <c r="NX29" s="1"/>
    </row>
    <row r="30" spans="1:389">
      <c r="A30" t="s">
        <v>306</v>
      </c>
      <c r="C30" s="67">
        <f>Assumptions!$B$25*C14/12*C9</f>
        <v>0</v>
      </c>
      <c r="D30" s="67">
        <f>Assumptions!$B$25*D14/12*D9</f>
        <v>0</v>
      </c>
      <c r="E30" s="67">
        <f>Assumptions!$B$25*E14/12*E9</f>
        <v>0</v>
      </c>
      <c r="F30" s="67">
        <f>Assumptions!$B$25*F14/12*F9</f>
        <v>0</v>
      </c>
      <c r="G30" s="67">
        <f>Assumptions!$B$25*G14/12*G9</f>
        <v>0</v>
      </c>
      <c r="H30" s="67">
        <f>Assumptions!$B$25*H14/12*H9</f>
        <v>0</v>
      </c>
      <c r="I30" s="67">
        <f>Assumptions!$B$25*I14/12*I9</f>
        <v>0</v>
      </c>
      <c r="J30" s="67">
        <f>Assumptions!$B$25*J14/12*J9</f>
        <v>0</v>
      </c>
      <c r="K30" s="67">
        <f>Assumptions!$B$25*K14/12*K9</f>
        <v>0</v>
      </c>
      <c r="L30" s="67">
        <f>Assumptions!$B$25*L14/12*L9</f>
        <v>0</v>
      </c>
      <c r="M30" s="67">
        <f>Assumptions!$B$25*M14/12*M9</f>
        <v>0</v>
      </c>
      <c r="N30" s="67">
        <f>Assumptions!$B$25*N14/12*N9</f>
        <v>0</v>
      </c>
      <c r="O30" s="67">
        <f>Assumptions!$B$25*O14/12*O9</f>
        <v>0</v>
      </c>
      <c r="P30" s="67">
        <f>Assumptions!$B$25*P14/12*P9</f>
        <v>0</v>
      </c>
      <c r="Q30" s="67">
        <f>Assumptions!$B$25*Q14/12*Q9</f>
        <v>0</v>
      </c>
      <c r="R30" s="67">
        <f>Assumptions!$B$25*R14/12*R9</f>
        <v>0</v>
      </c>
      <c r="S30" s="67">
        <f>Assumptions!$B$25*S14/12*S9</f>
        <v>0</v>
      </c>
      <c r="T30" s="67">
        <f>Assumptions!$B$25*T14/12*T9</f>
        <v>0</v>
      </c>
      <c r="U30" s="67">
        <f>Assumptions!$B$25*U14/12*U9</f>
        <v>0</v>
      </c>
      <c r="V30" s="67">
        <f>Assumptions!$B$25*V14/12*V9</f>
        <v>0</v>
      </c>
      <c r="W30" s="67">
        <f>Assumptions!$B$25*W14/12*W9</f>
        <v>0</v>
      </c>
      <c r="X30" s="67">
        <f>Assumptions!$B$25*X14/12*X9</f>
        <v>0</v>
      </c>
      <c r="Y30" s="67">
        <f>Assumptions!$B$25*Y14/12*Y9</f>
        <v>0</v>
      </c>
      <c r="Z30" s="67">
        <f>Assumptions!$B$25*Z14/12*Z9</f>
        <v>0</v>
      </c>
      <c r="AA30" s="67">
        <f>Assumptions!$B$25*AA14/12*AA9</f>
        <v>0</v>
      </c>
      <c r="AB30" s="67">
        <f>Assumptions!$B$25*AB14/12*AB9</f>
        <v>0</v>
      </c>
      <c r="AC30" s="67">
        <f>Assumptions!$B$25*AC14/12*AC9</f>
        <v>0</v>
      </c>
      <c r="AD30" s="67">
        <f>Assumptions!$B$25*AD14/12*AD9</f>
        <v>0</v>
      </c>
      <c r="AE30" s="67">
        <f>Assumptions!$B$25*AE14/12*AE9</f>
        <v>0</v>
      </c>
      <c r="AF30" s="67">
        <f>Assumptions!$B$25*AF14/12*AF9</f>
        <v>0</v>
      </c>
      <c r="AG30" s="67">
        <f>Assumptions!$B$25*AG14/12*AG9</f>
        <v>0</v>
      </c>
      <c r="AH30" s="67">
        <f>Assumptions!$B$25*AH14/12*AH9</f>
        <v>0</v>
      </c>
      <c r="AI30" s="67">
        <f>Assumptions!$B$25*AI14/12*AI9</f>
        <v>0</v>
      </c>
      <c r="AJ30" s="67">
        <f>Assumptions!$B$25*AJ14/12*AJ9</f>
        <v>0</v>
      </c>
      <c r="AK30" s="67">
        <f>Assumptions!$B$25*AK14/12*AK9</f>
        <v>0</v>
      </c>
      <c r="AL30" s="67">
        <f>Assumptions!$B$25*AL14/12*AL9</f>
        <v>0</v>
      </c>
      <c r="AM30" s="67">
        <f>Assumptions!$B$25*AM14/12*AM9</f>
        <v>0</v>
      </c>
      <c r="AN30" s="67">
        <f>Assumptions!$B$25*AN14/12*AN9</f>
        <v>0</v>
      </c>
      <c r="AO30" s="67">
        <f>Assumptions!$B$25*AO14/12*AO9</f>
        <v>0</v>
      </c>
      <c r="AP30" s="67">
        <f>Assumptions!$B$25*AP14/12*AP9</f>
        <v>0</v>
      </c>
      <c r="AQ30" s="67">
        <f>Assumptions!$B$25*AQ14/12*AQ9</f>
        <v>0</v>
      </c>
      <c r="AR30" s="67">
        <f>Assumptions!$B$25*AR14/12*AR9</f>
        <v>0</v>
      </c>
      <c r="AS30" s="67">
        <f>Assumptions!$B$25*AS14/12*AS9</f>
        <v>0</v>
      </c>
      <c r="AT30" s="67">
        <f>Assumptions!$B$25*AT14/12*AT9</f>
        <v>0</v>
      </c>
      <c r="AU30" s="67">
        <f>Assumptions!$B$25*AU14/12*AU9</f>
        <v>0</v>
      </c>
      <c r="AV30" s="67">
        <f>Assumptions!$B$25*AV14/12*AV9</f>
        <v>0</v>
      </c>
      <c r="AW30" s="67">
        <f>Assumptions!$B$25*AW14/12*AW9</f>
        <v>0</v>
      </c>
      <c r="AX30" s="67">
        <f>Assumptions!$B$25*AX14/12*AX9</f>
        <v>0</v>
      </c>
      <c r="AY30" s="67">
        <f>Assumptions!$B$25*AY14/12*AY9</f>
        <v>0</v>
      </c>
      <c r="AZ30" s="67">
        <f>Assumptions!$B$25*AZ14/12*AZ9</f>
        <v>0</v>
      </c>
      <c r="BA30" s="67">
        <f>Assumptions!$B$25*BA14/12*BA9</f>
        <v>0</v>
      </c>
      <c r="BB30" s="67">
        <f>Assumptions!$B$25*BB14/12*BB9</f>
        <v>0</v>
      </c>
      <c r="BC30" s="67">
        <f>Assumptions!$B$25*BC14/12*BC9</f>
        <v>0</v>
      </c>
      <c r="BD30" s="67">
        <f>Assumptions!$B$25*BD14/12*BD9</f>
        <v>0</v>
      </c>
      <c r="BE30" s="67">
        <f>Assumptions!$B$25*BE14/12*BE9</f>
        <v>0</v>
      </c>
      <c r="BF30" s="67">
        <f>Assumptions!$B$25*BF14/12*BF9</f>
        <v>0</v>
      </c>
      <c r="BG30" s="67">
        <f>Assumptions!$B$25*BG14/12*BG9</f>
        <v>0</v>
      </c>
      <c r="BH30" s="67">
        <f>Assumptions!$B$25*BH14/12*BH9</f>
        <v>0</v>
      </c>
      <c r="BI30" s="67">
        <f>Assumptions!$B$25*BI14/12*BI9</f>
        <v>0</v>
      </c>
      <c r="BJ30" s="67">
        <f>Assumptions!$B$25*BJ14/12*BJ9</f>
        <v>0</v>
      </c>
      <c r="BK30" s="67">
        <f>Assumptions!$B$25*BK14/12*BK9</f>
        <v>0</v>
      </c>
      <c r="BL30" s="67">
        <f>Assumptions!$B$25*BL14/12*BL9</f>
        <v>0</v>
      </c>
      <c r="BM30" s="67">
        <f>Assumptions!$B$25*BM14/12*BM9</f>
        <v>0</v>
      </c>
      <c r="BN30" s="67">
        <f>Assumptions!$B$25*BN14/12*BN9</f>
        <v>0</v>
      </c>
      <c r="BO30" s="67">
        <f>Assumptions!$B$25*BO14/12*BO9</f>
        <v>0</v>
      </c>
      <c r="BP30" s="67">
        <f>Assumptions!$B$25*BP14/12*BP9</f>
        <v>0</v>
      </c>
      <c r="BQ30" s="67">
        <f>Assumptions!$B$25*BQ14/12*BQ9</f>
        <v>0</v>
      </c>
      <c r="BR30" s="67">
        <f>Assumptions!$B$25*BR14/12*BR9</f>
        <v>0</v>
      </c>
      <c r="BS30" s="67">
        <f>Assumptions!$B$25*BS14/12*BS9</f>
        <v>0</v>
      </c>
      <c r="BT30" s="67">
        <f>Assumptions!$B$25*BT14/12*BT9</f>
        <v>0</v>
      </c>
      <c r="BU30" s="67">
        <f>Assumptions!$B$25*BU14/12*BU9</f>
        <v>0</v>
      </c>
      <c r="BV30" s="67">
        <f>Assumptions!$B$25*BV14/12*BV9</f>
        <v>0</v>
      </c>
      <c r="BW30" s="67">
        <f>Assumptions!$B$25*BW14/12*BW9</f>
        <v>62.229166666666664</v>
      </c>
      <c r="BX30" s="67">
        <f>Assumptions!$B$25*BX14/12*BX9</f>
        <v>62.229166666666664</v>
      </c>
      <c r="BY30" s="67">
        <f>Assumptions!$B$25*BY14/12*BY9</f>
        <v>62.229166666666664</v>
      </c>
      <c r="BZ30" s="67">
        <f>Assumptions!$B$25*BZ14/12*BZ9</f>
        <v>62.229166666666664</v>
      </c>
      <c r="CA30" s="67">
        <f>Assumptions!$B$25*CA14/12*CA9</f>
        <v>62.229166666666664</v>
      </c>
      <c r="CB30" s="67">
        <f>Assumptions!$B$25*CB14/12*CB9</f>
        <v>62.229166666666664</v>
      </c>
      <c r="CC30" s="67">
        <f>Assumptions!$B$25*CC14/12*CC9</f>
        <v>62.229166666666664</v>
      </c>
      <c r="CD30" s="67">
        <f>Assumptions!$B$25*CD14/12*CD9</f>
        <v>62.229166666666664</v>
      </c>
      <c r="CE30" s="67">
        <f>Assumptions!$B$25*CE14/12*CE9</f>
        <v>62.229166666666664</v>
      </c>
      <c r="CF30" s="67">
        <f>Assumptions!$B$25*CF14/12*CF9</f>
        <v>62.229166666666664</v>
      </c>
      <c r="CG30" s="67">
        <f>Assumptions!$B$25*CG14/12*CG9</f>
        <v>62.229166666666664</v>
      </c>
      <c r="CH30" s="67">
        <f>Assumptions!$B$25*CH14/12*CH9</f>
        <v>62.229166666666664</v>
      </c>
      <c r="CI30" s="67">
        <f>Assumptions!$B$25*CI14/12*CI9</f>
        <v>62.229166666666664</v>
      </c>
      <c r="CJ30" s="67">
        <f>Assumptions!$B$25*CJ14/12*CJ9</f>
        <v>62.229166666666664</v>
      </c>
      <c r="CK30" s="67">
        <f>Assumptions!$B$25*CK14/12*CK9</f>
        <v>62.229166666666664</v>
      </c>
      <c r="CL30" s="67">
        <f>Assumptions!$B$25*CL14/12*CL9</f>
        <v>62.229166666666664</v>
      </c>
      <c r="CM30" s="67">
        <f>Assumptions!$B$25*CM14/12*CM9</f>
        <v>62.229166666666664</v>
      </c>
      <c r="CN30" s="67">
        <f>Assumptions!$B$25*CN14/12*CN9</f>
        <v>62.229166666666664</v>
      </c>
      <c r="CO30" s="67">
        <f>Assumptions!$B$25*CO14/12*CO9</f>
        <v>62.229166666666664</v>
      </c>
      <c r="CP30" s="67">
        <f>Assumptions!$B$25*CP14/12*CP9</f>
        <v>62.229166666666664</v>
      </c>
      <c r="CQ30" s="67">
        <f>Assumptions!$B$25*CQ14/12*CQ9</f>
        <v>62.229166666666664</v>
      </c>
      <c r="CR30" s="67">
        <f>Assumptions!$B$25*CR14/12*CR9</f>
        <v>62.229166666666664</v>
      </c>
      <c r="CS30" s="67">
        <f>Assumptions!$B$25*CS14/12*CS9</f>
        <v>62.229166666666664</v>
      </c>
      <c r="CT30" s="67">
        <f>Assumptions!$B$25*CT14/12*CT9</f>
        <v>62.229166666666664</v>
      </c>
      <c r="CU30" s="67">
        <f>Assumptions!$B$25*CU14/12*CU9</f>
        <v>0</v>
      </c>
      <c r="CV30" s="67">
        <f>Assumptions!$B$25*CV14/12*CV9</f>
        <v>0</v>
      </c>
      <c r="CW30" s="67">
        <f>Assumptions!$B$25*CW14/12*CW9</f>
        <v>0</v>
      </c>
      <c r="CX30" s="67">
        <f>Assumptions!$B$25*CX14/12*CX9</f>
        <v>0</v>
      </c>
      <c r="CY30" s="67">
        <f>Assumptions!$B$25*CY14/12*CY9</f>
        <v>0</v>
      </c>
      <c r="CZ30" s="67">
        <f>Assumptions!$B$25*CZ14/12*CZ9</f>
        <v>0</v>
      </c>
      <c r="DA30" s="67">
        <f>Assumptions!$B$25*DA14/12*DA9</f>
        <v>0</v>
      </c>
      <c r="DB30" s="67">
        <f>Assumptions!$B$25*DB14/12*DB9</f>
        <v>0</v>
      </c>
      <c r="DC30" s="67">
        <f>Assumptions!$B$25*DC14/12*DC9</f>
        <v>0</v>
      </c>
      <c r="DD30" s="67">
        <f>Assumptions!$B$25*DD14/12*DD9</f>
        <v>0</v>
      </c>
      <c r="DE30" s="67">
        <f>Assumptions!$B$25*DE14/12*DE9</f>
        <v>0</v>
      </c>
      <c r="DF30" s="67">
        <f>Assumptions!$B$25*DF14/12*DF9</f>
        <v>0</v>
      </c>
      <c r="DG30" s="67">
        <f>Assumptions!$B$25*DG14/12*DG9</f>
        <v>0</v>
      </c>
      <c r="DH30" s="67">
        <f>Assumptions!$B$25*DH14/12*DH9</f>
        <v>0</v>
      </c>
      <c r="DI30" s="67">
        <f>Assumptions!$B$25*DI14/12*DI9</f>
        <v>0</v>
      </c>
      <c r="DJ30" s="67">
        <f>Assumptions!$B$25*DJ14/12*DJ9</f>
        <v>0</v>
      </c>
      <c r="DK30" s="67">
        <f>Assumptions!$B$25*DK14/12*DK9</f>
        <v>0</v>
      </c>
      <c r="DL30" s="67">
        <f>Assumptions!$B$25*DL14/12*DL9</f>
        <v>0</v>
      </c>
      <c r="DM30" s="67">
        <f>Assumptions!$B$25*DM14/12*DM9</f>
        <v>0</v>
      </c>
      <c r="DN30" s="67">
        <f>Assumptions!$B$25*DN14/12*DN9</f>
        <v>0</v>
      </c>
      <c r="DO30" s="67">
        <f>Assumptions!$B$25*DO14/12*DO9</f>
        <v>0</v>
      </c>
      <c r="DP30" s="67">
        <f>Assumptions!$B$25*DP14/12*DP9</f>
        <v>0</v>
      </c>
      <c r="DQ30" s="67">
        <f>Assumptions!$B$25*DQ14/12*DQ9</f>
        <v>0</v>
      </c>
      <c r="DR30" s="67">
        <f>Assumptions!$B$25*DR14/12*DR9</f>
        <v>0</v>
      </c>
      <c r="DS30" s="67">
        <f>Assumptions!$B$25*DS14/12*DS9</f>
        <v>0</v>
      </c>
      <c r="DT30" s="67">
        <f>Assumptions!$B$25*DT14/12*DT9</f>
        <v>0</v>
      </c>
      <c r="DU30" s="67">
        <f>Assumptions!$B$25*DU14/12*DU9</f>
        <v>0</v>
      </c>
      <c r="DV30" s="67">
        <f>Assumptions!$B$25*DV14/12*DV9</f>
        <v>0</v>
      </c>
      <c r="DW30" s="67">
        <f>Assumptions!$B$25*DW14/12*DW9</f>
        <v>0</v>
      </c>
      <c r="DX30" s="67">
        <f>Assumptions!$B$25*DX14/12*DX9</f>
        <v>0</v>
      </c>
      <c r="DY30" s="67">
        <f>Assumptions!$B$25*DY14/12*DY9</f>
        <v>0</v>
      </c>
      <c r="DZ30" s="67">
        <f>Assumptions!$B$25*DZ14/12*DZ9</f>
        <v>0</v>
      </c>
      <c r="EA30" s="67">
        <f>Assumptions!$B$25*EA14/12*EA9</f>
        <v>0</v>
      </c>
      <c r="EB30" s="67">
        <f>Assumptions!$B$25*EB14/12*EB9</f>
        <v>0</v>
      </c>
      <c r="EC30" s="67">
        <f>Assumptions!$B$25*EC14/12*EC9</f>
        <v>0</v>
      </c>
      <c r="ED30" s="67">
        <f>Assumptions!$B$25*ED14/12*ED9</f>
        <v>0</v>
      </c>
      <c r="EE30" s="67">
        <f>Assumptions!$B$25*EE14/12*EE9</f>
        <v>0</v>
      </c>
      <c r="EF30" s="67">
        <f>Assumptions!$B$25*EF14/12*EF9</f>
        <v>0</v>
      </c>
      <c r="EG30" s="67">
        <f>Assumptions!$B$25*EG14/12*EG9</f>
        <v>0</v>
      </c>
      <c r="EH30" s="67">
        <f>Assumptions!$B$25*EH14/12*EH9</f>
        <v>0</v>
      </c>
      <c r="EI30" s="67">
        <f>Assumptions!$B$25*EI14/12*EI9</f>
        <v>0</v>
      </c>
      <c r="EJ30" s="67">
        <f>Assumptions!$B$25*EJ14/12*EJ9</f>
        <v>0</v>
      </c>
      <c r="EK30" s="67">
        <f>Assumptions!$B$25*EK14/12*EK9</f>
        <v>0</v>
      </c>
      <c r="EL30" s="67">
        <f>Assumptions!$B$25*EL14/12*EL9</f>
        <v>0</v>
      </c>
      <c r="EM30" s="67">
        <f>Assumptions!$B$25*EM14/12*EM9</f>
        <v>0</v>
      </c>
      <c r="EN30" s="67">
        <f>Assumptions!$B$25*EN14/12*EN9</f>
        <v>0</v>
      </c>
      <c r="EO30" s="67">
        <f>Assumptions!$B$25*EO14/12*EO9</f>
        <v>0</v>
      </c>
      <c r="EP30" s="67">
        <f>Assumptions!$B$25*EP14/12*EP9</f>
        <v>0</v>
      </c>
      <c r="EQ30" s="67">
        <f>Assumptions!$B$25*EQ14/12*EQ9</f>
        <v>0</v>
      </c>
      <c r="ER30" s="67">
        <f>Assumptions!$B$25*ER14/12*ER9</f>
        <v>0</v>
      </c>
      <c r="ES30" s="67">
        <f>Assumptions!$B$25*ES14/12*ES9</f>
        <v>0</v>
      </c>
      <c r="ET30" s="67">
        <f>Assumptions!$B$25*ET14/12*ET9</f>
        <v>0</v>
      </c>
      <c r="EU30" s="67">
        <f>Assumptions!$B$25*EU14/12*EU9</f>
        <v>0</v>
      </c>
      <c r="EV30" s="67">
        <f>Assumptions!$B$25*EV14/12*EV9</f>
        <v>0</v>
      </c>
      <c r="EW30" s="67">
        <f>Assumptions!$B$25*EW14/12*EW9</f>
        <v>0</v>
      </c>
      <c r="EX30" s="67">
        <f>Assumptions!$B$25*EX14/12*EX9</f>
        <v>0</v>
      </c>
      <c r="EY30" s="67">
        <f>Assumptions!$B$25*EY14/12*EY9</f>
        <v>0</v>
      </c>
      <c r="EZ30" s="67">
        <f>Assumptions!$B$25*EZ14/12*EZ9</f>
        <v>0</v>
      </c>
      <c r="FA30" s="67">
        <f>Assumptions!$B$25*FA14/12*FA9</f>
        <v>0</v>
      </c>
      <c r="FB30" s="67">
        <f>Assumptions!$B$25*FB14/12*FB9</f>
        <v>0</v>
      </c>
      <c r="FC30" s="67">
        <f>Assumptions!$B$25*FC14/12*FC9</f>
        <v>0</v>
      </c>
      <c r="FD30" s="67">
        <f>Assumptions!$B$25*FD14/12*FD9</f>
        <v>0</v>
      </c>
      <c r="FE30" s="67">
        <f>Assumptions!$B$25*FE14/12*FE9</f>
        <v>0</v>
      </c>
      <c r="FF30" s="67">
        <f>Assumptions!$B$25*FF14/12*FF9</f>
        <v>0</v>
      </c>
      <c r="FG30" s="67">
        <f>Assumptions!$B$25*FG14/12*FG9</f>
        <v>0</v>
      </c>
      <c r="FH30" s="67">
        <f>Assumptions!$B$25*FH14/12*FH9</f>
        <v>0</v>
      </c>
      <c r="FI30" s="67">
        <f>Assumptions!$B$25*FI14/12*FI9</f>
        <v>0</v>
      </c>
      <c r="FJ30" s="67">
        <f>Assumptions!$B$25*FJ14/12*FJ9</f>
        <v>0</v>
      </c>
      <c r="FK30" s="67">
        <f>Assumptions!$B$25*FK14/12*FK9</f>
        <v>0</v>
      </c>
      <c r="FL30" s="67">
        <f>Assumptions!$B$25*FL14/12*FL9</f>
        <v>0</v>
      </c>
      <c r="FM30" s="67">
        <f>Assumptions!$B$25*FM14/12*FM9</f>
        <v>0</v>
      </c>
      <c r="FN30" s="67">
        <f>Assumptions!$B$25*FN14/12*FN9</f>
        <v>0</v>
      </c>
      <c r="FO30" s="67">
        <f>Assumptions!$B$25*FO14/12*FO9</f>
        <v>0</v>
      </c>
      <c r="FP30" s="67">
        <f>Assumptions!$B$25*FP14/12*FP9</f>
        <v>0</v>
      </c>
      <c r="FQ30" s="67">
        <f>Assumptions!$B$25*FQ14/12*FQ9</f>
        <v>0</v>
      </c>
      <c r="FR30" s="67">
        <f>Assumptions!$B$25*FR14/12*FR9</f>
        <v>0</v>
      </c>
      <c r="FS30" s="67">
        <f>Assumptions!$B$25*FS14/12*FS9</f>
        <v>0</v>
      </c>
      <c r="FT30" s="67">
        <f>Assumptions!$B$25*FT14/12*FT9</f>
        <v>0</v>
      </c>
      <c r="FU30" s="67">
        <f>Assumptions!$B$25*FU14/12*FU9</f>
        <v>0</v>
      </c>
      <c r="FV30" s="67">
        <f>Assumptions!$B$25*FV14/12*FV9</f>
        <v>0</v>
      </c>
      <c r="FW30" s="67">
        <f>Assumptions!$B$25*FW14/12*FW9</f>
        <v>0</v>
      </c>
      <c r="FX30" s="67">
        <f>Assumptions!$B$25*FX14/12*FX9</f>
        <v>0</v>
      </c>
      <c r="FY30" s="67">
        <f>Assumptions!$B$25*FY14/12*FY9</f>
        <v>0</v>
      </c>
      <c r="FZ30" s="67">
        <f>Assumptions!$B$25*FZ14/12*FZ9</f>
        <v>0</v>
      </c>
      <c r="GA30" s="67">
        <f>Assumptions!$B$25*GA14/12*GA9</f>
        <v>0</v>
      </c>
      <c r="GB30" s="67">
        <f>Assumptions!$B$25*GB14/12*GB9</f>
        <v>0</v>
      </c>
      <c r="GC30" s="67">
        <f>Assumptions!$B$25*GC14/12*GC9</f>
        <v>0</v>
      </c>
      <c r="GD30" s="67">
        <f>Assumptions!$B$25*GD14/12*GD9</f>
        <v>0</v>
      </c>
      <c r="GE30" s="67">
        <f>Assumptions!$B$25*GE14/12*GE9</f>
        <v>0</v>
      </c>
      <c r="GF30" s="67">
        <f>Assumptions!$B$25*GF14/12*GF9</f>
        <v>0</v>
      </c>
      <c r="GG30" s="67">
        <f>Assumptions!$B$25*GG14/12*GG9</f>
        <v>0</v>
      </c>
      <c r="GH30" s="67">
        <f>Assumptions!$B$25*GH14/12*GH9</f>
        <v>0</v>
      </c>
      <c r="GI30" s="67">
        <f>Assumptions!$B$25*GI14/12*GI9</f>
        <v>0</v>
      </c>
      <c r="GJ30" s="67">
        <f>Assumptions!$B$25*GJ14/12*GJ9</f>
        <v>0</v>
      </c>
      <c r="GK30" s="67">
        <f>Assumptions!$B$25*GK14/12*GK9</f>
        <v>0</v>
      </c>
      <c r="GL30" s="67">
        <f>Assumptions!$B$25*GL14/12*GL9</f>
        <v>0</v>
      </c>
      <c r="GM30" s="67">
        <f>Assumptions!$B$25*GM14/12*GM9</f>
        <v>0</v>
      </c>
      <c r="GN30" s="67">
        <f>Assumptions!$B$25*GN14/12*GN9</f>
        <v>0</v>
      </c>
      <c r="GO30" s="67">
        <f>Assumptions!$B$25*GO14/12*GO9</f>
        <v>0</v>
      </c>
      <c r="GP30" s="67">
        <f>Assumptions!$B$25*GP14/12*GP9</f>
        <v>0</v>
      </c>
      <c r="GQ30" s="67">
        <f>Assumptions!$B$25*GQ14/12*GQ9</f>
        <v>0</v>
      </c>
      <c r="GR30" s="67">
        <f>Assumptions!$B$25*GR14/12*GR9</f>
        <v>0</v>
      </c>
      <c r="GS30" s="67">
        <f>Assumptions!$B$25*GS14/12*GS9</f>
        <v>0</v>
      </c>
      <c r="GT30" s="67">
        <f>Assumptions!$B$25*GT14/12*GT9</f>
        <v>0</v>
      </c>
      <c r="GU30" s="67">
        <f>Assumptions!$B$25*GU14/12*GU9</f>
        <v>0</v>
      </c>
      <c r="GV30" s="67">
        <f>Assumptions!$B$25*GV14/12*GV9</f>
        <v>0</v>
      </c>
      <c r="GW30" s="67">
        <f>Assumptions!$B$25*GW14/12*GW9</f>
        <v>0</v>
      </c>
      <c r="GX30" s="67">
        <f>Assumptions!$B$25*GX14/12*GX9</f>
        <v>0</v>
      </c>
      <c r="GY30" s="67">
        <f>Assumptions!$B$25*GY14/12*GY9</f>
        <v>0</v>
      </c>
      <c r="GZ30" s="67">
        <f>Assumptions!$B$25*GZ14/12*GZ9</f>
        <v>0</v>
      </c>
      <c r="HA30" s="67">
        <f>Assumptions!$B$25*HA14/12*HA9</f>
        <v>0</v>
      </c>
      <c r="HB30" s="67">
        <f>Assumptions!$B$25*HB14/12*HB9</f>
        <v>0</v>
      </c>
      <c r="HC30" s="67">
        <f>Assumptions!$B$25*HC14/12*HC9</f>
        <v>0</v>
      </c>
      <c r="HD30" s="67">
        <f>Assumptions!$B$25*HD14/12*HD9</f>
        <v>0</v>
      </c>
      <c r="HE30" s="67">
        <f>Assumptions!$B$25*HE14/12*HE9</f>
        <v>0</v>
      </c>
      <c r="HF30" s="67">
        <f>Assumptions!$B$25*HF14/12*HF9</f>
        <v>0</v>
      </c>
      <c r="HG30" s="67">
        <f>Assumptions!$B$25*HG14/12*HG9</f>
        <v>0</v>
      </c>
      <c r="HH30" s="67">
        <f>Assumptions!$B$25*HH14/12*HH9</f>
        <v>0</v>
      </c>
      <c r="HI30" s="67">
        <f>Assumptions!$B$25*HI14/12*HI9</f>
        <v>0</v>
      </c>
      <c r="HJ30" s="67">
        <f>Assumptions!$B$25*HJ14/12*HJ9</f>
        <v>0</v>
      </c>
      <c r="HK30" s="67">
        <f>Assumptions!$B$25*HK14/12*HK9</f>
        <v>0</v>
      </c>
      <c r="HL30" s="67">
        <f>Assumptions!$B$25*HL14/12*HL9</f>
        <v>0</v>
      </c>
      <c r="HM30" s="67">
        <f>Assumptions!$B$25*HM14/12*HM9</f>
        <v>0</v>
      </c>
      <c r="HN30" s="67">
        <f>Assumptions!$B$25*HN14/12*HN9</f>
        <v>0</v>
      </c>
      <c r="HO30" s="67">
        <f>Assumptions!$B$25*HO14/12*HO9</f>
        <v>0</v>
      </c>
      <c r="HP30" s="67">
        <f>Assumptions!$B$25*HP14/12*HP9</f>
        <v>0</v>
      </c>
      <c r="HQ30" s="67">
        <f>Assumptions!$B$25*HQ14/12*HQ9</f>
        <v>0</v>
      </c>
      <c r="HR30" s="67">
        <f>Assumptions!$B$25*HR14/12*HR9</f>
        <v>0</v>
      </c>
      <c r="HS30" s="67">
        <f>Assumptions!$B$25*HS14/12*HS9</f>
        <v>0</v>
      </c>
      <c r="HT30" s="67">
        <f>Assumptions!$B$25*HT14/12*HT9</f>
        <v>0</v>
      </c>
      <c r="HU30" s="67">
        <f>Assumptions!$B$25*HU14/12*HU9</f>
        <v>0</v>
      </c>
      <c r="HV30" s="67">
        <f>Assumptions!$B$25*HV14/12*HV9</f>
        <v>0</v>
      </c>
      <c r="HW30" s="67">
        <f>Assumptions!$B$25*HW14/12*HW9</f>
        <v>0</v>
      </c>
      <c r="HX30" s="67">
        <f>Assumptions!$B$25*HX14/12*HX9</f>
        <v>0</v>
      </c>
      <c r="HY30" s="67">
        <f>Assumptions!$B$25*HY14/12*HY9</f>
        <v>0</v>
      </c>
      <c r="HZ30" s="67">
        <f>Assumptions!$B$25*HZ14/12*HZ9</f>
        <v>0</v>
      </c>
      <c r="IA30" s="67">
        <f>Assumptions!$B$25*IA14/12*IA9</f>
        <v>0</v>
      </c>
      <c r="IB30" s="67">
        <f>Assumptions!$B$25*IB14/12*IB9</f>
        <v>0</v>
      </c>
      <c r="IC30" s="67">
        <f>Assumptions!$B$25*IC14/12*IC9</f>
        <v>0</v>
      </c>
      <c r="ID30" s="67">
        <f>Assumptions!$B$25*ID14/12*ID9</f>
        <v>0</v>
      </c>
      <c r="IE30" s="67">
        <f>Assumptions!$B$25*IE14/12*IE9</f>
        <v>0</v>
      </c>
      <c r="IF30" s="67">
        <f>Assumptions!$B$25*IF14/12*IF9</f>
        <v>0</v>
      </c>
      <c r="IG30" s="67">
        <f>Assumptions!$B$25*IG14/12*IG9</f>
        <v>0</v>
      </c>
      <c r="IH30" s="67">
        <f>Assumptions!$B$25*IH14/12*IH9</f>
        <v>0</v>
      </c>
      <c r="II30" s="67">
        <f>Assumptions!$B$25*II14/12*II9</f>
        <v>0</v>
      </c>
      <c r="IJ30" s="67">
        <f>Assumptions!$B$25*IJ14/12*IJ9</f>
        <v>0</v>
      </c>
      <c r="IK30" s="67">
        <f>Assumptions!$B$25*IK14/12*IK9</f>
        <v>0</v>
      </c>
      <c r="IL30" s="67">
        <f>Assumptions!$B$25*IL14/12*IL9</f>
        <v>0</v>
      </c>
      <c r="IM30" s="67">
        <f>Assumptions!$B$25*IM14/12*IM9</f>
        <v>0</v>
      </c>
      <c r="IN30" s="67">
        <f>Assumptions!$B$25*IN14/12*IN9</f>
        <v>0</v>
      </c>
      <c r="IO30" s="67">
        <f>Assumptions!$B$25*IO14/12*IO9</f>
        <v>0</v>
      </c>
      <c r="IP30" s="67">
        <f>Assumptions!$B$25*IP14/12*IP9</f>
        <v>0</v>
      </c>
      <c r="IQ30" s="67">
        <f>Assumptions!$B$25*IQ14/12*IQ9</f>
        <v>0</v>
      </c>
      <c r="IR30" s="67">
        <f>Assumptions!$B$25*IR14/12*IR9</f>
        <v>0</v>
      </c>
      <c r="IS30" s="67">
        <f>Assumptions!$B$25*IS14/12*IS9</f>
        <v>0</v>
      </c>
      <c r="IT30" s="67">
        <f>Assumptions!$B$25*IT14/12*IT9</f>
        <v>0</v>
      </c>
      <c r="IU30" s="67">
        <f>Assumptions!$B$25*IU14/12*IU9</f>
        <v>0</v>
      </c>
      <c r="IV30" s="67">
        <f>Assumptions!$B$25*IV14/12*IV9</f>
        <v>0</v>
      </c>
      <c r="IW30" s="67">
        <f>Assumptions!$B$25*IW14/12*IW9</f>
        <v>0</v>
      </c>
      <c r="IX30" s="67">
        <f>Assumptions!$B$25*IX14/12*IX9</f>
        <v>0</v>
      </c>
      <c r="IY30" s="67">
        <f>Assumptions!$B$25*IY14/12*IY9</f>
        <v>0</v>
      </c>
      <c r="IZ30" s="67">
        <f>Assumptions!$B$25*IZ14/12*IZ9</f>
        <v>0</v>
      </c>
      <c r="JA30" s="67">
        <f>Assumptions!$B$25*JA14/12*JA9</f>
        <v>0</v>
      </c>
      <c r="JB30" s="67">
        <f>Assumptions!$B$25*JB14/12*JB9</f>
        <v>0</v>
      </c>
      <c r="JC30" s="67">
        <f>Assumptions!$B$25*JC14/12*JC9</f>
        <v>0</v>
      </c>
      <c r="JD30" s="67">
        <f>Assumptions!$B$25*JD14/12*JD9</f>
        <v>0</v>
      </c>
      <c r="JE30" s="67">
        <f>Assumptions!$B$25*JE14/12*JE9</f>
        <v>0</v>
      </c>
      <c r="JF30" s="67">
        <f>Assumptions!$B$25*JF14/12*JF9</f>
        <v>0</v>
      </c>
      <c r="JG30" s="67">
        <f>Assumptions!$B$25*JG14/12*JG9</f>
        <v>0</v>
      </c>
      <c r="JH30" s="67">
        <f>Assumptions!$B$25*JH14/12*JH9</f>
        <v>0</v>
      </c>
      <c r="JI30" s="67">
        <f>Assumptions!$B$25*JI14/12*JI9</f>
        <v>0</v>
      </c>
      <c r="JJ30" s="67">
        <f>Assumptions!$B$25*JJ14/12*JJ9</f>
        <v>0</v>
      </c>
      <c r="JK30" s="67">
        <f>Assumptions!$B$25*JK14/12*JK9</f>
        <v>0</v>
      </c>
      <c r="JL30" s="67">
        <f>Assumptions!$B$25*JL14/12*JL9</f>
        <v>0</v>
      </c>
      <c r="JM30" s="67">
        <f>Assumptions!$B$25*JM14/12*JM9</f>
        <v>0</v>
      </c>
      <c r="JN30" s="67">
        <f>Assumptions!$B$25*JN14/12*JN9</f>
        <v>0</v>
      </c>
      <c r="JO30" s="67">
        <f>Assumptions!$B$25*JO14/12*JO9</f>
        <v>0</v>
      </c>
      <c r="JP30" s="67">
        <f>Assumptions!$B$25*JP14/12*JP9</f>
        <v>0</v>
      </c>
      <c r="JQ30" s="67">
        <f>Assumptions!$B$25*JQ14/12*JQ9</f>
        <v>0</v>
      </c>
      <c r="JR30" s="67">
        <f>Assumptions!$B$25*JR14/12*JR9</f>
        <v>0</v>
      </c>
      <c r="JS30" s="67">
        <f>Assumptions!$B$25*JS14/12*JS9</f>
        <v>0</v>
      </c>
      <c r="JT30" s="67">
        <f>Assumptions!$B$25*JT14/12*JT9</f>
        <v>0</v>
      </c>
      <c r="JU30" s="67">
        <f>Assumptions!$B$25*JU14/12*JU9</f>
        <v>0</v>
      </c>
      <c r="JV30" s="67">
        <f>Assumptions!$B$25*JV14/12*JV9</f>
        <v>0</v>
      </c>
      <c r="JW30" s="67">
        <f>Assumptions!$B$25*JW14/12*JW9</f>
        <v>0</v>
      </c>
      <c r="JX30" s="67">
        <f>Assumptions!$B$25*JX14/12*JX9</f>
        <v>0</v>
      </c>
      <c r="JY30" s="67">
        <f>Assumptions!$B$25*JY14/12*JY9</f>
        <v>0</v>
      </c>
      <c r="JZ30" s="67">
        <f>Assumptions!$B$25*JZ14/12*JZ9</f>
        <v>0</v>
      </c>
      <c r="KA30" s="67">
        <f>Assumptions!$B$25*KA14/12*KA9</f>
        <v>0</v>
      </c>
      <c r="KB30" s="67">
        <f>Assumptions!$B$25*KB14/12*KB9</f>
        <v>0</v>
      </c>
      <c r="KC30" s="67">
        <f>Assumptions!$B$25*KC14/12*KC9</f>
        <v>0</v>
      </c>
      <c r="KD30" s="67">
        <f>Assumptions!$B$25*KD14/12*KD9</f>
        <v>0</v>
      </c>
      <c r="KE30" s="67">
        <f>Assumptions!$B$25*KE14/12*KE9</f>
        <v>0</v>
      </c>
      <c r="KF30" s="67">
        <f>Assumptions!$B$25*KF14/12*KF9</f>
        <v>0</v>
      </c>
      <c r="KG30" s="67">
        <f>Assumptions!$B$25*KG14/12*KG9</f>
        <v>0</v>
      </c>
      <c r="KH30" s="67">
        <f>Assumptions!$B$25*KH14/12*KH9</f>
        <v>0</v>
      </c>
      <c r="KI30" s="67">
        <f>Assumptions!$B$25*KI14/12*KI9</f>
        <v>0</v>
      </c>
      <c r="KJ30" s="67">
        <f>Assumptions!$B$25*KJ14/12*KJ9</f>
        <v>0</v>
      </c>
      <c r="KK30" s="67">
        <f>Assumptions!$B$25*KK14/12*KK9</f>
        <v>0</v>
      </c>
      <c r="KL30" s="67">
        <f>Assumptions!$B$25*KL14/12*KL9</f>
        <v>0</v>
      </c>
      <c r="KM30" s="67">
        <f>Assumptions!$B$25*KM14/12*KM9</f>
        <v>0</v>
      </c>
      <c r="KN30" s="67">
        <f>Assumptions!$B$25*KN14/12*KN9</f>
        <v>0</v>
      </c>
      <c r="KO30" s="67">
        <f>Assumptions!$B$25*KO14/12*KO9</f>
        <v>0</v>
      </c>
      <c r="KP30" s="67">
        <f>Assumptions!$B$25*KP14/12*KP9</f>
        <v>0</v>
      </c>
      <c r="KQ30" s="67">
        <f>Assumptions!$B$25*KQ14/12*KQ9</f>
        <v>0</v>
      </c>
      <c r="KR30" s="67">
        <f>Assumptions!$B$25*KR14/12*KR9</f>
        <v>0</v>
      </c>
      <c r="KS30" s="67">
        <f>Assumptions!$B$25*KS14/12*KS9</f>
        <v>0</v>
      </c>
      <c r="KT30" s="67">
        <f>Assumptions!$B$25*KT14/12*KT9</f>
        <v>0</v>
      </c>
      <c r="KU30" s="67">
        <f>Assumptions!$B$25*KU14/12*KU9</f>
        <v>0</v>
      </c>
      <c r="KV30" s="67">
        <f>Assumptions!$B$25*KV14/12*KV9</f>
        <v>0</v>
      </c>
      <c r="KW30" s="67">
        <f>Assumptions!$B$25*KW14/12*KW9</f>
        <v>0</v>
      </c>
      <c r="KX30" s="67">
        <f>Assumptions!$B$25*KX14/12*KX9</f>
        <v>0</v>
      </c>
      <c r="KY30" s="67">
        <f>Assumptions!$B$25*KY14/12*KY9</f>
        <v>0</v>
      </c>
      <c r="KZ30" s="67">
        <f>Assumptions!$B$25*KZ14/12*KZ9</f>
        <v>0</v>
      </c>
      <c r="LA30" s="67">
        <f>Assumptions!$B$25*LA14/12*LA9</f>
        <v>0</v>
      </c>
      <c r="LB30" s="67">
        <f>Assumptions!$B$25*LB14/12*LB9</f>
        <v>0</v>
      </c>
      <c r="LC30" s="67">
        <f>Assumptions!$B$25*LC14/12*LC9</f>
        <v>0</v>
      </c>
      <c r="LD30" s="67">
        <f>Assumptions!$B$25*LD14/12*LD9</f>
        <v>0</v>
      </c>
      <c r="LE30" s="67">
        <f>Assumptions!$B$25*LE14/12*LE9</f>
        <v>0</v>
      </c>
      <c r="LF30" s="67">
        <f>Assumptions!$B$25*LF14/12*LF9</f>
        <v>0</v>
      </c>
      <c r="LG30" s="67">
        <f>Assumptions!$B$25*LG14/12*LG9</f>
        <v>0</v>
      </c>
      <c r="LH30" s="67">
        <f>Assumptions!$B$25*LH14/12*LH9</f>
        <v>0</v>
      </c>
      <c r="LI30" s="67">
        <f>Assumptions!$B$25*LI14/12*LI9</f>
        <v>0</v>
      </c>
      <c r="LJ30" s="67">
        <f>Assumptions!$B$25*LJ14/12*LJ9</f>
        <v>0</v>
      </c>
      <c r="LK30" s="67">
        <f>Assumptions!$B$25*LK14/12*LK9</f>
        <v>0</v>
      </c>
      <c r="LL30" s="67">
        <f>Assumptions!$B$25*LL14/12*LL9</f>
        <v>0</v>
      </c>
      <c r="LM30" s="67">
        <f>Assumptions!$B$25*LM14/12*LM9</f>
        <v>0</v>
      </c>
      <c r="LN30" s="67">
        <f>Assumptions!$B$25*LN14/12*LN9</f>
        <v>0</v>
      </c>
      <c r="LO30" s="67">
        <f>Assumptions!$B$25*LO14/12*LO9</f>
        <v>0</v>
      </c>
      <c r="LP30" s="67">
        <f>Assumptions!$B$25*LP14/12*LP9</f>
        <v>0</v>
      </c>
      <c r="LQ30" s="67">
        <f>Assumptions!$B$25*LQ14/12*LQ9</f>
        <v>0</v>
      </c>
      <c r="LR30" s="67">
        <f>Assumptions!$B$25*LR14/12*LR9</f>
        <v>0</v>
      </c>
      <c r="LS30" s="67">
        <f>Assumptions!$B$25*LS14/12*LS9</f>
        <v>0</v>
      </c>
      <c r="LT30" s="67">
        <f>Assumptions!$B$25*LT14/12*LT9</f>
        <v>0</v>
      </c>
      <c r="LU30" s="67">
        <f>Assumptions!$B$25*LU14/12*LU9</f>
        <v>0</v>
      </c>
      <c r="LV30" s="67">
        <f>Assumptions!$B$25*LV14/12*LV9</f>
        <v>0</v>
      </c>
      <c r="LW30" s="67">
        <f>Assumptions!$B$25*LW14/12*LW9</f>
        <v>0</v>
      </c>
      <c r="LX30" s="67">
        <f>Assumptions!$B$25*LX14/12*LX9</f>
        <v>0</v>
      </c>
      <c r="LY30" s="67">
        <f>Assumptions!$B$25*LY14/12*LY9</f>
        <v>0</v>
      </c>
      <c r="LZ30" s="67">
        <f>Assumptions!$B$25*LZ14/12*LZ9</f>
        <v>0</v>
      </c>
      <c r="MA30" s="67">
        <f>Assumptions!$B$25*MA14/12*MA9</f>
        <v>0</v>
      </c>
      <c r="MB30" s="67">
        <f>Assumptions!$B$25*MB14/12*MB9</f>
        <v>0</v>
      </c>
      <c r="MC30" s="67">
        <f>Assumptions!$B$25*MC14/12*MC9</f>
        <v>0</v>
      </c>
      <c r="MD30" s="67">
        <f>Assumptions!$B$25*MD14/12*MD9</f>
        <v>0</v>
      </c>
      <c r="ME30" s="67">
        <f>Assumptions!$B$25*ME14/12*ME9</f>
        <v>0</v>
      </c>
      <c r="MF30" s="67">
        <f>Assumptions!$B$25*MF14/12*MF9</f>
        <v>0</v>
      </c>
      <c r="MG30" s="67">
        <f>Assumptions!$B$25*MG14/12*MG9</f>
        <v>0</v>
      </c>
      <c r="MH30" s="67">
        <f>Assumptions!$B$25*MH14/12*MH9</f>
        <v>0</v>
      </c>
      <c r="MI30" s="67">
        <f>Assumptions!$B$25*MI14/12*MI9</f>
        <v>0</v>
      </c>
      <c r="MJ30" s="67">
        <f>Assumptions!$B$25*MJ14/12*MJ9</f>
        <v>0</v>
      </c>
      <c r="MK30" s="67">
        <f>Assumptions!$B$25*MK14/12*MK9</f>
        <v>0</v>
      </c>
      <c r="ML30" s="67">
        <f>Assumptions!$B$25*ML14/12*ML9</f>
        <v>0</v>
      </c>
      <c r="MM30" s="67">
        <f>Assumptions!$B$25*MM14/12*MM9</f>
        <v>0</v>
      </c>
      <c r="MN30" s="67">
        <f>Assumptions!$B$25*MN14/12*MN9</f>
        <v>0</v>
      </c>
      <c r="MO30" s="67">
        <f>Assumptions!$B$25*MO14/12*MO9</f>
        <v>0</v>
      </c>
      <c r="MP30" s="67">
        <f>Assumptions!$B$25*MP14/12*MP9</f>
        <v>0</v>
      </c>
      <c r="MQ30" s="67">
        <f>Assumptions!$B$25*MQ14/12*MQ9</f>
        <v>0</v>
      </c>
      <c r="MR30" s="67">
        <f>Assumptions!$B$25*MR14/12*MR9</f>
        <v>0</v>
      </c>
      <c r="MS30" s="67">
        <f>Assumptions!$B$25*MS14/12*MS9</f>
        <v>0</v>
      </c>
      <c r="MT30" s="67">
        <f>Assumptions!$B$25*MT14/12*MT9</f>
        <v>0</v>
      </c>
      <c r="MU30" s="67">
        <f>Assumptions!$B$25*MU14/12*MU9</f>
        <v>0</v>
      </c>
      <c r="MV30" s="67">
        <f>Assumptions!$B$25*MV14/12*MV9</f>
        <v>0</v>
      </c>
      <c r="MW30" s="67">
        <f>Assumptions!$B$25*MW14/12*MW9</f>
        <v>0</v>
      </c>
      <c r="MX30" s="67">
        <f>Assumptions!$B$25*MX14/12*MX9</f>
        <v>0</v>
      </c>
      <c r="MY30" s="67">
        <f>Assumptions!$B$25*MY14/12*MY9</f>
        <v>0</v>
      </c>
      <c r="MZ30" s="67">
        <f>Assumptions!$B$25*MZ14/12*MZ9</f>
        <v>0</v>
      </c>
      <c r="NA30" s="67">
        <f>Assumptions!$B$25*NA14/12*NA9</f>
        <v>0</v>
      </c>
      <c r="NB30" s="67">
        <f>Assumptions!$B$25*NB14/12*NB9</f>
        <v>0</v>
      </c>
      <c r="NC30" s="67">
        <f>Assumptions!$B$25*NC14/12*NC9</f>
        <v>0</v>
      </c>
      <c r="ND30" s="67">
        <f>Assumptions!$B$25*ND14/12*ND9</f>
        <v>0</v>
      </c>
      <c r="NE30" s="67">
        <f>Assumptions!$B$25*NE14/12*NE9</f>
        <v>0</v>
      </c>
      <c r="NF30" s="67">
        <f>Assumptions!$B$25*NF14/12*NF9</f>
        <v>0</v>
      </c>
      <c r="NG30" s="67">
        <f>Assumptions!$B$25*NG14/12*NG9</f>
        <v>0</v>
      </c>
      <c r="NH30" s="67">
        <f>Assumptions!$B$25*NH14/12*NH9</f>
        <v>0</v>
      </c>
      <c r="NI30" s="67">
        <f>Assumptions!$B$25*NI14/12*NI9</f>
        <v>0</v>
      </c>
      <c r="NJ30" s="67">
        <f>Assumptions!$B$25*NJ14/12*NJ9</f>
        <v>0</v>
      </c>
      <c r="NK30" s="67">
        <f>Assumptions!$B$25*NK14/12*NK9</f>
        <v>0</v>
      </c>
      <c r="NL30" s="67">
        <f>Assumptions!$B$25*NL14/12*NL9</f>
        <v>0</v>
      </c>
      <c r="NM30" s="67">
        <f>Assumptions!$B$25*NM14/12*NM9</f>
        <v>0</v>
      </c>
      <c r="NN30" s="67">
        <f>Assumptions!$B$25*NN14/12*NN9</f>
        <v>0</v>
      </c>
      <c r="NO30" s="67">
        <f>Assumptions!$B$25*NO14/12*NO9</f>
        <v>0</v>
      </c>
      <c r="NP30" s="67">
        <f>Assumptions!$B$25*NP14/12*NP9</f>
        <v>0</v>
      </c>
      <c r="NQ30" s="67">
        <f>Assumptions!$B$25*NQ14/12*NQ9</f>
        <v>0</v>
      </c>
      <c r="NR30" s="67">
        <f>Assumptions!$B$25*NR14/12*NR9</f>
        <v>0</v>
      </c>
      <c r="NW30" s="1"/>
      <c r="NX30" s="1"/>
    </row>
    <row r="31" spans="1:389">
      <c r="A31" t="s">
        <v>357</v>
      </c>
      <c r="C31" s="67">
        <f>C14*Assumptions!$B$24</f>
        <v>0</v>
      </c>
      <c r="D31" s="67">
        <f>D14*Assumptions!$B$24</f>
        <v>0</v>
      </c>
      <c r="E31" s="67">
        <f>E14*Assumptions!$B$24</f>
        <v>0</v>
      </c>
      <c r="F31" s="67">
        <f>F14*Assumptions!$B$24</f>
        <v>0</v>
      </c>
      <c r="G31" s="67">
        <f>G14*Assumptions!$B$24</f>
        <v>0</v>
      </c>
      <c r="H31" s="67">
        <f>H14*Assumptions!$B$24</f>
        <v>0</v>
      </c>
      <c r="I31" s="67">
        <f>I14*Assumptions!$B$24</f>
        <v>0</v>
      </c>
      <c r="J31" s="67">
        <f>J14*Assumptions!$B$24</f>
        <v>0</v>
      </c>
      <c r="K31" s="67">
        <f>K14*Assumptions!$B$24</f>
        <v>0</v>
      </c>
      <c r="L31" s="67">
        <f>L14*Assumptions!$B$24</f>
        <v>0</v>
      </c>
      <c r="M31" s="67">
        <f>M14*Assumptions!$B$24</f>
        <v>0</v>
      </c>
      <c r="N31" s="67">
        <f>N14*Assumptions!$B$24</f>
        <v>0</v>
      </c>
      <c r="O31" s="67">
        <f>O14*Assumptions!$B$24</f>
        <v>0</v>
      </c>
      <c r="P31" s="67">
        <f>P14*Assumptions!$B$24</f>
        <v>0</v>
      </c>
      <c r="Q31" s="67">
        <f>Q14*Assumptions!$B$24</f>
        <v>0</v>
      </c>
      <c r="R31" s="67">
        <f>R14*Assumptions!$B$24</f>
        <v>0</v>
      </c>
      <c r="S31" s="67">
        <f>S14*Assumptions!$B$24</f>
        <v>0</v>
      </c>
      <c r="T31" s="67">
        <f>T14*Assumptions!$B$24</f>
        <v>0</v>
      </c>
      <c r="U31" s="67">
        <f>U14*Assumptions!$B$24</f>
        <v>0</v>
      </c>
      <c r="V31" s="67">
        <f>V14*Assumptions!$B$24</f>
        <v>0</v>
      </c>
      <c r="W31" s="67">
        <f>W14*Assumptions!$B$24</f>
        <v>0</v>
      </c>
      <c r="X31" s="67">
        <f>X14*Assumptions!$B$24</f>
        <v>0</v>
      </c>
      <c r="Y31" s="67">
        <f>Y14*Assumptions!$B$24</f>
        <v>0</v>
      </c>
      <c r="Z31" s="67">
        <f>Z14*Assumptions!$B$24</f>
        <v>0</v>
      </c>
      <c r="AA31" s="67">
        <f>AA14*Assumptions!$B$24</f>
        <v>0</v>
      </c>
      <c r="AB31" s="67">
        <f>AB14*Assumptions!$B$24</f>
        <v>0</v>
      </c>
      <c r="AC31" s="67">
        <f>AC14*Assumptions!$B$24</f>
        <v>0</v>
      </c>
      <c r="AD31" s="67">
        <f>AD14*Assumptions!$B$24</f>
        <v>0</v>
      </c>
      <c r="AE31" s="67">
        <f>AE14*Assumptions!$B$24</f>
        <v>0</v>
      </c>
      <c r="AF31" s="67">
        <f>AF14*Assumptions!$B$24</f>
        <v>0</v>
      </c>
      <c r="AG31" s="67">
        <f>AG14*Assumptions!$B$24</f>
        <v>0</v>
      </c>
      <c r="AH31" s="67">
        <f>AH14*Assumptions!$B$24</f>
        <v>0</v>
      </c>
      <c r="AI31" s="67">
        <f>AI14*Assumptions!$B$24</f>
        <v>0</v>
      </c>
      <c r="AJ31" s="67">
        <f>AJ14*Assumptions!$B$24</f>
        <v>0</v>
      </c>
      <c r="AK31" s="67">
        <f>AK14*Assumptions!$B$24</f>
        <v>0</v>
      </c>
      <c r="AL31" s="67">
        <f>AL14*Assumptions!$B$24</f>
        <v>0</v>
      </c>
      <c r="AM31" s="67">
        <f>AM14*Assumptions!$B$24</f>
        <v>0</v>
      </c>
      <c r="AN31" s="67">
        <f>AN14*Assumptions!$B$24</f>
        <v>0</v>
      </c>
      <c r="AO31" s="67">
        <f>AO14*Assumptions!$B$24</f>
        <v>0</v>
      </c>
      <c r="AP31" s="67">
        <f>AP14*Assumptions!$B$24</f>
        <v>0</v>
      </c>
      <c r="AQ31" s="67">
        <f>AQ14*Assumptions!$B$24</f>
        <v>0</v>
      </c>
      <c r="AR31" s="67">
        <f>AR14*Assumptions!$B$24</f>
        <v>0</v>
      </c>
      <c r="AS31" s="67">
        <f>AS14*Assumptions!$B$24</f>
        <v>0</v>
      </c>
      <c r="AT31" s="67">
        <f>AT14*Assumptions!$B$24</f>
        <v>0</v>
      </c>
      <c r="AU31" s="67">
        <f>AU14*Assumptions!$B$24</f>
        <v>0</v>
      </c>
      <c r="AV31" s="67">
        <f>AV14*Assumptions!$B$24</f>
        <v>0</v>
      </c>
      <c r="AW31" s="67">
        <f>AW14*Assumptions!$B$24</f>
        <v>0</v>
      </c>
      <c r="AX31" s="67">
        <f>AX14*Assumptions!$B$24</f>
        <v>0</v>
      </c>
      <c r="AY31" s="67">
        <f>AY14*Assumptions!$B$24</f>
        <v>0</v>
      </c>
      <c r="AZ31" s="67">
        <f>AZ14*Assumptions!$B$24</f>
        <v>0</v>
      </c>
      <c r="BA31" s="67">
        <f>BA14*Assumptions!$B$24</f>
        <v>0</v>
      </c>
      <c r="BB31" s="67">
        <f>BB14*Assumptions!$B$24</f>
        <v>0</v>
      </c>
      <c r="BC31" s="67">
        <f>BC14*Assumptions!$B$24</f>
        <v>0</v>
      </c>
      <c r="BD31" s="67">
        <f>BD14*Assumptions!$B$24</f>
        <v>0</v>
      </c>
      <c r="BE31" s="67">
        <f>BE14*Assumptions!$B$24</f>
        <v>0</v>
      </c>
      <c r="BF31" s="67">
        <f>BF14*Assumptions!$B$24</f>
        <v>0</v>
      </c>
      <c r="BG31" s="67">
        <f>BG14*Assumptions!$B$24</f>
        <v>0</v>
      </c>
      <c r="BH31" s="67">
        <f>BH14*Assumptions!$B$24</f>
        <v>0</v>
      </c>
      <c r="BI31" s="67">
        <f>BI14*Assumptions!$B$24</f>
        <v>0</v>
      </c>
      <c r="BJ31" s="67">
        <f>BJ14*Assumptions!$B$24</f>
        <v>0</v>
      </c>
      <c r="BK31" s="67">
        <f>BK14*Assumptions!$B$24</f>
        <v>0</v>
      </c>
      <c r="BL31" s="67">
        <f>BL14*Assumptions!$B$24</f>
        <v>0</v>
      </c>
      <c r="BM31" s="67">
        <f>BM14*Assumptions!$B$24</f>
        <v>0</v>
      </c>
      <c r="BN31" s="67">
        <f>BN14*Assumptions!$B$24</f>
        <v>0</v>
      </c>
      <c r="BO31" s="67">
        <f>BO14*Assumptions!$B$24</f>
        <v>0</v>
      </c>
      <c r="BP31" s="67">
        <f>BP14*Assumptions!$B$24</f>
        <v>0</v>
      </c>
      <c r="BQ31" s="67">
        <f>BQ14*Assumptions!$B$24</f>
        <v>0</v>
      </c>
      <c r="BR31" s="67">
        <f>BR14*Assumptions!$B$24</f>
        <v>0</v>
      </c>
      <c r="BS31" s="67">
        <f>BS14*Assumptions!$B$24</f>
        <v>0</v>
      </c>
      <c r="BT31" s="67">
        <f>BT14*Assumptions!$B$24</f>
        <v>0</v>
      </c>
      <c r="BU31" s="67">
        <f>BU14*Assumptions!$B$24</f>
        <v>0</v>
      </c>
      <c r="BV31" s="67">
        <f>BV14*Assumptions!$B$24</f>
        <v>0</v>
      </c>
      <c r="BW31" s="67">
        <f>BW14*Assumptions!$B$24</f>
        <v>0</v>
      </c>
      <c r="BX31" s="67">
        <f>BX14*Assumptions!$B$24</f>
        <v>0</v>
      </c>
      <c r="BY31" s="67">
        <f>BY14*Assumptions!$B$24</f>
        <v>0</v>
      </c>
      <c r="BZ31" s="67">
        <f>BZ14*Assumptions!$B$24</f>
        <v>0</v>
      </c>
      <c r="CA31" s="67">
        <f>CA14*Assumptions!$B$24</f>
        <v>0</v>
      </c>
      <c r="CB31" s="67">
        <f>CB14*Assumptions!$B$24</f>
        <v>0</v>
      </c>
      <c r="CC31" s="67">
        <f>CC14*Assumptions!$B$24</f>
        <v>0</v>
      </c>
      <c r="CD31" s="67">
        <f>CD14*Assumptions!$B$24</f>
        <v>0</v>
      </c>
      <c r="CE31" s="67">
        <f>CE14*Assumptions!$B$24</f>
        <v>0</v>
      </c>
      <c r="CF31" s="67">
        <f>CF14*Assumptions!$B$24</f>
        <v>0</v>
      </c>
      <c r="CG31" s="67">
        <f>CG14*Assumptions!$B$24</f>
        <v>0</v>
      </c>
      <c r="CH31" s="67">
        <f>CH14*Assumptions!$B$24</f>
        <v>0</v>
      </c>
      <c r="CI31" s="67">
        <f>CI14*Assumptions!$B$24</f>
        <v>0</v>
      </c>
      <c r="CJ31" s="67">
        <f>CJ14*Assumptions!$B$24</f>
        <v>0</v>
      </c>
      <c r="CK31" s="67">
        <f>CK14*Assumptions!$B$24</f>
        <v>0</v>
      </c>
      <c r="CL31" s="67">
        <f>CL14*Assumptions!$B$24</f>
        <v>0</v>
      </c>
      <c r="CM31" s="67">
        <f>CM14*Assumptions!$B$24</f>
        <v>0</v>
      </c>
      <c r="CN31" s="67">
        <f>CN14*Assumptions!$B$24</f>
        <v>0</v>
      </c>
      <c r="CO31" s="67">
        <f>CO14*Assumptions!$B$24</f>
        <v>0</v>
      </c>
      <c r="CP31" s="67">
        <f>CP14*Assumptions!$B$24</f>
        <v>0</v>
      </c>
      <c r="CQ31" s="67">
        <f>CQ14*Assumptions!$B$24</f>
        <v>0</v>
      </c>
      <c r="CR31" s="67">
        <f>CR14*Assumptions!$B$24</f>
        <v>0</v>
      </c>
      <c r="CS31" s="67">
        <f>CS14*Assumptions!$B$24</f>
        <v>0</v>
      </c>
      <c r="CT31" s="67">
        <f>CT14*Assumptions!$B$24</f>
        <v>0</v>
      </c>
      <c r="CU31" s="67">
        <f>CU14*Assumptions!$B$24</f>
        <v>0</v>
      </c>
      <c r="CV31" s="67">
        <f>CV14*Assumptions!$B$24</f>
        <v>0</v>
      </c>
      <c r="CW31" s="67">
        <f>CW14*Assumptions!$B$24</f>
        <v>0</v>
      </c>
      <c r="CX31" s="67">
        <f>CX14*Assumptions!$B$24</f>
        <v>0</v>
      </c>
      <c r="CY31" s="67">
        <f>CY14*Assumptions!$B$24</f>
        <v>0</v>
      </c>
      <c r="CZ31" s="67">
        <f>CZ14*Assumptions!$B$24</f>
        <v>0</v>
      </c>
      <c r="DA31" s="67">
        <f>DA14*Assumptions!$B$24</f>
        <v>0</v>
      </c>
      <c r="DB31" s="67">
        <f>DB14*Assumptions!$B$24</f>
        <v>0</v>
      </c>
      <c r="DC31" s="67">
        <f>DC14*Assumptions!$B$24</f>
        <v>0</v>
      </c>
      <c r="DD31" s="67">
        <f>DD14*Assumptions!$B$24</f>
        <v>0</v>
      </c>
      <c r="DE31" s="67">
        <f>DE14*Assumptions!$B$24</f>
        <v>0</v>
      </c>
      <c r="DF31" s="67">
        <f>DF14*Assumptions!$B$24</f>
        <v>0</v>
      </c>
      <c r="DG31" s="67">
        <f>DG14*Assumptions!$B$24</f>
        <v>0</v>
      </c>
      <c r="DH31" s="67">
        <f>DH14*Assumptions!$B$24</f>
        <v>0</v>
      </c>
      <c r="DI31" s="67">
        <f>DI14*Assumptions!$B$24</f>
        <v>0</v>
      </c>
      <c r="DJ31" s="67">
        <f>DJ14*Assumptions!$B$24</f>
        <v>0</v>
      </c>
      <c r="DK31" s="67">
        <f>DK14*Assumptions!$B$24</f>
        <v>0</v>
      </c>
      <c r="DL31" s="67">
        <f>DL14*Assumptions!$B$24</f>
        <v>0</v>
      </c>
      <c r="DM31" s="67">
        <f>DM14*Assumptions!$B$24</f>
        <v>0</v>
      </c>
      <c r="DN31" s="67">
        <f>DN14*Assumptions!$B$24</f>
        <v>0</v>
      </c>
      <c r="DO31" s="67">
        <f>DO14*Assumptions!$B$24</f>
        <v>0</v>
      </c>
      <c r="DP31" s="67">
        <f>DP14*Assumptions!$B$24</f>
        <v>0</v>
      </c>
      <c r="DQ31" s="67">
        <f>DQ14*Assumptions!$B$24</f>
        <v>0</v>
      </c>
      <c r="DR31" s="67">
        <f>DR14*Assumptions!$B$24</f>
        <v>0</v>
      </c>
      <c r="DS31" s="67">
        <f>DS14*Assumptions!$B$24</f>
        <v>0</v>
      </c>
      <c r="DT31" s="67">
        <f>DT14*Assumptions!$B$24</f>
        <v>0</v>
      </c>
      <c r="DU31" s="67">
        <f>DU14*Assumptions!$B$24</f>
        <v>0</v>
      </c>
      <c r="DV31" s="67">
        <f>DV14*Assumptions!$B$24</f>
        <v>0</v>
      </c>
      <c r="DW31" s="67">
        <f>DW14*Assumptions!$B$24</f>
        <v>0</v>
      </c>
      <c r="DX31" s="67">
        <f>DX14*Assumptions!$B$24</f>
        <v>0</v>
      </c>
      <c r="DY31" s="67">
        <f>DY14*Assumptions!$B$24</f>
        <v>0</v>
      </c>
      <c r="DZ31" s="67">
        <f>DZ14*Assumptions!$B$24</f>
        <v>0</v>
      </c>
      <c r="EA31" s="67">
        <f>EA14*Assumptions!$B$24</f>
        <v>0</v>
      </c>
      <c r="EB31" s="67">
        <f>EB14*Assumptions!$B$24</f>
        <v>0</v>
      </c>
      <c r="EC31" s="67">
        <f>EC14*Assumptions!$B$24</f>
        <v>0</v>
      </c>
      <c r="ED31" s="67">
        <f>ED14*Assumptions!$B$24</f>
        <v>0</v>
      </c>
      <c r="EE31" s="67">
        <f>EE14*Assumptions!$B$24</f>
        <v>0</v>
      </c>
      <c r="EF31" s="67">
        <f>EF14*Assumptions!$B$24</f>
        <v>0</v>
      </c>
      <c r="EG31" s="67">
        <f>EG14*Assumptions!$B$24</f>
        <v>0</v>
      </c>
      <c r="EH31" s="67">
        <f>EH14*Assumptions!$B$24</f>
        <v>0</v>
      </c>
      <c r="EI31" s="67">
        <f>EI14*Assumptions!$B$24</f>
        <v>0</v>
      </c>
      <c r="EJ31" s="67">
        <f>EJ14*Assumptions!$B$24</f>
        <v>0</v>
      </c>
      <c r="EK31" s="67">
        <f>EK14*Assumptions!$B$24</f>
        <v>0</v>
      </c>
      <c r="EL31" s="67">
        <f>EL14*Assumptions!$B$24</f>
        <v>0</v>
      </c>
      <c r="EM31" s="67">
        <f>EM14*Assumptions!$B$24</f>
        <v>0</v>
      </c>
      <c r="EN31" s="67">
        <f>EN14*Assumptions!$B$24</f>
        <v>0</v>
      </c>
      <c r="EO31" s="67">
        <f>EO14*Assumptions!$B$24</f>
        <v>0</v>
      </c>
      <c r="EP31" s="67">
        <f>EP14*Assumptions!$B$24</f>
        <v>0</v>
      </c>
      <c r="EQ31" s="67">
        <f>EQ14*Assumptions!$B$24</f>
        <v>0</v>
      </c>
      <c r="ER31" s="67">
        <f>ER14*Assumptions!$B$24</f>
        <v>0</v>
      </c>
      <c r="ES31" s="67">
        <f>ES14*Assumptions!$B$24</f>
        <v>0</v>
      </c>
      <c r="ET31" s="67">
        <f>ET14*Assumptions!$B$24</f>
        <v>0</v>
      </c>
      <c r="EU31" s="67">
        <f>EU14*Assumptions!$B$24</f>
        <v>0</v>
      </c>
      <c r="EV31" s="67">
        <f>EV14*Assumptions!$B$24</f>
        <v>0</v>
      </c>
      <c r="EW31" s="67">
        <f>EW14*Assumptions!$B$24</f>
        <v>0</v>
      </c>
      <c r="EX31" s="67">
        <f>EX14*Assumptions!$B$24</f>
        <v>0</v>
      </c>
      <c r="EY31" s="67">
        <f>EY14*Assumptions!$B$24</f>
        <v>0</v>
      </c>
      <c r="EZ31" s="67">
        <f>EZ14*Assumptions!$B$24</f>
        <v>0</v>
      </c>
      <c r="FA31" s="67">
        <f>FA14*Assumptions!$B$24</f>
        <v>0</v>
      </c>
      <c r="FB31" s="67">
        <f>FB14*Assumptions!$B$24</f>
        <v>0</v>
      </c>
      <c r="FC31" s="67">
        <f>FC14*Assumptions!$B$24</f>
        <v>0</v>
      </c>
      <c r="FD31" s="67">
        <f>FD14*Assumptions!$B$24</f>
        <v>0</v>
      </c>
      <c r="FE31" s="67">
        <f>FE14*Assumptions!$B$24</f>
        <v>0</v>
      </c>
      <c r="FF31" s="67">
        <f>FF14*Assumptions!$B$24</f>
        <v>0</v>
      </c>
      <c r="FG31" s="67">
        <f>FG14*Assumptions!$B$24</f>
        <v>0</v>
      </c>
      <c r="FH31" s="67">
        <f>FH14*Assumptions!$B$24</f>
        <v>0</v>
      </c>
      <c r="FI31" s="67">
        <f>FI14*Assumptions!$B$24</f>
        <v>0</v>
      </c>
      <c r="FJ31" s="67">
        <f>FJ14*Assumptions!$B$24</f>
        <v>0</v>
      </c>
      <c r="FK31" s="67">
        <f>FK14*Assumptions!$B$24</f>
        <v>0</v>
      </c>
      <c r="FL31" s="67">
        <f>FL14*Assumptions!$B$24</f>
        <v>0</v>
      </c>
      <c r="FM31" s="67">
        <f>FM14*Assumptions!$B$24</f>
        <v>0</v>
      </c>
      <c r="FN31" s="67">
        <f>FN14*Assumptions!$B$24</f>
        <v>0</v>
      </c>
      <c r="FO31" s="67">
        <f>FO14*Assumptions!$B$24</f>
        <v>0</v>
      </c>
      <c r="FP31" s="67">
        <f>FP14*Assumptions!$B$24</f>
        <v>0</v>
      </c>
      <c r="FQ31" s="67">
        <f>FQ14*Assumptions!$B$24</f>
        <v>0</v>
      </c>
      <c r="FR31" s="67">
        <f>FR14*Assumptions!$B$24</f>
        <v>0</v>
      </c>
      <c r="FS31" s="67">
        <f>FS14*Assumptions!$B$24</f>
        <v>0</v>
      </c>
      <c r="FT31" s="67">
        <f>FT14*Assumptions!$B$24</f>
        <v>0</v>
      </c>
      <c r="FU31" s="67">
        <f>FU14*Assumptions!$B$24</f>
        <v>0</v>
      </c>
      <c r="FV31" s="67">
        <f>FV14*Assumptions!$B$24</f>
        <v>0</v>
      </c>
      <c r="FW31" s="67">
        <f>FW14*Assumptions!$B$24</f>
        <v>0</v>
      </c>
      <c r="FX31" s="67">
        <f>FX14*Assumptions!$B$24</f>
        <v>0</v>
      </c>
      <c r="FY31" s="67">
        <f>FY14*Assumptions!$B$24</f>
        <v>0</v>
      </c>
      <c r="FZ31" s="67">
        <f>FZ14*Assumptions!$B$24</f>
        <v>0</v>
      </c>
      <c r="GA31" s="67">
        <f>GA14*Assumptions!$B$24</f>
        <v>0</v>
      </c>
      <c r="GB31" s="67">
        <f>GB14*Assumptions!$B$24</f>
        <v>0</v>
      </c>
      <c r="GC31" s="67">
        <f>GC14*Assumptions!$B$24</f>
        <v>0</v>
      </c>
      <c r="GD31" s="67">
        <f>GD14*Assumptions!$B$24</f>
        <v>0</v>
      </c>
      <c r="GE31" s="67">
        <f>GE14*Assumptions!$B$24</f>
        <v>0</v>
      </c>
      <c r="GF31" s="67">
        <f>GF14*Assumptions!$B$24</f>
        <v>0</v>
      </c>
      <c r="GG31" s="67">
        <f>GG14*Assumptions!$B$24</f>
        <v>0</v>
      </c>
      <c r="GH31" s="67">
        <f>GH14*Assumptions!$B$24</f>
        <v>0</v>
      </c>
      <c r="GI31" s="67">
        <f>GI14*Assumptions!$B$24</f>
        <v>0</v>
      </c>
      <c r="GJ31" s="67">
        <f>GJ14*Assumptions!$B$24</f>
        <v>0</v>
      </c>
      <c r="GK31" s="67">
        <f>GK14*Assumptions!$B$24</f>
        <v>0</v>
      </c>
      <c r="GL31" s="67">
        <f>GL14*Assumptions!$B$24</f>
        <v>0</v>
      </c>
      <c r="GM31" s="67">
        <f>GM14*Assumptions!$B$24</f>
        <v>0</v>
      </c>
      <c r="GN31" s="67">
        <f>GN14*Assumptions!$B$24</f>
        <v>0</v>
      </c>
      <c r="GO31" s="67">
        <f>GO14*Assumptions!$B$24</f>
        <v>0</v>
      </c>
      <c r="GP31" s="67">
        <f>GP14*Assumptions!$B$24</f>
        <v>0</v>
      </c>
      <c r="GQ31" s="67">
        <f>GQ14*Assumptions!$B$24</f>
        <v>0</v>
      </c>
      <c r="GR31" s="67">
        <f>GR14*Assumptions!$B$24</f>
        <v>0</v>
      </c>
      <c r="GS31" s="67">
        <f>GS14*Assumptions!$B$24</f>
        <v>0</v>
      </c>
      <c r="GT31" s="67">
        <f>GT14*Assumptions!$B$24</f>
        <v>0</v>
      </c>
      <c r="GU31" s="67">
        <f>GU14*Assumptions!$B$24</f>
        <v>0</v>
      </c>
      <c r="GV31" s="67">
        <f>GV14*Assumptions!$B$24</f>
        <v>0</v>
      </c>
      <c r="GW31" s="67">
        <f>GW14*Assumptions!$B$24</f>
        <v>0</v>
      </c>
      <c r="GX31" s="67">
        <f>GX14*Assumptions!$B$24</f>
        <v>0</v>
      </c>
      <c r="GY31" s="67">
        <f>GY14*Assumptions!$B$24</f>
        <v>0</v>
      </c>
      <c r="GZ31" s="67">
        <f>GZ14*Assumptions!$B$24</f>
        <v>0</v>
      </c>
      <c r="HA31" s="67">
        <f>HA14*Assumptions!$B$24</f>
        <v>0</v>
      </c>
      <c r="HB31" s="67">
        <f>HB14*Assumptions!$B$24</f>
        <v>0</v>
      </c>
      <c r="HC31" s="67">
        <f>HC14*Assumptions!$B$24</f>
        <v>0</v>
      </c>
      <c r="HD31" s="67">
        <f>HD14*Assumptions!$B$24</f>
        <v>0</v>
      </c>
      <c r="HE31" s="67">
        <f>HE14*Assumptions!$B$24</f>
        <v>0</v>
      </c>
      <c r="HF31" s="67">
        <f>HF14*Assumptions!$B$24</f>
        <v>0</v>
      </c>
      <c r="HG31" s="67">
        <f>HG14*Assumptions!$B$24</f>
        <v>0</v>
      </c>
      <c r="HH31" s="67">
        <f>HH14*Assumptions!$B$24</f>
        <v>0</v>
      </c>
      <c r="HI31" s="67">
        <f>HI14*Assumptions!$B$24</f>
        <v>0</v>
      </c>
      <c r="HJ31" s="67">
        <f>HJ14*Assumptions!$B$24</f>
        <v>0</v>
      </c>
      <c r="HK31" s="67">
        <f>HK14*Assumptions!$B$24</f>
        <v>0</v>
      </c>
      <c r="HL31" s="67">
        <f>HL14*Assumptions!$B$24</f>
        <v>0</v>
      </c>
      <c r="HM31" s="67">
        <f>HM14*Assumptions!$B$24</f>
        <v>0</v>
      </c>
      <c r="HN31" s="67">
        <f>HN14*Assumptions!$B$24</f>
        <v>0</v>
      </c>
      <c r="HO31" s="67">
        <f>HO14*Assumptions!$B$24</f>
        <v>0</v>
      </c>
      <c r="HP31" s="67">
        <f>HP14*Assumptions!$B$24</f>
        <v>0</v>
      </c>
      <c r="HQ31" s="67">
        <f>HQ14*Assumptions!$B$24</f>
        <v>0</v>
      </c>
      <c r="HR31" s="67">
        <f>HR14*Assumptions!$B$24</f>
        <v>0</v>
      </c>
      <c r="HS31" s="67">
        <f>HS14*Assumptions!$B$24</f>
        <v>0</v>
      </c>
      <c r="HT31" s="67">
        <f>HT14*Assumptions!$B$24</f>
        <v>0</v>
      </c>
      <c r="HU31" s="67">
        <f>HU14*Assumptions!$B$24</f>
        <v>0</v>
      </c>
      <c r="HV31" s="67">
        <f>HV14*Assumptions!$B$24</f>
        <v>0</v>
      </c>
      <c r="HW31" s="67">
        <f>HW14*Assumptions!$B$24</f>
        <v>0</v>
      </c>
      <c r="HX31" s="67">
        <f>HX14*Assumptions!$B$24</f>
        <v>0</v>
      </c>
      <c r="HY31" s="67">
        <f>HY14*Assumptions!$B$24</f>
        <v>0</v>
      </c>
      <c r="HZ31" s="67">
        <f>HZ14*Assumptions!$B$24</f>
        <v>0</v>
      </c>
      <c r="IA31" s="67">
        <f>IA14*Assumptions!$B$24</f>
        <v>0</v>
      </c>
      <c r="IB31" s="67">
        <f>IB14*Assumptions!$B$24</f>
        <v>0</v>
      </c>
      <c r="IC31" s="67">
        <f>IC14*Assumptions!$B$24</f>
        <v>0</v>
      </c>
      <c r="ID31" s="67">
        <f>ID14*Assumptions!$B$24</f>
        <v>0</v>
      </c>
      <c r="IE31" s="67">
        <f>IE14*Assumptions!$B$24</f>
        <v>0</v>
      </c>
      <c r="IF31" s="67">
        <f>IF14*Assumptions!$B$24</f>
        <v>0</v>
      </c>
      <c r="IG31" s="67">
        <f>IG14*Assumptions!$B$24</f>
        <v>0</v>
      </c>
      <c r="IH31" s="67">
        <f>IH14*Assumptions!$B$24</f>
        <v>0</v>
      </c>
      <c r="II31" s="67">
        <f>II14*Assumptions!$B$24</f>
        <v>0</v>
      </c>
      <c r="IJ31" s="67">
        <f>IJ14*Assumptions!$B$24</f>
        <v>0</v>
      </c>
      <c r="IK31" s="67">
        <f>IK14*Assumptions!$B$24</f>
        <v>0</v>
      </c>
      <c r="IL31" s="67">
        <f>IL14*Assumptions!$B$24</f>
        <v>0</v>
      </c>
      <c r="IM31" s="67">
        <f>IM14*Assumptions!$B$24</f>
        <v>0</v>
      </c>
      <c r="IN31" s="67">
        <f>IN14*Assumptions!$B$24</f>
        <v>0</v>
      </c>
      <c r="IO31" s="67">
        <f>IO14*Assumptions!$B$24</f>
        <v>0</v>
      </c>
      <c r="IP31" s="67">
        <f>IP14*Assumptions!$B$24</f>
        <v>0</v>
      </c>
      <c r="IQ31" s="67">
        <f>IQ14*Assumptions!$B$24</f>
        <v>0</v>
      </c>
      <c r="IR31" s="67">
        <f>IR14*Assumptions!$B$24</f>
        <v>0</v>
      </c>
      <c r="IS31" s="67">
        <f>IS14*Assumptions!$B$24</f>
        <v>0</v>
      </c>
      <c r="IT31" s="67">
        <f>IT14*Assumptions!$B$24</f>
        <v>0</v>
      </c>
      <c r="IU31" s="67">
        <f>IU14*Assumptions!$B$24</f>
        <v>0</v>
      </c>
      <c r="IV31" s="67">
        <f>IV14*Assumptions!$B$24</f>
        <v>0</v>
      </c>
      <c r="IW31" s="67">
        <f>IW14*Assumptions!$B$24</f>
        <v>0</v>
      </c>
      <c r="IX31" s="67">
        <f>IX14*Assumptions!$B$24</f>
        <v>0</v>
      </c>
      <c r="IY31" s="67">
        <f>IY14*Assumptions!$B$24</f>
        <v>0</v>
      </c>
      <c r="IZ31" s="67">
        <f>IZ14*Assumptions!$B$24</f>
        <v>0</v>
      </c>
      <c r="JA31" s="67">
        <f>JA14*Assumptions!$B$24</f>
        <v>0</v>
      </c>
      <c r="JB31" s="67">
        <f>JB14*Assumptions!$B$24</f>
        <v>0</v>
      </c>
      <c r="JC31" s="67">
        <f>JC14*Assumptions!$B$24</f>
        <v>0</v>
      </c>
      <c r="JD31" s="67">
        <f>JD14*Assumptions!$B$24</f>
        <v>0</v>
      </c>
      <c r="JE31" s="67">
        <f>JE14*Assumptions!$B$24</f>
        <v>0</v>
      </c>
      <c r="JF31" s="67">
        <f>JF14*Assumptions!$B$24</f>
        <v>0</v>
      </c>
      <c r="JG31" s="67">
        <f>JG14*Assumptions!$B$24</f>
        <v>0</v>
      </c>
      <c r="JH31" s="67">
        <f>JH14*Assumptions!$B$24</f>
        <v>0</v>
      </c>
      <c r="JI31" s="67">
        <f>JI14*Assumptions!$B$24</f>
        <v>0</v>
      </c>
      <c r="JJ31" s="67">
        <f>JJ14*Assumptions!$B$24</f>
        <v>0</v>
      </c>
      <c r="JK31" s="67">
        <f>JK14*Assumptions!$B$24</f>
        <v>0</v>
      </c>
      <c r="JL31" s="67">
        <f>JL14*Assumptions!$B$24</f>
        <v>0</v>
      </c>
      <c r="JM31" s="67">
        <f>JM14*Assumptions!$B$24</f>
        <v>0</v>
      </c>
      <c r="JN31" s="67">
        <f>JN14*Assumptions!$B$24</f>
        <v>0</v>
      </c>
      <c r="JO31" s="67">
        <f>JO14*Assumptions!$B$24</f>
        <v>0</v>
      </c>
      <c r="JP31" s="67">
        <f>JP14*Assumptions!$B$24</f>
        <v>0</v>
      </c>
      <c r="JQ31" s="67">
        <f>JQ14*Assumptions!$B$24</f>
        <v>0</v>
      </c>
      <c r="JR31" s="67">
        <f>JR14*Assumptions!$B$24</f>
        <v>0</v>
      </c>
      <c r="JS31" s="67">
        <f>JS14*Assumptions!$B$24</f>
        <v>0</v>
      </c>
      <c r="JT31" s="67">
        <f>JT14*Assumptions!$B$24</f>
        <v>0</v>
      </c>
      <c r="JU31" s="67">
        <f>JU14*Assumptions!$B$24</f>
        <v>0</v>
      </c>
      <c r="JV31" s="67">
        <f>JV14*Assumptions!$B$24</f>
        <v>0</v>
      </c>
      <c r="JW31" s="67">
        <f>JW14*Assumptions!$B$24</f>
        <v>0</v>
      </c>
      <c r="JX31" s="67">
        <f>JX14*Assumptions!$B$24</f>
        <v>0</v>
      </c>
      <c r="JY31" s="67">
        <f>JY14*Assumptions!$B$24</f>
        <v>0</v>
      </c>
      <c r="JZ31" s="67">
        <f>JZ14*Assumptions!$B$24</f>
        <v>0</v>
      </c>
      <c r="KA31" s="67">
        <f>KA14*Assumptions!$B$24</f>
        <v>0</v>
      </c>
      <c r="KB31" s="67">
        <f>KB14*Assumptions!$B$24</f>
        <v>0</v>
      </c>
      <c r="KC31" s="67">
        <f>KC14*Assumptions!$B$24</f>
        <v>0</v>
      </c>
      <c r="KD31" s="67">
        <f>KD14*Assumptions!$B$24</f>
        <v>0</v>
      </c>
      <c r="KE31" s="67">
        <f>KE14*Assumptions!$B$24</f>
        <v>0</v>
      </c>
      <c r="KF31" s="67">
        <f>KF14*Assumptions!$B$24</f>
        <v>0</v>
      </c>
      <c r="KG31" s="67">
        <f>KG14*Assumptions!$B$24</f>
        <v>0</v>
      </c>
      <c r="KH31" s="67">
        <f>KH14*Assumptions!$B$24</f>
        <v>0</v>
      </c>
      <c r="KI31" s="67">
        <f>KI14*Assumptions!$B$24</f>
        <v>0</v>
      </c>
      <c r="KJ31" s="67">
        <f>KJ14*Assumptions!$B$24</f>
        <v>0</v>
      </c>
      <c r="KK31" s="67">
        <f>KK14*Assumptions!$B$24</f>
        <v>0</v>
      </c>
      <c r="KL31" s="67">
        <f>KL14*Assumptions!$B$24</f>
        <v>0</v>
      </c>
      <c r="KM31" s="67">
        <f>KM14*Assumptions!$B$24</f>
        <v>0</v>
      </c>
      <c r="KN31" s="67">
        <f>KN14*Assumptions!$B$24</f>
        <v>0</v>
      </c>
      <c r="KO31" s="67">
        <f>KO14*Assumptions!$B$24</f>
        <v>0</v>
      </c>
      <c r="KP31" s="67">
        <f>KP14*Assumptions!$B$24</f>
        <v>0</v>
      </c>
      <c r="KQ31" s="67">
        <f>KQ14*Assumptions!$B$24</f>
        <v>0</v>
      </c>
      <c r="KR31" s="67">
        <f>KR14*Assumptions!$B$24</f>
        <v>0</v>
      </c>
      <c r="KS31" s="67">
        <f>KS14*Assumptions!$B$24</f>
        <v>0</v>
      </c>
      <c r="KT31" s="67">
        <f>KT14*Assumptions!$B$24</f>
        <v>0</v>
      </c>
      <c r="KU31" s="67">
        <f>KU14*Assumptions!$B$24</f>
        <v>0</v>
      </c>
      <c r="KV31" s="67">
        <f>KV14*Assumptions!$B$24</f>
        <v>0</v>
      </c>
      <c r="KW31" s="67">
        <f>KW14*Assumptions!$B$24</f>
        <v>0</v>
      </c>
      <c r="KX31" s="67">
        <f>KX14*Assumptions!$B$24</f>
        <v>0</v>
      </c>
      <c r="KY31" s="67">
        <f>KY14*Assumptions!$B$24</f>
        <v>0</v>
      </c>
      <c r="KZ31" s="67">
        <f>KZ14*Assumptions!$B$24</f>
        <v>0</v>
      </c>
      <c r="LA31" s="67">
        <f>LA14*Assumptions!$B$24</f>
        <v>0</v>
      </c>
      <c r="LB31" s="67">
        <f>LB14*Assumptions!$B$24</f>
        <v>0</v>
      </c>
      <c r="LC31" s="67">
        <f>LC14*Assumptions!$B$24</f>
        <v>0</v>
      </c>
      <c r="LD31" s="67">
        <f>LD14*Assumptions!$B$24</f>
        <v>0</v>
      </c>
      <c r="LE31" s="67">
        <f>LE14*Assumptions!$B$24</f>
        <v>0</v>
      </c>
      <c r="LF31" s="67">
        <f>LF14*Assumptions!$B$24</f>
        <v>0</v>
      </c>
      <c r="LG31" s="67">
        <f>LG14*Assumptions!$B$24</f>
        <v>0</v>
      </c>
      <c r="LH31" s="67">
        <f>LH14*Assumptions!$B$24</f>
        <v>0</v>
      </c>
      <c r="LI31" s="67">
        <f>LI14*Assumptions!$B$24</f>
        <v>0</v>
      </c>
      <c r="LJ31" s="67">
        <f>LJ14*Assumptions!$B$24</f>
        <v>0</v>
      </c>
      <c r="LK31" s="67">
        <f>LK14*Assumptions!$B$24</f>
        <v>0</v>
      </c>
      <c r="LL31" s="67">
        <f>LL14*Assumptions!$B$24</f>
        <v>0</v>
      </c>
      <c r="LM31" s="67">
        <f>LM14*Assumptions!$B$24</f>
        <v>0</v>
      </c>
      <c r="LN31" s="67">
        <f>LN14*Assumptions!$B$24</f>
        <v>0</v>
      </c>
      <c r="LO31" s="67">
        <f>LO14*Assumptions!$B$24</f>
        <v>0</v>
      </c>
      <c r="LP31" s="67">
        <f>LP14*Assumptions!$B$24</f>
        <v>0</v>
      </c>
      <c r="LQ31" s="67">
        <f>LQ14*Assumptions!$B$24</f>
        <v>0</v>
      </c>
      <c r="LR31" s="67">
        <f>LR14*Assumptions!$B$24</f>
        <v>0</v>
      </c>
      <c r="LS31" s="67">
        <f>LS14*Assumptions!$B$24</f>
        <v>0</v>
      </c>
      <c r="LT31" s="67">
        <f>LT14*Assumptions!$B$24</f>
        <v>0</v>
      </c>
      <c r="LU31" s="67">
        <f>LU14*Assumptions!$B$24</f>
        <v>0</v>
      </c>
      <c r="LV31" s="67">
        <f>LV14*Assumptions!$B$24</f>
        <v>0</v>
      </c>
      <c r="LW31" s="67">
        <f>LW14*Assumptions!$B$24</f>
        <v>0</v>
      </c>
      <c r="LX31" s="67">
        <f>LX14*Assumptions!$B$24</f>
        <v>0</v>
      </c>
      <c r="LY31" s="67">
        <f>LY14*Assumptions!$B$24</f>
        <v>0</v>
      </c>
      <c r="LZ31" s="67">
        <f>LZ14*Assumptions!$B$24</f>
        <v>0</v>
      </c>
      <c r="MA31" s="67">
        <f>MA14*Assumptions!$B$24</f>
        <v>0</v>
      </c>
      <c r="MB31" s="67">
        <f>MB14*Assumptions!$B$24</f>
        <v>0</v>
      </c>
      <c r="MC31" s="67">
        <f>MC14*Assumptions!$B$24</f>
        <v>0</v>
      </c>
      <c r="MD31" s="67">
        <f>MD14*Assumptions!$B$24</f>
        <v>0</v>
      </c>
      <c r="ME31" s="67">
        <f>ME14*Assumptions!$B$24</f>
        <v>0</v>
      </c>
      <c r="MF31" s="67">
        <f>MF14*Assumptions!$B$24</f>
        <v>0</v>
      </c>
      <c r="MG31" s="67">
        <f>MG14*Assumptions!$B$24</f>
        <v>0</v>
      </c>
      <c r="MH31" s="67">
        <f>MH14*Assumptions!$B$24</f>
        <v>0</v>
      </c>
      <c r="MI31" s="67">
        <f>MI14*Assumptions!$B$24</f>
        <v>0</v>
      </c>
      <c r="MJ31" s="67">
        <f>MJ14*Assumptions!$B$24</f>
        <v>0</v>
      </c>
      <c r="MK31" s="67">
        <f>MK14*Assumptions!$B$24</f>
        <v>0</v>
      </c>
      <c r="ML31" s="67">
        <f>ML14*Assumptions!$B$24</f>
        <v>0</v>
      </c>
      <c r="MM31" s="67">
        <f>MM14*Assumptions!$B$24</f>
        <v>0</v>
      </c>
      <c r="MN31" s="67">
        <f>MN14*Assumptions!$B$24</f>
        <v>0</v>
      </c>
      <c r="MO31" s="67">
        <f>MO14*Assumptions!$B$24</f>
        <v>0</v>
      </c>
      <c r="MP31" s="67">
        <f>MP14*Assumptions!$B$24</f>
        <v>0</v>
      </c>
      <c r="MQ31" s="67">
        <f>MQ14*Assumptions!$B$24</f>
        <v>0</v>
      </c>
      <c r="MR31" s="67">
        <f>MR14*Assumptions!$B$24</f>
        <v>0</v>
      </c>
      <c r="MS31" s="67">
        <f>MS14*Assumptions!$B$24</f>
        <v>0</v>
      </c>
      <c r="MT31" s="67">
        <f>MT14*Assumptions!$B$24</f>
        <v>0</v>
      </c>
      <c r="MU31" s="67">
        <f>MU14*Assumptions!$B$24</f>
        <v>0</v>
      </c>
      <c r="MV31" s="67">
        <f>MV14*Assumptions!$B$24</f>
        <v>0</v>
      </c>
      <c r="MW31" s="67">
        <f>MW14*Assumptions!$B$24</f>
        <v>0</v>
      </c>
      <c r="MX31" s="67">
        <f>MX14*Assumptions!$B$24</f>
        <v>0</v>
      </c>
      <c r="MY31" s="67">
        <f>MY14*Assumptions!$B$24</f>
        <v>0</v>
      </c>
      <c r="MZ31" s="67">
        <f>MZ14*Assumptions!$B$24</f>
        <v>0</v>
      </c>
      <c r="NA31" s="67">
        <f>NA14*Assumptions!$B$24</f>
        <v>0</v>
      </c>
      <c r="NB31" s="67">
        <f>NB14*Assumptions!$B$24</f>
        <v>0</v>
      </c>
      <c r="NC31" s="67">
        <f>NC14*Assumptions!$B$24</f>
        <v>0</v>
      </c>
      <c r="ND31" s="67">
        <f>ND14*Assumptions!$B$24</f>
        <v>0</v>
      </c>
      <c r="NE31" s="67">
        <f>NE14*Assumptions!$B$24</f>
        <v>0</v>
      </c>
      <c r="NF31" s="67">
        <f>NF14*Assumptions!$B$24</f>
        <v>0</v>
      </c>
      <c r="NG31" s="67">
        <f>NG14*Assumptions!$B$24</f>
        <v>0</v>
      </c>
      <c r="NH31" s="67">
        <f>NH14*Assumptions!$B$24</f>
        <v>0</v>
      </c>
      <c r="NI31" s="67">
        <f>NI14*Assumptions!$B$24</f>
        <v>0</v>
      </c>
      <c r="NJ31" s="67">
        <f>NJ14*Assumptions!$B$24</f>
        <v>0</v>
      </c>
      <c r="NK31" s="67">
        <f>NK14*Assumptions!$B$24</f>
        <v>0</v>
      </c>
      <c r="NL31" s="67">
        <f>NL14*Assumptions!$B$24</f>
        <v>0</v>
      </c>
      <c r="NM31" s="67">
        <f>NM14*Assumptions!$B$24</f>
        <v>0</v>
      </c>
      <c r="NN31" s="67">
        <f>NN14*Assumptions!$B$24</f>
        <v>0</v>
      </c>
      <c r="NO31" s="67">
        <f>NO14*Assumptions!$B$24</f>
        <v>0</v>
      </c>
      <c r="NP31" s="67">
        <f>NP14*Assumptions!$B$24</f>
        <v>0</v>
      </c>
      <c r="NQ31" s="67">
        <f>NQ14*Assumptions!$B$24</f>
        <v>0</v>
      </c>
      <c r="NR31" s="67">
        <f>NR14*Assumptions!$B$24</f>
        <v>0</v>
      </c>
      <c r="NW31" s="1"/>
      <c r="NX31" s="1"/>
    </row>
    <row r="32" spans="1:389">
      <c r="A32" s="68" t="s">
        <v>358</v>
      </c>
      <c r="C32" s="7">
        <f t="shared" ref="C32:BN32" si="484">ROUND(C19*C23,2)</f>
        <v>0</v>
      </c>
      <c r="D32" s="7">
        <f t="shared" si="484"/>
        <v>0</v>
      </c>
      <c r="E32" s="7">
        <f t="shared" si="484"/>
        <v>0</v>
      </c>
      <c r="F32" s="7">
        <f t="shared" si="484"/>
        <v>0</v>
      </c>
      <c r="G32" s="7">
        <f t="shared" si="484"/>
        <v>0</v>
      </c>
      <c r="H32" s="7">
        <f t="shared" si="484"/>
        <v>35.5</v>
      </c>
      <c r="I32" s="7">
        <f t="shared" si="484"/>
        <v>35.5</v>
      </c>
      <c r="J32" s="7">
        <f t="shared" si="484"/>
        <v>35.5</v>
      </c>
      <c r="K32" s="7">
        <f t="shared" si="484"/>
        <v>35.5</v>
      </c>
      <c r="L32" s="7">
        <f t="shared" si="484"/>
        <v>35.5</v>
      </c>
      <c r="M32" s="7">
        <f t="shared" si="484"/>
        <v>35.5</v>
      </c>
      <c r="N32" s="7">
        <f t="shared" si="484"/>
        <v>35.5</v>
      </c>
      <c r="O32" s="7">
        <f t="shared" si="484"/>
        <v>33.64</v>
      </c>
      <c r="P32" s="7">
        <f t="shared" si="484"/>
        <v>33.64</v>
      </c>
      <c r="Q32" s="7">
        <f t="shared" si="484"/>
        <v>33.64</v>
      </c>
      <c r="R32" s="7">
        <f t="shared" si="484"/>
        <v>33.64</v>
      </c>
      <c r="S32" s="7">
        <f t="shared" si="484"/>
        <v>33.64</v>
      </c>
      <c r="T32" s="7">
        <f t="shared" si="484"/>
        <v>50.26</v>
      </c>
      <c r="U32" s="7">
        <f t="shared" si="484"/>
        <v>50.26</v>
      </c>
      <c r="V32" s="7">
        <f t="shared" si="484"/>
        <v>50.26</v>
      </c>
      <c r="W32" s="7">
        <f t="shared" si="484"/>
        <v>50.26</v>
      </c>
      <c r="X32" s="7">
        <f t="shared" si="484"/>
        <v>50.26</v>
      </c>
      <c r="Y32" s="7">
        <f t="shared" si="484"/>
        <v>50.26</v>
      </c>
      <c r="Z32" s="7">
        <f t="shared" si="484"/>
        <v>50.26</v>
      </c>
      <c r="AA32" s="7">
        <f t="shared" si="484"/>
        <v>47.62</v>
      </c>
      <c r="AB32" s="7">
        <f t="shared" si="484"/>
        <v>47.62</v>
      </c>
      <c r="AC32" s="7">
        <f t="shared" si="484"/>
        <v>47.62</v>
      </c>
      <c r="AD32" s="7">
        <f t="shared" si="484"/>
        <v>47.62</v>
      </c>
      <c r="AE32" s="7">
        <f t="shared" si="484"/>
        <v>47.62</v>
      </c>
      <c r="AF32" s="7">
        <f t="shared" si="484"/>
        <v>54.14</v>
      </c>
      <c r="AG32" s="7">
        <f t="shared" si="484"/>
        <v>54.14</v>
      </c>
      <c r="AH32" s="7">
        <f t="shared" si="484"/>
        <v>54.14</v>
      </c>
      <c r="AI32" s="7">
        <f t="shared" si="484"/>
        <v>54.14</v>
      </c>
      <c r="AJ32" s="7">
        <f t="shared" si="484"/>
        <v>54.14</v>
      </c>
      <c r="AK32" s="7">
        <f t="shared" si="484"/>
        <v>54.14</v>
      </c>
      <c r="AL32" s="7">
        <f t="shared" si="484"/>
        <v>54.14</v>
      </c>
      <c r="AM32" s="7">
        <f t="shared" si="484"/>
        <v>51.3</v>
      </c>
      <c r="AN32" s="7">
        <f t="shared" si="484"/>
        <v>51.3</v>
      </c>
      <c r="AO32" s="7">
        <f t="shared" si="484"/>
        <v>51.3</v>
      </c>
      <c r="AP32" s="7">
        <f t="shared" si="484"/>
        <v>51.3</v>
      </c>
      <c r="AQ32" s="7">
        <f t="shared" si="484"/>
        <v>51.3</v>
      </c>
      <c r="AR32" s="7">
        <f t="shared" si="484"/>
        <v>53.3</v>
      </c>
      <c r="AS32" s="7">
        <f t="shared" si="484"/>
        <v>53.3</v>
      </c>
      <c r="AT32" s="7">
        <f t="shared" si="484"/>
        <v>53.3</v>
      </c>
      <c r="AU32" s="7">
        <f t="shared" si="484"/>
        <v>53.3</v>
      </c>
      <c r="AV32" s="7">
        <f t="shared" si="484"/>
        <v>53.3</v>
      </c>
      <c r="AW32" s="7">
        <f t="shared" si="484"/>
        <v>53.3</v>
      </c>
      <c r="AX32" s="7">
        <f t="shared" si="484"/>
        <v>53.3</v>
      </c>
      <c r="AY32" s="7">
        <f t="shared" si="484"/>
        <v>50.5</v>
      </c>
      <c r="AZ32" s="7">
        <f t="shared" si="484"/>
        <v>50.5</v>
      </c>
      <c r="BA32" s="7">
        <f t="shared" si="484"/>
        <v>50.5</v>
      </c>
      <c r="BB32" s="7">
        <f t="shared" si="484"/>
        <v>50.5</v>
      </c>
      <c r="BC32" s="7">
        <f t="shared" si="484"/>
        <v>50.5</v>
      </c>
      <c r="BD32" s="7">
        <f t="shared" si="484"/>
        <v>52.79</v>
      </c>
      <c r="BE32" s="7">
        <f t="shared" si="484"/>
        <v>52.79</v>
      </c>
      <c r="BF32" s="7">
        <f t="shared" si="484"/>
        <v>52.79</v>
      </c>
      <c r="BG32" s="7">
        <f t="shared" si="484"/>
        <v>52.79</v>
      </c>
      <c r="BH32" s="7">
        <f t="shared" si="484"/>
        <v>52.79</v>
      </c>
      <c r="BI32" s="7">
        <f t="shared" si="484"/>
        <v>52.79</v>
      </c>
      <c r="BJ32" s="7">
        <f t="shared" si="484"/>
        <v>52.79</v>
      </c>
      <c r="BK32" s="7">
        <f t="shared" si="484"/>
        <v>50.02</v>
      </c>
      <c r="BL32" s="7">
        <f t="shared" si="484"/>
        <v>50.02</v>
      </c>
      <c r="BM32" s="7">
        <f t="shared" si="484"/>
        <v>50.02</v>
      </c>
      <c r="BN32" s="7">
        <f t="shared" si="484"/>
        <v>50.02</v>
      </c>
      <c r="BO32" s="7">
        <f t="shared" ref="BO32:DZ32" si="485">ROUND(BO19*BO23,2)</f>
        <v>50.02</v>
      </c>
      <c r="BP32" s="7">
        <f t="shared" si="485"/>
        <v>54.67</v>
      </c>
      <c r="BQ32" s="7">
        <f t="shared" si="485"/>
        <v>54.67</v>
      </c>
      <c r="BR32" s="7">
        <f t="shared" si="485"/>
        <v>54.67</v>
      </c>
      <c r="BS32" s="7">
        <f t="shared" si="485"/>
        <v>54.67</v>
      </c>
      <c r="BT32" s="7">
        <f t="shared" si="485"/>
        <v>54.67</v>
      </c>
      <c r="BU32" s="7">
        <f t="shared" si="485"/>
        <v>54.67</v>
      </c>
      <c r="BV32" s="7">
        <f t="shared" si="485"/>
        <v>54.67</v>
      </c>
      <c r="BW32" s="7">
        <f t="shared" si="485"/>
        <v>51.8</v>
      </c>
      <c r="BX32" s="7">
        <f t="shared" si="485"/>
        <v>51.8</v>
      </c>
      <c r="BY32" s="7">
        <f t="shared" si="485"/>
        <v>51.8</v>
      </c>
      <c r="BZ32" s="7">
        <f t="shared" si="485"/>
        <v>51.8</v>
      </c>
      <c r="CA32" s="7">
        <f t="shared" si="485"/>
        <v>51.8</v>
      </c>
      <c r="CB32" s="7">
        <f t="shared" si="485"/>
        <v>53.02</v>
      </c>
      <c r="CC32" s="7">
        <f t="shared" si="485"/>
        <v>53.02</v>
      </c>
      <c r="CD32" s="7">
        <f t="shared" si="485"/>
        <v>53.02</v>
      </c>
      <c r="CE32" s="7">
        <f t="shared" si="485"/>
        <v>53.02</v>
      </c>
      <c r="CF32" s="7">
        <f t="shared" si="485"/>
        <v>53.02</v>
      </c>
      <c r="CG32" s="7">
        <f t="shared" si="485"/>
        <v>53.02</v>
      </c>
      <c r="CH32" s="7">
        <f t="shared" si="485"/>
        <v>53.02</v>
      </c>
      <c r="CI32" s="7">
        <f t="shared" si="485"/>
        <v>50.23</v>
      </c>
      <c r="CJ32" s="7">
        <f t="shared" si="485"/>
        <v>50.23</v>
      </c>
      <c r="CK32" s="7">
        <f t="shared" si="485"/>
        <v>50.23</v>
      </c>
      <c r="CL32" s="7">
        <f t="shared" si="485"/>
        <v>50.23</v>
      </c>
      <c r="CM32" s="7">
        <f t="shared" si="485"/>
        <v>50.23</v>
      </c>
      <c r="CN32" s="7">
        <f t="shared" si="485"/>
        <v>53.02</v>
      </c>
      <c r="CO32" s="7">
        <f t="shared" si="485"/>
        <v>53.02</v>
      </c>
      <c r="CP32" s="7">
        <f t="shared" si="485"/>
        <v>53.02</v>
      </c>
      <c r="CQ32" s="7">
        <f t="shared" si="485"/>
        <v>53.02</v>
      </c>
      <c r="CR32" s="7">
        <f t="shared" si="485"/>
        <v>53.02</v>
      </c>
      <c r="CS32" s="7">
        <f t="shared" si="485"/>
        <v>53.02</v>
      </c>
      <c r="CT32" s="7">
        <f t="shared" si="485"/>
        <v>53.02</v>
      </c>
      <c r="CU32" s="7">
        <f t="shared" si="485"/>
        <v>50.24</v>
      </c>
      <c r="CV32" s="7">
        <f t="shared" si="485"/>
        <v>50.24</v>
      </c>
      <c r="CW32" s="7">
        <f t="shared" si="485"/>
        <v>50.24</v>
      </c>
      <c r="CX32" s="7">
        <f t="shared" si="485"/>
        <v>50.24</v>
      </c>
      <c r="CY32" s="7">
        <f t="shared" si="485"/>
        <v>50.24</v>
      </c>
      <c r="CZ32" s="7">
        <f t="shared" si="485"/>
        <v>54.69</v>
      </c>
      <c r="DA32" s="7">
        <f t="shared" si="485"/>
        <v>54.69</v>
      </c>
      <c r="DB32" s="7">
        <f t="shared" si="485"/>
        <v>54.69</v>
      </c>
      <c r="DC32" s="7">
        <f t="shared" si="485"/>
        <v>54.69</v>
      </c>
      <c r="DD32" s="7">
        <f t="shared" si="485"/>
        <v>54.69</v>
      </c>
      <c r="DE32" s="7">
        <f t="shared" si="485"/>
        <v>54.69</v>
      </c>
      <c r="DF32" s="7">
        <f t="shared" si="485"/>
        <v>54.69</v>
      </c>
      <c r="DG32" s="7">
        <f t="shared" si="485"/>
        <v>51.82</v>
      </c>
      <c r="DH32" s="7">
        <f t="shared" si="485"/>
        <v>51.82</v>
      </c>
      <c r="DI32" s="7">
        <f t="shared" si="485"/>
        <v>51.82</v>
      </c>
      <c r="DJ32" s="7">
        <f t="shared" si="485"/>
        <v>51.82</v>
      </c>
      <c r="DK32" s="7">
        <f t="shared" si="485"/>
        <v>51.82</v>
      </c>
      <c r="DL32" s="7">
        <f t="shared" si="485"/>
        <v>73.8</v>
      </c>
      <c r="DM32" s="7">
        <f t="shared" si="485"/>
        <v>73.8</v>
      </c>
      <c r="DN32" s="7">
        <f t="shared" si="485"/>
        <v>73.8</v>
      </c>
      <c r="DO32" s="7">
        <f t="shared" si="485"/>
        <v>73.8</v>
      </c>
      <c r="DP32" s="7">
        <f t="shared" si="485"/>
        <v>73.8</v>
      </c>
      <c r="DQ32" s="7">
        <f t="shared" si="485"/>
        <v>73.8</v>
      </c>
      <c r="DR32" s="7">
        <f t="shared" si="485"/>
        <v>73.8</v>
      </c>
      <c r="DS32" s="7">
        <f t="shared" si="485"/>
        <v>69.930000000000007</v>
      </c>
      <c r="DT32" s="7">
        <f t="shared" si="485"/>
        <v>69.930000000000007</v>
      </c>
      <c r="DU32" s="7">
        <f t="shared" si="485"/>
        <v>69.930000000000007</v>
      </c>
      <c r="DV32" s="7">
        <f t="shared" si="485"/>
        <v>69.930000000000007</v>
      </c>
      <c r="DW32" s="7">
        <f t="shared" si="485"/>
        <v>69.930000000000007</v>
      </c>
      <c r="DX32" s="7">
        <f t="shared" si="485"/>
        <v>73.63</v>
      </c>
      <c r="DY32" s="7">
        <f t="shared" si="485"/>
        <v>73.63</v>
      </c>
      <c r="DZ32" s="7">
        <f t="shared" si="485"/>
        <v>73.63</v>
      </c>
      <c r="EA32" s="7">
        <f t="shared" ref="EA32:GL32" si="486">ROUND(EA19*EA23,2)</f>
        <v>73.63</v>
      </c>
      <c r="EB32" s="7">
        <f t="shared" si="486"/>
        <v>73.63</v>
      </c>
      <c r="EC32" s="7">
        <f t="shared" si="486"/>
        <v>73.63</v>
      </c>
      <c r="ED32" s="7">
        <f t="shared" si="486"/>
        <v>73.63</v>
      </c>
      <c r="EE32" s="7">
        <f t="shared" si="486"/>
        <v>69.760000000000005</v>
      </c>
      <c r="EF32" s="7">
        <f t="shared" si="486"/>
        <v>69.760000000000005</v>
      </c>
      <c r="EG32" s="7">
        <f t="shared" si="486"/>
        <v>69.760000000000005</v>
      </c>
      <c r="EH32" s="7">
        <f t="shared" si="486"/>
        <v>69.760000000000005</v>
      </c>
      <c r="EI32" s="7">
        <f t="shared" si="486"/>
        <v>69.760000000000005</v>
      </c>
      <c r="EJ32" s="7">
        <f t="shared" si="486"/>
        <v>72.239999999999995</v>
      </c>
      <c r="EK32" s="7">
        <f t="shared" si="486"/>
        <v>72.239999999999995</v>
      </c>
      <c r="EL32" s="7">
        <f t="shared" si="486"/>
        <v>72.239999999999995</v>
      </c>
      <c r="EM32" s="7">
        <f t="shared" si="486"/>
        <v>72.239999999999995</v>
      </c>
      <c r="EN32" s="7">
        <f t="shared" si="486"/>
        <v>72.239999999999995</v>
      </c>
      <c r="EO32" s="7">
        <f t="shared" si="486"/>
        <v>72.239999999999995</v>
      </c>
      <c r="EP32" s="7">
        <f t="shared" si="486"/>
        <v>72.239999999999995</v>
      </c>
      <c r="EQ32" s="7">
        <f t="shared" si="486"/>
        <v>68.459999999999994</v>
      </c>
      <c r="ER32" s="7">
        <f t="shared" si="486"/>
        <v>68.459999999999994</v>
      </c>
      <c r="ES32" s="7">
        <f t="shared" si="486"/>
        <v>68.459999999999994</v>
      </c>
      <c r="ET32" s="7">
        <f t="shared" si="486"/>
        <v>68.459999999999994</v>
      </c>
      <c r="EU32" s="7">
        <f t="shared" si="486"/>
        <v>68.459999999999994</v>
      </c>
      <c r="EV32" s="7">
        <f t="shared" si="486"/>
        <v>71.7</v>
      </c>
      <c r="EW32" s="7">
        <f t="shared" si="486"/>
        <v>71.7</v>
      </c>
      <c r="EX32" s="7">
        <f t="shared" si="486"/>
        <v>71.7</v>
      </c>
      <c r="EY32" s="7">
        <f t="shared" si="486"/>
        <v>71.7</v>
      </c>
      <c r="EZ32" s="7">
        <f t="shared" si="486"/>
        <v>71.7</v>
      </c>
      <c r="FA32" s="7">
        <f t="shared" si="486"/>
        <v>71.7</v>
      </c>
      <c r="FB32" s="7">
        <f t="shared" si="486"/>
        <v>71.7</v>
      </c>
      <c r="FC32" s="7">
        <f t="shared" si="486"/>
        <v>67.94</v>
      </c>
      <c r="FD32" s="7">
        <f t="shared" si="486"/>
        <v>67.94</v>
      </c>
      <c r="FE32" s="7">
        <f t="shared" si="486"/>
        <v>67.94</v>
      </c>
      <c r="FF32" s="7">
        <f t="shared" si="486"/>
        <v>67.94</v>
      </c>
      <c r="FG32" s="7">
        <f t="shared" si="486"/>
        <v>67.94</v>
      </c>
      <c r="FH32" s="7">
        <f t="shared" si="486"/>
        <v>66.77</v>
      </c>
      <c r="FI32" s="7">
        <f t="shared" si="486"/>
        <v>66.77</v>
      </c>
      <c r="FJ32" s="7">
        <f t="shared" si="486"/>
        <v>66.77</v>
      </c>
      <c r="FK32" s="7">
        <f t="shared" si="486"/>
        <v>66.77</v>
      </c>
      <c r="FL32" s="7">
        <f t="shared" si="486"/>
        <v>66.77</v>
      </c>
      <c r="FM32" s="7">
        <f t="shared" si="486"/>
        <v>66.77</v>
      </c>
      <c r="FN32" s="7">
        <f t="shared" si="486"/>
        <v>66.77</v>
      </c>
      <c r="FO32" s="7">
        <f t="shared" si="486"/>
        <v>63.26</v>
      </c>
      <c r="FP32" s="7">
        <f t="shared" si="486"/>
        <v>63.26</v>
      </c>
      <c r="FQ32" s="7">
        <f t="shared" si="486"/>
        <v>63.26</v>
      </c>
      <c r="FR32" s="7">
        <f t="shared" si="486"/>
        <v>63.26</v>
      </c>
      <c r="FS32" s="7">
        <f t="shared" si="486"/>
        <v>63.26</v>
      </c>
      <c r="FT32" s="7">
        <f t="shared" si="486"/>
        <v>62.75</v>
      </c>
      <c r="FU32" s="7">
        <f t="shared" si="486"/>
        <v>62.75</v>
      </c>
      <c r="FV32" s="7">
        <f t="shared" si="486"/>
        <v>62.75</v>
      </c>
      <c r="FW32" s="7">
        <f t="shared" si="486"/>
        <v>62.75</v>
      </c>
      <c r="FX32" s="7">
        <f t="shared" si="486"/>
        <v>62.75</v>
      </c>
      <c r="FY32" s="7">
        <f t="shared" si="486"/>
        <v>62.75</v>
      </c>
      <c r="FZ32" s="7">
        <f t="shared" si="486"/>
        <v>62.75</v>
      </c>
      <c r="GA32" s="7">
        <f t="shared" si="486"/>
        <v>59.45</v>
      </c>
      <c r="GB32" s="7">
        <f t="shared" si="486"/>
        <v>59.45</v>
      </c>
      <c r="GC32" s="7">
        <f t="shared" si="486"/>
        <v>59.45</v>
      </c>
      <c r="GD32" s="7">
        <f t="shared" si="486"/>
        <v>59.45</v>
      </c>
      <c r="GE32" s="7">
        <f t="shared" si="486"/>
        <v>59.45</v>
      </c>
      <c r="GF32" s="7">
        <f t="shared" si="486"/>
        <v>57.56</v>
      </c>
      <c r="GG32" s="7">
        <f t="shared" si="486"/>
        <v>57.56</v>
      </c>
      <c r="GH32" s="7">
        <f t="shared" si="486"/>
        <v>57.56</v>
      </c>
      <c r="GI32" s="7">
        <f t="shared" si="486"/>
        <v>57.56</v>
      </c>
      <c r="GJ32" s="7">
        <f t="shared" si="486"/>
        <v>57.56</v>
      </c>
      <c r="GK32" s="7">
        <f t="shared" si="486"/>
        <v>57.56</v>
      </c>
      <c r="GL32" s="7">
        <f t="shared" si="486"/>
        <v>57.56</v>
      </c>
      <c r="GM32" s="7">
        <f t="shared" ref="GM32:IX32" si="487">ROUND(GM19*GM23,2)</f>
        <v>54.53</v>
      </c>
      <c r="GN32" s="7">
        <f t="shared" si="487"/>
        <v>54.53</v>
      </c>
      <c r="GO32" s="7">
        <f t="shared" si="487"/>
        <v>54.53</v>
      </c>
      <c r="GP32" s="7">
        <f t="shared" si="487"/>
        <v>54.53</v>
      </c>
      <c r="GQ32" s="7">
        <f t="shared" si="487"/>
        <v>54.53</v>
      </c>
      <c r="GR32" s="7">
        <f t="shared" si="487"/>
        <v>48.01</v>
      </c>
      <c r="GS32" s="7">
        <f t="shared" si="487"/>
        <v>48.01</v>
      </c>
      <c r="GT32" s="7">
        <f t="shared" si="487"/>
        <v>48.01</v>
      </c>
      <c r="GU32" s="7">
        <f t="shared" si="487"/>
        <v>48.01</v>
      </c>
      <c r="GV32" s="7">
        <f t="shared" si="487"/>
        <v>48.01</v>
      </c>
      <c r="GW32" s="7">
        <f t="shared" si="487"/>
        <v>48.01</v>
      </c>
      <c r="GX32" s="7">
        <f t="shared" si="487"/>
        <v>48.01</v>
      </c>
      <c r="GY32" s="7">
        <f t="shared" si="487"/>
        <v>45.48</v>
      </c>
      <c r="GZ32" s="7">
        <f t="shared" si="487"/>
        <v>45.48</v>
      </c>
      <c r="HA32" s="7">
        <f t="shared" si="487"/>
        <v>45.48</v>
      </c>
      <c r="HB32" s="7">
        <f t="shared" si="487"/>
        <v>45.48</v>
      </c>
      <c r="HC32" s="7">
        <f t="shared" si="487"/>
        <v>45.48</v>
      </c>
      <c r="HD32" s="7">
        <f t="shared" si="487"/>
        <v>34.49</v>
      </c>
      <c r="HE32" s="7">
        <f t="shared" si="487"/>
        <v>34.49</v>
      </c>
      <c r="HF32" s="7">
        <f t="shared" si="487"/>
        <v>34.49</v>
      </c>
      <c r="HG32" s="7">
        <f t="shared" si="487"/>
        <v>34.49</v>
      </c>
      <c r="HH32" s="7">
        <f t="shared" si="487"/>
        <v>34.49</v>
      </c>
      <c r="HI32" s="7">
        <f t="shared" si="487"/>
        <v>34.49</v>
      </c>
      <c r="HJ32" s="7">
        <f t="shared" si="487"/>
        <v>34.49</v>
      </c>
      <c r="HK32" s="7">
        <f t="shared" si="487"/>
        <v>32.68</v>
      </c>
      <c r="HL32" s="7">
        <f t="shared" si="487"/>
        <v>32.68</v>
      </c>
      <c r="HM32" s="7">
        <f t="shared" si="487"/>
        <v>32.68</v>
      </c>
      <c r="HN32" s="7">
        <f t="shared" si="487"/>
        <v>32.68</v>
      </c>
      <c r="HO32" s="7">
        <f t="shared" si="487"/>
        <v>32.68</v>
      </c>
      <c r="HP32" s="7">
        <f t="shared" si="487"/>
        <v>17.96</v>
      </c>
      <c r="HQ32" s="7">
        <f t="shared" si="487"/>
        <v>17.96</v>
      </c>
      <c r="HR32" s="7">
        <f t="shared" si="487"/>
        <v>17.96</v>
      </c>
      <c r="HS32" s="7">
        <f t="shared" si="487"/>
        <v>17.96</v>
      </c>
      <c r="HT32" s="7">
        <f t="shared" si="487"/>
        <v>17.96</v>
      </c>
      <c r="HU32" s="7">
        <f t="shared" si="487"/>
        <v>17.96</v>
      </c>
      <c r="HV32" s="7">
        <f t="shared" si="487"/>
        <v>17.96</v>
      </c>
      <c r="HW32" s="7">
        <f t="shared" si="487"/>
        <v>17.010000000000002</v>
      </c>
      <c r="HX32" s="7">
        <f t="shared" si="487"/>
        <v>17.010000000000002</v>
      </c>
      <c r="HY32" s="7">
        <f t="shared" si="487"/>
        <v>17.010000000000002</v>
      </c>
      <c r="HZ32" s="7">
        <f t="shared" si="487"/>
        <v>17.010000000000002</v>
      </c>
      <c r="IA32" s="7">
        <f t="shared" si="487"/>
        <v>17.010000000000002</v>
      </c>
      <c r="IB32" s="7">
        <f t="shared" si="487"/>
        <v>0</v>
      </c>
      <c r="IC32" s="7">
        <f t="shared" si="487"/>
        <v>0</v>
      </c>
      <c r="ID32" s="7">
        <f t="shared" si="487"/>
        <v>0</v>
      </c>
      <c r="IE32" s="7">
        <f t="shared" si="487"/>
        <v>0</v>
      </c>
      <c r="IF32" s="7">
        <f t="shared" si="487"/>
        <v>0</v>
      </c>
      <c r="IG32" s="7">
        <f t="shared" si="487"/>
        <v>0</v>
      </c>
      <c r="IH32" s="7">
        <f t="shared" si="487"/>
        <v>0</v>
      </c>
      <c r="II32" s="7">
        <f t="shared" si="487"/>
        <v>0</v>
      </c>
      <c r="IJ32" s="7">
        <f t="shared" si="487"/>
        <v>0</v>
      </c>
      <c r="IK32" s="7">
        <f t="shared" si="487"/>
        <v>0</v>
      </c>
      <c r="IL32" s="7">
        <f t="shared" si="487"/>
        <v>0</v>
      </c>
      <c r="IM32" s="7">
        <f t="shared" si="487"/>
        <v>0</v>
      </c>
      <c r="IN32" s="7">
        <f t="shared" si="487"/>
        <v>0</v>
      </c>
      <c r="IO32" s="7">
        <f t="shared" si="487"/>
        <v>0</v>
      </c>
      <c r="IP32" s="7">
        <f t="shared" si="487"/>
        <v>0</v>
      </c>
      <c r="IQ32" s="7">
        <f t="shared" si="487"/>
        <v>0</v>
      </c>
      <c r="IR32" s="7">
        <f t="shared" si="487"/>
        <v>0</v>
      </c>
      <c r="IS32" s="7">
        <f t="shared" si="487"/>
        <v>0</v>
      </c>
      <c r="IT32" s="7">
        <f t="shared" si="487"/>
        <v>0</v>
      </c>
      <c r="IU32" s="7">
        <f t="shared" si="487"/>
        <v>0</v>
      </c>
      <c r="IV32" s="7">
        <f t="shared" si="487"/>
        <v>0</v>
      </c>
      <c r="IW32" s="7">
        <f t="shared" si="487"/>
        <v>0</v>
      </c>
      <c r="IX32" s="7">
        <f t="shared" si="487"/>
        <v>0</v>
      </c>
      <c r="IY32" s="7">
        <f t="shared" ref="IY32:LJ32" si="488">ROUND(IY19*IY23,2)</f>
        <v>0</v>
      </c>
      <c r="IZ32" s="7">
        <f t="shared" si="488"/>
        <v>0</v>
      </c>
      <c r="JA32" s="7">
        <f t="shared" si="488"/>
        <v>0</v>
      </c>
      <c r="JB32" s="7">
        <f t="shared" si="488"/>
        <v>0</v>
      </c>
      <c r="JC32" s="7">
        <f t="shared" si="488"/>
        <v>0</v>
      </c>
      <c r="JD32" s="7">
        <f t="shared" si="488"/>
        <v>0</v>
      </c>
      <c r="JE32" s="7">
        <f t="shared" si="488"/>
        <v>0</v>
      </c>
      <c r="JF32" s="7">
        <f t="shared" si="488"/>
        <v>0</v>
      </c>
      <c r="JG32" s="7">
        <f t="shared" si="488"/>
        <v>0</v>
      </c>
      <c r="JH32" s="7">
        <f t="shared" si="488"/>
        <v>0</v>
      </c>
      <c r="JI32" s="7">
        <f t="shared" si="488"/>
        <v>0</v>
      </c>
      <c r="JJ32" s="7">
        <f t="shared" si="488"/>
        <v>0</v>
      </c>
      <c r="JK32" s="7">
        <f t="shared" si="488"/>
        <v>0</v>
      </c>
      <c r="JL32" s="7">
        <f t="shared" si="488"/>
        <v>0</v>
      </c>
      <c r="JM32" s="7">
        <f t="shared" si="488"/>
        <v>0</v>
      </c>
      <c r="JN32" s="7">
        <f t="shared" si="488"/>
        <v>0</v>
      </c>
      <c r="JO32" s="7">
        <f t="shared" si="488"/>
        <v>0</v>
      </c>
      <c r="JP32" s="7">
        <f t="shared" si="488"/>
        <v>0</v>
      </c>
      <c r="JQ32" s="7">
        <f t="shared" si="488"/>
        <v>0</v>
      </c>
      <c r="JR32" s="7">
        <f t="shared" si="488"/>
        <v>0</v>
      </c>
      <c r="JS32" s="7">
        <f t="shared" si="488"/>
        <v>0</v>
      </c>
      <c r="JT32" s="7">
        <f t="shared" si="488"/>
        <v>0</v>
      </c>
      <c r="JU32" s="7">
        <f t="shared" si="488"/>
        <v>0</v>
      </c>
      <c r="JV32" s="7">
        <f t="shared" si="488"/>
        <v>0</v>
      </c>
      <c r="JW32" s="7">
        <f t="shared" si="488"/>
        <v>0</v>
      </c>
      <c r="JX32" s="7">
        <f t="shared" si="488"/>
        <v>0</v>
      </c>
      <c r="JY32" s="7">
        <f t="shared" si="488"/>
        <v>0</v>
      </c>
      <c r="JZ32" s="7">
        <f t="shared" si="488"/>
        <v>0</v>
      </c>
      <c r="KA32" s="7">
        <f t="shared" si="488"/>
        <v>0</v>
      </c>
      <c r="KB32" s="7">
        <f t="shared" si="488"/>
        <v>0</v>
      </c>
      <c r="KC32" s="7">
        <f t="shared" si="488"/>
        <v>0</v>
      </c>
      <c r="KD32" s="7">
        <f t="shared" si="488"/>
        <v>0</v>
      </c>
      <c r="KE32" s="7">
        <f t="shared" si="488"/>
        <v>0</v>
      </c>
      <c r="KF32" s="7">
        <f t="shared" si="488"/>
        <v>0</v>
      </c>
      <c r="KG32" s="7">
        <f t="shared" si="488"/>
        <v>0</v>
      </c>
      <c r="KH32" s="7">
        <f t="shared" si="488"/>
        <v>0</v>
      </c>
      <c r="KI32" s="7">
        <f t="shared" si="488"/>
        <v>0</v>
      </c>
      <c r="KJ32" s="7">
        <f t="shared" si="488"/>
        <v>0</v>
      </c>
      <c r="KK32" s="7">
        <f t="shared" si="488"/>
        <v>0</v>
      </c>
      <c r="KL32" s="7">
        <f t="shared" si="488"/>
        <v>0</v>
      </c>
      <c r="KM32" s="7">
        <f t="shared" si="488"/>
        <v>0</v>
      </c>
      <c r="KN32" s="7">
        <f t="shared" si="488"/>
        <v>0</v>
      </c>
      <c r="KO32" s="7">
        <f t="shared" si="488"/>
        <v>0</v>
      </c>
      <c r="KP32" s="7">
        <f t="shared" si="488"/>
        <v>0</v>
      </c>
      <c r="KQ32" s="7">
        <f t="shared" si="488"/>
        <v>0</v>
      </c>
      <c r="KR32" s="7">
        <f t="shared" si="488"/>
        <v>0</v>
      </c>
      <c r="KS32" s="7">
        <f t="shared" si="488"/>
        <v>0</v>
      </c>
      <c r="KT32" s="7">
        <f t="shared" si="488"/>
        <v>0</v>
      </c>
      <c r="KU32" s="7">
        <f t="shared" si="488"/>
        <v>0</v>
      </c>
      <c r="KV32" s="7">
        <f t="shared" si="488"/>
        <v>0</v>
      </c>
      <c r="KW32" s="7">
        <f t="shared" si="488"/>
        <v>0</v>
      </c>
      <c r="KX32" s="7">
        <f t="shared" si="488"/>
        <v>0</v>
      </c>
      <c r="KY32" s="7">
        <f t="shared" si="488"/>
        <v>0</v>
      </c>
      <c r="KZ32" s="7">
        <f t="shared" si="488"/>
        <v>0</v>
      </c>
      <c r="LA32" s="7">
        <f t="shared" si="488"/>
        <v>0</v>
      </c>
      <c r="LB32" s="7">
        <f t="shared" si="488"/>
        <v>0</v>
      </c>
      <c r="LC32" s="7">
        <f t="shared" si="488"/>
        <v>0</v>
      </c>
      <c r="LD32" s="7">
        <f t="shared" si="488"/>
        <v>0</v>
      </c>
      <c r="LE32" s="7">
        <f t="shared" si="488"/>
        <v>0</v>
      </c>
      <c r="LF32" s="7">
        <f t="shared" si="488"/>
        <v>0</v>
      </c>
      <c r="LG32" s="7">
        <f t="shared" si="488"/>
        <v>0</v>
      </c>
      <c r="LH32" s="7">
        <f t="shared" si="488"/>
        <v>0</v>
      </c>
      <c r="LI32" s="7">
        <f t="shared" si="488"/>
        <v>0</v>
      </c>
      <c r="LJ32" s="7">
        <f t="shared" si="488"/>
        <v>0</v>
      </c>
      <c r="LK32" s="7">
        <f t="shared" ref="LK32:NR32" si="489">ROUND(LK19*LK23,2)</f>
        <v>0</v>
      </c>
      <c r="LL32" s="7">
        <f t="shared" si="489"/>
        <v>0</v>
      </c>
      <c r="LM32" s="7">
        <f t="shared" si="489"/>
        <v>0</v>
      </c>
      <c r="LN32" s="7">
        <f t="shared" si="489"/>
        <v>0</v>
      </c>
      <c r="LO32" s="7">
        <f t="shared" si="489"/>
        <v>0</v>
      </c>
      <c r="LP32" s="7">
        <f t="shared" si="489"/>
        <v>0</v>
      </c>
      <c r="LQ32" s="7">
        <f t="shared" si="489"/>
        <v>0</v>
      </c>
      <c r="LR32" s="7">
        <f t="shared" si="489"/>
        <v>0</v>
      </c>
      <c r="LS32" s="7">
        <f t="shared" si="489"/>
        <v>0</v>
      </c>
      <c r="LT32" s="7">
        <f t="shared" si="489"/>
        <v>0</v>
      </c>
      <c r="LU32" s="7">
        <f t="shared" si="489"/>
        <v>0</v>
      </c>
      <c r="LV32" s="7">
        <f t="shared" si="489"/>
        <v>0</v>
      </c>
      <c r="LW32" s="7">
        <f t="shared" si="489"/>
        <v>0</v>
      </c>
      <c r="LX32" s="7">
        <f t="shared" si="489"/>
        <v>0</v>
      </c>
      <c r="LY32" s="7">
        <f t="shared" si="489"/>
        <v>0</v>
      </c>
      <c r="LZ32" s="7">
        <f t="shared" si="489"/>
        <v>0</v>
      </c>
      <c r="MA32" s="7">
        <f t="shared" si="489"/>
        <v>0</v>
      </c>
      <c r="MB32" s="7">
        <f t="shared" si="489"/>
        <v>0</v>
      </c>
      <c r="MC32" s="7">
        <f t="shared" si="489"/>
        <v>0</v>
      </c>
      <c r="MD32" s="7">
        <f t="shared" si="489"/>
        <v>0</v>
      </c>
      <c r="ME32" s="7">
        <f t="shared" si="489"/>
        <v>0</v>
      </c>
      <c r="MF32" s="7">
        <f t="shared" si="489"/>
        <v>0</v>
      </c>
      <c r="MG32" s="7">
        <f t="shared" si="489"/>
        <v>0</v>
      </c>
      <c r="MH32" s="7">
        <f t="shared" si="489"/>
        <v>0</v>
      </c>
      <c r="MI32" s="7">
        <f t="shared" si="489"/>
        <v>0</v>
      </c>
      <c r="MJ32" s="7">
        <f t="shared" si="489"/>
        <v>0</v>
      </c>
      <c r="MK32" s="7">
        <f t="shared" si="489"/>
        <v>0</v>
      </c>
      <c r="ML32" s="7">
        <f t="shared" si="489"/>
        <v>0</v>
      </c>
      <c r="MM32" s="7">
        <f t="shared" si="489"/>
        <v>0</v>
      </c>
      <c r="MN32" s="7">
        <f t="shared" si="489"/>
        <v>0</v>
      </c>
      <c r="MO32" s="7">
        <f t="shared" si="489"/>
        <v>0</v>
      </c>
      <c r="MP32" s="7">
        <f t="shared" si="489"/>
        <v>0</v>
      </c>
      <c r="MQ32" s="7">
        <f t="shared" si="489"/>
        <v>0</v>
      </c>
      <c r="MR32" s="7">
        <f t="shared" si="489"/>
        <v>0</v>
      </c>
      <c r="MS32" s="7">
        <f t="shared" si="489"/>
        <v>0</v>
      </c>
      <c r="MT32" s="7">
        <f t="shared" si="489"/>
        <v>0</v>
      </c>
      <c r="MU32" s="7">
        <f t="shared" si="489"/>
        <v>0</v>
      </c>
      <c r="MV32" s="7">
        <f t="shared" si="489"/>
        <v>0</v>
      </c>
      <c r="MW32" s="7">
        <f t="shared" si="489"/>
        <v>0</v>
      </c>
      <c r="MX32" s="7">
        <f t="shared" si="489"/>
        <v>0</v>
      </c>
      <c r="MY32" s="7">
        <f t="shared" si="489"/>
        <v>0</v>
      </c>
      <c r="MZ32" s="7">
        <f t="shared" si="489"/>
        <v>0</v>
      </c>
      <c r="NA32" s="7">
        <f t="shared" si="489"/>
        <v>0</v>
      </c>
      <c r="NB32" s="7">
        <f t="shared" si="489"/>
        <v>0</v>
      </c>
      <c r="NC32" s="7">
        <f t="shared" si="489"/>
        <v>0</v>
      </c>
      <c r="ND32" s="7">
        <f t="shared" si="489"/>
        <v>0</v>
      </c>
      <c r="NE32" s="7">
        <f t="shared" si="489"/>
        <v>0</v>
      </c>
      <c r="NF32" s="7">
        <f t="shared" si="489"/>
        <v>0</v>
      </c>
      <c r="NG32" s="7">
        <f t="shared" si="489"/>
        <v>0</v>
      </c>
      <c r="NH32" s="7">
        <f t="shared" si="489"/>
        <v>0</v>
      </c>
      <c r="NI32" s="7">
        <f t="shared" si="489"/>
        <v>0</v>
      </c>
      <c r="NJ32" s="7">
        <f t="shared" si="489"/>
        <v>0</v>
      </c>
      <c r="NK32" s="7">
        <f t="shared" si="489"/>
        <v>0</v>
      </c>
      <c r="NL32" s="7">
        <f t="shared" si="489"/>
        <v>0</v>
      </c>
      <c r="NM32" s="7">
        <f t="shared" si="489"/>
        <v>0</v>
      </c>
      <c r="NN32" s="7">
        <f t="shared" si="489"/>
        <v>0</v>
      </c>
      <c r="NO32" s="7">
        <f t="shared" si="489"/>
        <v>0</v>
      </c>
      <c r="NP32" s="7">
        <f t="shared" si="489"/>
        <v>0</v>
      </c>
      <c r="NQ32" s="7">
        <f t="shared" si="489"/>
        <v>0</v>
      </c>
      <c r="NR32" s="7">
        <f t="shared" si="489"/>
        <v>0</v>
      </c>
      <c r="NU32">
        <f>NU26</f>
        <v>8</v>
      </c>
      <c r="NV32">
        <f>NV26+1</f>
        <v>2033</v>
      </c>
      <c r="NW32" s="1">
        <f>EOMONTH(NW26,11)+1</f>
        <v>48731</v>
      </c>
      <c r="NX32" s="1">
        <f>EOMONTH(NX26,12)</f>
        <v>49095</v>
      </c>
      <c r="NY32">
        <f t="shared" ref="NY32:NY38" si="490">SUMIFS($C$13:$NR$13,$C$4:$NR$4,NV32,$C$6:$NR$6,NU32)</f>
        <v>10.3</v>
      </c>
    </row>
    <row r="33" spans="1:389">
      <c r="A33" s="68" t="s">
        <v>44</v>
      </c>
      <c r="C33" s="7">
        <f>ROUND(SUMIF('FCM-RNS-LMP Assumptions'!$I:$I,"="&amp;DATEVALUE('Monthly Value (1)'!C$6&amp;"/1/"&amp;'Monthly Value (1)'!C$4),'FCM-RNS-LMP Assumptions'!$J:$J)*'Monthly Value (1)'!C$20,2)</f>
        <v>0</v>
      </c>
      <c r="D33" s="7">
        <f>ROUND(SUMIF('FCM-RNS-LMP Assumptions'!$I:$I,"="&amp;DATEVALUE('Monthly Value (1)'!D$6&amp;"/1/"&amp;'Monthly Value (1)'!D$4),'FCM-RNS-LMP Assumptions'!$J:$J)*'Monthly Value (1)'!D$20,2)</f>
        <v>111.78</v>
      </c>
      <c r="E33" s="7">
        <f>ROUND(SUMIF('FCM-RNS-LMP Assumptions'!$I:$I,"="&amp;DATEVALUE('Monthly Value (1)'!E$6&amp;"/1/"&amp;'Monthly Value (1)'!E$4),'FCM-RNS-LMP Assumptions'!$J:$J)*'Monthly Value (1)'!E$20,2)</f>
        <v>111.78</v>
      </c>
      <c r="F33" s="7">
        <f>ROUND(SUMIF('FCM-RNS-LMP Assumptions'!$I:$I,"="&amp;DATEVALUE('Monthly Value (1)'!F$6&amp;"/1/"&amp;'Monthly Value (1)'!F$4),'FCM-RNS-LMP Assumptions'!$J:$J)*'Monthly Value (1)'!F$20,2)</f>
        <v>111.78</v>
      </c>
      <c r="G33" s="7">
        <f>ROUND(SUMIF('FCM-RNS-LMP Assumptions'!$I:$I,"="&amp;DATEVALUE('Monthly Value (1)'!G$6&amp;"/1/"&amp;'Monthly Value (1)'!G$4),'FCM-RNS-LMP Assumptions'!$J:$J)*'Monthly Value (1)'!G$20,2)</f>
        <v>111.78</v>
      </c>
      <c r="H33" s="7">
        <f>ROUND(SUMIF('FCM-RNS-LMP Assumptions'!$I:$I,"="&amp;DATEVALUE('Monthly Value (1)'!H$6&amp;"/1/"&amp;'Monthly Value (1)'!H$4),'FCM-RNS-LMP Assumptions'!$J:$J)*'Monthly Value (1)'!H$20,2)</f>
        <v>111.78</v>
      </c>
      <c r="I33" s="7">
        <f>ROUND(SUMIF('FCM-RNS-LMP Assumptions'!$I:$I,"="&amp;DATEVALUE('Monthly Value (1)'!I$6&amp;"/1/"&amp;'Monthly Value (1)'!I$4),'FCM-RNS-LMP Assumptions'!$J:$J)*'Monthly Value (1)'!I$20,2)</f>
        <v>111.78</v>
      </c>
      <c r="J33" s="7">
        <f>ROUND(SUMIF('FCM-RNS-LMP Assumptions'!$I:$I,"="&amp;DATEVALUE('Monthly Value (1)'!J$6&amp;"/1/"&amp;'Monthly Value (1)'!J$4),'FCM-RNS-LMP Assumptions'!$J:$J)*'Monthly Value (1)'!J$20,2)</f>
        <v>111.78</v>
      </c>
      <c r="K33" s="7">
        <f>ROUND(SUMIF('FCM-RNS-LMP Assumptions'!$I:$I,"="&amp;DATEVALUE('Monthly Value (1)'!K$6&amp;"/1/"&amp;'Monthly Value (1)'!K$4),'FCM-RNS-LMP Assumptions'!$J:$J)*'Monthly Value (1)'!K$20,2)</f>
        <v>111.78</v>
      </c>
      <c r="L33" s="7">
        <f>ROUND(SUMIF('FCM-RNS-LMP Assumptions'!$I:$I,"="&amp;DATEVALUE('Monthly Value (1)'!L$6&amp;"/1/"&amp;'Monthly Value (1)'!L$4),'FCM-RNS-LMP Assumptions'!$J:$J)*'Monthly Value (1)'!L$20,2)</f>
        <v>111.78</v>
      </c>
      <c r="M33" s="7">
        <f>ROUND(SUMIF('FCM-RNS-LMP Assumptions'!$I:$I,"="&amp;DATEVALUE('Monthly Value (1)'!M$6&amp;"/1/"&amp;'Monthly Value (1)'!M$4),'FCM-RNS-LMP Assumptions'!$J:$J)*'Monthly Value (1)'!M$20,2)</f>
        <v>111.78</v>
      </c>
      <c r="N33" s="7">
        <f>ROUND(SUMIF('FCM-RNS-LMP Assumptions'!$I:$I,"="&amp;DATEVALUE('Monthly Value (1)'!N$6&amp;"/1/"&amp;'Monthly Value (1)'!N$4),'FCM-RNS-LMP Assumptions'!$J:$J)*'Monthly Value (1)'!N$20,2)</f>
        <v>111.78</v>
      </c>
      <c r="O33" s="7">
        <f>ROUND(SUMIF('FCM-RNS-LMP Assumptions'!$I:$I,"="&amp;DATEVALUE('Monthly Value (1)'!O$6&amp;"/1/"&amp;'Monthly Value (1)'!O$4),'FCM-RNS-LMP Assumptions'!$J:$J)*'Monthly Value (1)'!O$20,2)</f>
        <v>110.49</v>
      </c>
      <c r="P33" s="7">
        <f>ROUND(SUMIF('FCM-RNS-LMP Assumptions'!$I:$I,"="&amp;DATEVALUE('Monthly Value (1)'!P$6&amp;"/1/"&amp;'Monthly Value (1)'!P$4),'FCM-RNS-LMP Assumptions'!$J:$J)*'Monthly Value (1)'!P$20,2)</f>
        <v>110.75</v>
      </c>
      <c r="Q33" s="7">
        <f>ROUND(SUMIF('FCM-RNS-LMP Assumptions'!$I:$I,"="&amp;DATEVALUE('Monthly Value (1)'!Q$6&amp;"/1/"&amp;'Monthly Value (1)'!Q$4),'FCM-RNS-LMP Assumptions'!$J:$J)*'Monthly Value (1)'!Q$20,2)</f>
        <v>110.75</v>
      </c>
      <c r="R33" s="7">
        <f>ROUND(SUMIF('FCM-RNS-LMP Assumptions'!$I:$I,"="&amp;DATEVALUE('Monthly Value (1)'!R$6&amp;"/1/"&amp;'Monthly Value (1)'!R$4),'FCM-RNS-LMP Assumptions'!$J:$J)*'Monthly Value (1)'!R$20,2)</f>
        <v>110.75</v>
      </c>
      <c r="S33" s="7">
        <f>ROUND(SUMIF('FCM-RNS-LMP Assumptions'!$I:$I,"="&amp;DATEVALUE('Monthly Value (1)'!S$6&amp;"/1/"&amp;'Monthly Value (1)'!S$4),'FCM-RNS-LMP Assumptions'!$J:$J)*'Monthly Value (1)'!S$20,2)</f>
        <v>110.75</v>
      </c>
      <c r="T33" s="7">
        <f>ROUND(SUMIF('FCM-RNS-LMP Assumptions'!$I:$I,"="&amp;DATEVALUE('Monthly Value (1)'!T$6&amp;"/1/"&amp;'Monthly Value (1)'!T$4),'FCM-RNS-LMP Assumptions'!$J:$J)*'Monthly Value (1)'!T$20,2)</f>
        <v>110.75</v>
      </c>
      <c r="U33" s="7">
        <f>ROUND(SUMIF('FCM-RNS-LMP Assumptions'!$I:$I,"="&amp;DATEVALUE('Monthly Value (1)'!U$6&amp;"/1/"&amp;'Monthly Value (1)'!U$4),'FCM-RNS-LMP Assumptions'!$J:$J)*'Monthly Value (1)'!U$20,2)</f>
        <v>110.75</v>
      </c>
      <c r="V33" s="7">
        <f>ROUND(SUMIF('FCM-RNS-LMP Assumptions'!$I:$I,"="&amp;DATEVALUE('Monthly Value (1)'!V$6&amp;"/1/"&amp;'Monthly Value (1)'!V$4),'FCM-RNS-LMP Assumptions'!$J:$J)*'Monthly Value (1)'!V$20,2)</f>
        <v>110.75</v>
      </c>
      <c r="W33" s="7">
        <f>ROUND(SUMIF('FCM-RNS-LMP Assumptions'!$I:$I,"="&amp;DATEVALUE('Monthly Value (1)'!W$6&amp;"/1/"&amp;'Monthly Value (1)'!W$4),'FCM-RNS-LMP Assumptions'!$J:$J)*'Monthly Value (1)'!W$20,2)</f>
        <v>110.75</v>
      </c>
      <c r="X33" s="7">
        <f>ROUND(SUMIF('FCM-RNS-LMP Assumptions'!$I:$I,"="&amp;DATEVALUE('Monthly Value (1)'!X$6&amp;"/1/"&amp;'Monthly Value (1)'!X$4),'FCM-RNS-LMP Assumptions'!$J:$J)*'Monthly Value (1)'!X$20,2)</f>
        <v>110.75</v>
      </c>
      <c r="Y33" s="7">
        <f>ROUND(SUMIF('FCM-RNS-LMP Assumptions'!$I:$I,"="&amp;DATEVALUE('Monthly Value (1)'!Y$6&amp;"/1/"&amp;'Monthly Value (1)'!Y$4),'FCM-RNS-LMP Assumptions'!$J:$J)*'Monthly Value (1)'!Y$20,2)</f>
        <v>110.75</v>
      </c>
      <c r="Z33" s="7">
        <f>ROUND(SUMIF('FCM-RNS-LMP Assumptions'!$I:$I,"="&amp;DATEVALUE('Monthly Value (1)'!Z$6&amp;"/1/"&amp;'Monthly Value (1)'!Z$4),'FCM-RNS-LMP Assumptions'!$J:$J)*'Monthly Value (1)'!Z$20,2)</f>
        <v>110.75</v>
      </c>
      <c r="AA33" s="7">
        <f>ROUND(SUMIF('FCM-RNS-LMP Assumptions'!$I:$I,"="&amp;DATEVALUE('Monthly Value (1)'!AA$6&amp;"/1/"&amp;'Monthly Value (1)'!AA$4),'FCM-RNS-LMP Assumptions'!$J:$J)*'Monthly Value (1)'!AA$20,2)</f>
        <v>108.81</v>
      </c>
      <c r="AB33" s="7">
        <f>ROUND(SUMIF('FCM-RNS-LMP Assumptions'!$I:$I,"="&amp;DATEVALUE('Monthly Value (1)'!AB$6&amp;"/1/"&amp;'Monthly Value (1)'!AB$4),'FCM-RNS-LMP Assumptions'!$J:$J)*'Monthly Value (1)'!AB$20,2)</f>
        <v>108.02</v>
      </c>
      <c r="AC33" s="7">
        <f>ROUND(SUMIF('FCM-RNS-LMP Assumptions'!$I:$I,"="&amp;DATEVALUE('Monthly Value (1)'!AC$6&amp;"/1/"&amp;'Monthly Value (1)'!AC$4),'FCM-RNS-LMP Assumptions'!$J:$J)*'Monthly Value (1)'!AC$20,2)</f>
        <v>108.02</v>
      </c>
      <c r="AD33" s="7">
        <f>ROUND(SUMIF('FCM-RNS-LMP Assumptions'!$I:$I,"="&amp;DATEVALUE('Monthly Value (1)'!AD$6&amp;"/1/"&amp;'Monthly Value (1)'!AD$4),'FCM-RNS-LMP Assumptions'!$J:$J)*'Monthly Value (1)'!AD$20,2)</f>
        <v>108.02</v>
      </c>
      <c r="AE33" s="7">
        <f>ROUND(SUMIF('FCM-RNS-LMP Assumptions'!$I:$I,"="&amp;DATEVALUE('Monthly Value (1)'!AE$6&amp;"/1/"&amp;'Monthly Value (1)'!AE$4),'FCM-RNS-LMP Assumptions'!$J:$J)*'Monthly Value (1)'!AE$20,2)</f>
        <v>108.02</v>
      </c>
      <c r="AF33" s="7">
        <f>ROUND(SUMIF('FCM-RNS-LMP Assumptions'!$I:$I,"="&amp;DATEVALUE('Monthly Value (1)'!AF$6&amp;"/1/"&amp;'Monthly Value (1)'!AF$4),'FCM-RNS-LMP Assumptions'!$J:$J)*'Monthly Value (1)'!AF$20,2)</f>
        <v>108.02</v>
      </c>
      <c r="AG33" s="7">
        <f>ROUND(SUMIF('FCM-RNS-LMP Assumptions'!$I:$I,"="&amp;DATEVALUE('Monthly Value (1)'!AG$6&amp;"/1/"&amp;'Monthly Value (1)'!AG$4),'FCM-RNS-LMP Assumptions'!$J:$J)*'Monthly Value (1)'!AG$20,2)</f>
        <v>108.02</v>
      </c>
      <c r="AH33" s="7">
        <f>ROUND(SUMIF('FCM-RNS-LMP Assumptions'!$I:$I,"="&amp;DATEVALUE('Monthly Value (1)'!AH$6&amp;"/1/"&amp;'Monthly Value (1)'!AH$4),'FCM-RNS-LMP Assumptions'!$J:$J)*'Monthly Value (1)'!AH$20,2)</f>
        <v>108.02</v>
      </c>
      <c r="AI33" s="7">
        <f>ROUND(SUMIF('FCM-RNS-LMP Assumptions'!$I:$I,"="&amp;DATEVALUE('Monthly Value (1)'!AI$6&amp;"/1/"&amp;'Monthly Value (1)'!AI$4),'FCM-RNS-LMP Assumptions'!$J:$J)*'Monthly Value (1)'!AI$20,2)</f>
        <v>108.02</v>
      </c>
      <c r="AJ33" s="7">
        <f>ROUND(SUMIF('FCM-RNS-LMP Assumptions'!$I:$I,"="&amp;DATEVALUE('Monthly Value (1)'!AJ$6&amp;"/1/"&amp;'Monthly Value (1)'!AJ$4),'FCM-RNS-LMP Assumptions'!$J:$J)*'Monthly Value (1)'!AJ$20,2)</f>
        <v>108.02</v>
      </c>
      <c r="AK33" s="7">
        <f>ROUND(SUMIF('FCM-RNS-LMP Assumptions'!$I:$I,"="&amp;DATEVALUE('Monthly Value (1)'!AK$6&amp;"/1/"&amp;'Monthly Value (1)'!AK$4),'FCM-RNS-LMP Assumptions'!$J:$J)*'Monthly Value (1)'!AK$20,2)</f>
        <v>108.02</v>
      </c>
      <c r="AL33" s="7">
        <f>ROUND(SUMIF('FCM-RNS-LMP Assumptions'!$I:$I,"="&amp;DATEVALUE('Monthly Value (1)'!AL$6&amp;"/1/"&amp;'Monthly Value (1)'!AL$4),'FCM-RNS-LMP Assumptions'!$J:$J)*'Monthly Value (1)'!AL$20,2)</f>
        <v>108.02</v>
      </c>
      <c r="AM33" s="7">
        <f>ROUND(SUMIF('FCM-RNS-LMP Assumptions'!$I:$I,"="&amp;DATEVALUE('Monthly Value (1)'!AM$6&amp;"/1/"&amp;'Monthly Value (1)'!AM$4),'FCM-RNS-LMP Assumptions'!$J:$J)*'Monthly Value (1)'!AM$20,2)</f>
        <v>104.09</v>
      </c>
      <c r="AN33" s="7">
        <f>ROUND(SUMIF('FCM-RNS-LMP Assumptions'!$I:$I,"="&amp;DATEVALUE('Monthly Value (1)'!AN$6&amp;"/1/"&amp;'Monthly Value (1)'!AN$4),'FCM-RNS-LMP Assumptions'!$J:$J)*'Monthly Value (1)'!AN$20,2)</f>
        <v>104.32</v>
      </c>
      <c r="AO33" s="7">
        <f>ROUND(SUMIF('FCM-RNS-LMP Assumptions'!$I:$I,"="&amp;DATEVALUE('Monthly Value (1)'!AO$6&amp;"/1/"&amp;'Monthly Value (1)'!AO$4),'FCM-RNS-LMP Assumptions'!$J:$J)*'Monthly Value (1)'!AO$20,2)</f>
        <v>104.32</v>
      </c>
      <c r="AP33" s="7">
        <f>ROUND(SUMIF('FCM-RNS-LMP Assumptions'!$I:$I,"="&amp;DATEVALUE('Monthly Value (1)'!AP$6&amp;"/1/"&amp;'Monthly Value (1)'!AP$4),'FCM-RNS-LMP Assumptions'!$J:$J)*'Monthly Value (1)'!AP$20,2)</f>
        <v>104.32</v>
      </c>
      <c r="AQ33" s="7">
        <f>ROUND(SUMIF('FCM-RNS-LMP Assumptions'!$I:$I,"="&amp;DATEVALUE('Monthly Value (1)'!AQ$6&amp;"/1/"&amp;'Monthly Value (1)'!AQ$4),'FCM-RNS-LMP Assumptions'!$J:$J)*'Monthly Value (1)'!AQ$20,2)</f>
        <v>104.32</v>
      </c>
      <c r="AR33" s="7">
        <f>ROUND(SUMIF('FCM-RNS-LMP Assumptions'!$I:$I,"="&amp;DATEVALUE('Monthly Value (1)'!AR$6&amp;"/1/"&amp;'Monthly Value (1)'!AR$4),'FCM-RNS-LMP Assumptions'!$J:$J)*'Monthly Value (1)'!AR$20,2)</f>
        <v>104.32</v>
      </c>
      <c r="AS33" s="7">
        <f>ROUND(SUMIF('FCM-RNS-LMP Assumptions'!$I:$I,"="&amp;DATEVALUE('Monthly Value (1)'!AS$6&amp;"/1/"&amp;'Monthly Value (1)'!AS$4),'FCM-RNS-LMP Assumptions'!$J:$J)*'Monthly Value (1)'!AS$20,2)</f>
        <v>104.32</v>
      </c>
      <c r="AT33" s="7">
        <f>ROUND(SUMIF('FCM-RNS-LMP Assumptions'!$I:$I,"="&amp;DATEVALUE('Monthly Value (1)'!AT$6&amp;"/1/"&amp;'Monthly Value (1)'!AT$4),'FCM-RNS-LMP Assumptions'!$J:$J)*'Monthly Value (1)'!AT$20,2)</f>
        <v>104.32</v>
      </c>
      <c r="AU33" s="7">
        <f>ROUND(SUMIF('FCM-RNS-LMP Assumptions'!$I:$I,"="&amp;DATEVALUE('Monthly Value (1)'!AU$6&amp;"/1/"&amp;'Monthly Value (1)'!AU$4),'FCM-RNS-LMP Assumptions'!$J:$J)*'Monthly Value (1)'!AU$20,2)</f>
        <v>104.32</v>
      </c>
      <c r="AV33" s="7">
        <f>ROUND(SUMIF('FCM-RNS-LMP Assumptions'!$I:$I,"="&amp;DATEVALUE('Monthly Value (1)'!AV$6&amp;"/1/"&amp;'Monthly Value (1)'!AV$4),'FCM-RNS-LMP Assumptions'!$J:$J)*'Monthly Value (1)'!AV$20,2)</f>
        <v>104.32</v>
      </c>
      <c r="AW33" s="7">
        <f>ROUND(SUMIF('FCM-RNS-LMP Assumptions'!$I:$I,"="&amp;DATEVALUE('Monthly Value (1)'!AW$6&amp;"/1/"&amp;'Monthly Value (1)'!AW$4),'FCM-RNS-LMP Assumptions'!$J:$J)*'Monthly Value (1)'!AW$20,2)</f>
        <v>104.32</v>
      </c>
      <c r="AX33" s="7">
        <f>ROUND(SUMIF('FCM-RNS-LMP Assumptions'!$I:$I,"="&amp;DATEVALUE('Monthly Value (1)'!AX$6&amp;"/1/"&amp;'Monthly Value (1)'!AX$4),'FCM-RNS-LMP Assumptions'!$J:$J)*'Monthly Value (1)'!AX$20,2)</f>
        <v>104.32</v>
      </c>
      <c r="AY33" s="7">
        <f>ROUND(SUMIF('FCM-RNS-LMP Assumptions'!$I:$I,"="&amp;DATEVALUE('Monthly Value (1)'!AY$6&amp;"/1/"&amp;'Monthly Value (1)'!AY$4),'FCM-RNS-LMP Assumptions'!$J:$J)*'Monthly Value (1)'!AY$20,2)</f>
        <v>99.6</v>
      </c>
      <c r="AZ33" s="7">
        <f>ROUND(SUMIF('FCM-RNS-LMP Assumptions'!$I:$I,"="&amp;DATEVALUE('Monthly Value (1)'!AZ$6&amp;"/1/"&amp;'Monthly Value (1)'!AZ$4),'FCM-RNS-LMP Assumptions'!$J:$J)*'Monthly Value (1)'!AZ$20,2)</f>
        <v>99.83</v>
      </c>
      <c r="BA33" s="7">
        <f>ROUND(SUMIF('FCM-RNS-LMP Assumptions'!$I:$I,"="&amp;DATEVALUE('Monthly Value (1)'!BA$6&amp;"/1/"&amp;'Monthly Value (1)'!BA$4),'FCM-RNS-LMP Assumptions'!$J:$J)*'Monthly Value (1)'!BA$20,2)</f>
        <v>99.83</v>
      </c>
      <c r="BB33" s="7">
        <f>ROUND(SUMIF('FCM-RNS-LMP Assumptions'!$I:$I,"="&amp;DATEVALUE('Monthly Value (1)'!BB$6&amp;"/1/"&amp;'Monthly Value (1)'!BB$4),'FCM-RNS-LMP Assumptions'!$J:$J)*'Monthly Value (1)'!BB$20,2)</f>
        <v>99.83</v>
      </c>
      <c r="BC33" s="7">
        <f>ROUND(SUMIF('FCM-RNS-LMP Assumptions'!$I:$I,"="&amp;DATEVALUE('Monthly Value (1)'!BC$6&amp;"/1/"&amp;'Monthly Value (1)'!BC$4),'FCM-RNS-LMP Assumptions'!$J:$J)*'Monthly Value (1)'!BC$20,2)</f>
        <v>99.83</v>
      </c>
      <c r="BD33" s="7">
        <f>ROUND(SUMIF('FCM-RNS-LMP Assumptions'!$I:$I,"="&amp;DATEVALUE('Monthly Value (1)'!BD$6&amp;"/1/"&amp;'Monthly Value (1)'!BD$4),'FCM-RNS-LMP Assumptions'!$J:$J)*'Monthly Value (1)'!BD$20,2)</f>
        <v>99.83</v>
      </c>
      <c r="BE33" s="7">
        <f>ROUND(SUMIF('FCM-RNS-LMP Assumptions'!$I:$I,"="&amp;DATEVALUE('Monthly Value (1)'!BE$6&amp;"/1/"&amp;'Monthly Value (1)'!BE$4),'FCM-RNS-LMP Assumptions'!$J:$J)*'Monthly Value (1)'!BE$20,2)</f>
        <v>99.83</v>
      </c>
      <c r="BF33" s="7">
        <f>ROUND(SUMIF('FCM-RNS-LMP Assumptions'!$I:$I,"="&amp;DATEVALUE('Monthly Value (1)'!BF$6&amp;"/1/"&amp;'Monthly Value (1)'!BF$4),'FCM-RNS-LMP Assumptions'!$J:$J)*'Monthly Value (1)'!BF$20,2)</f>
        <v>99.83</v>
      </c>
      <c r="BG33" s="7">
        <f>ROUND(SUMIF('FCM-RNS-LMP Assumptions'!$I:$I,"="&amp;DATEVALUE('Monthly Value (1)'!BG$6&amp;"/1/"&amp;'Monthly Value (1)'!BG$4),'FCM-RNS-LMP Assumptions'!$J:$J)*'Monthly Value (1)'!BG$20,2)</f>
        <v>99.83</v>
      </c>
      <c r="BH33" s="7">
        <f>ROUND(SUMIF('FCM-RNS-LMP Assumptions'!$I:$I,"="&amp;DATEVALUE('Monthly Value (1)'!BH$6&amp;"/1/"&amp;'Monthly Value (1)'!BH$4),'FCM-RNS-LMP Assumptions'!$J:$J)*'Monthly Value (1)'!BH$20,2)</f>
        <v>99.83</v>
      </c>
      <c r="BI33" s="7">
        <f>ROUND(SUMIF('FCM-RNS-LMP Assumptions'!$I:$I,"="&amp;DATEVALUE('Monthly Value (1)'!BI$6&amp;"/1/"&amp;'Monthly Value (1)'!BI$4),'FCM-RNS-LMP Assumptions'!$J:$J)*'Monthly Value (1)'!BI$20,2)</f>
        <v>99.83</v>
      </c>
      <c r="BJ33" s="7">
        <f>ROUND(SUMIF('FCM-RNS-LMP Assumptions'!$I:$I,"="&amp;DATEVALUE('Monthly Value (1)'!BJ$6&amp;"/1/"&amp;'Monthly Value (1)'!BJ$4),'FCM-RNS-LMP Assumptions'!$J:$J)*'Monthly Value (1)'!BJ$20,2)</f>
        <v>99.83</v>
      </c>
      <c r="BK33" s="7">
        <f>ROUND(SUMIF('FCM-RNS-LMP Assumptions'!$I:$I,"="&amp;DATEVALUE('Monthly Value (1)'!BK$6&amp;"/1/"&amp;'Monthly Value (1)'!BK$4),'FCM-RNS-LMP Assumptions'!$J:$J)*'Monthly Value (1)'!BK$20,2)</f>
        <v>95.34</v>
      </c>
      <c r="BL33" s="7">
        <f>ROUND(SUMIF('FCM-RNS-LMP Assumptions'!$I:$I,"="&amp;DATEVALUE('Monthly Value (1)'!BL$6&amp;"/1/"&amp;'Monthly Value (1)'!BL$4),'FCM-RNS-LMP Assumptions'!$J:$J)*'Monthly Value (1)'!BL$20,2)</f>
        <v>95.56</v>
      </c>
      <c r="BM33" s="7">
        <f>ROUND(SUMIF('FCM-RNS-LMP Assumptions'!$I:$I,"="&amp;DATEVALUE('Monthly Value (1)'!BM$6&amp;"/1/"&amp;'Monthly Value (1)'!BM$4),'FCM-RNS-LMP Assumptions'!$J:$J)*'Monthly Value (1)'!BM$20,2)</f>
        <v>95.56</v>
      </c>
      <c r="BN33" s="7">
        <f>ROUND(SUMIF('FCM-RNS-LMP Assumptions'!$I:$I,"="&amp;DATEVALUE('Monthly Value (1)'!BN$6&amp;"/1/"&amp;'Monthly Value (1)'!BN$4),'FCM-RNS-LMP Assumptions'!$J:$J)*'Monthly Value (1)'!BN$20,2)</f>
        <v>95.56</v>
      </c>
      <c r="BO33" s="7">
        <f>ROUND(SUMIF('FCM-RNS-LMP Assumptions'!$I:$I,"="&amp;DATEVALUE('Monthly Value (1)'!BO$6&amp;"/1/"&amp;'Monthly Value (1)'!BO$4),'FCM-RNS-LMP Assumptions'!$J:$J)*'Monthly Value (1)'!BO$20,2)</f>
        <v>95.56</v>
      </c>
      <c r="BP33" s="7">
        <f>ROUND(SUMIF('FCM-RNS-LMP Assumptions'!$I:$I,"="&amp;DATEVALUE('Monthly Value (1)'!BP$6&amp;"/1/"&amp;'Monthly Value (1)'!BP$4),'FCM-RNS-LMP Assumptions'!$J:$J)*'Monthly Value (1)'!BP$20,2)</f>
        <v>95.56</v>
      </c>
      <c r="BQ33" s="7">
        <f>ROUND(SUMIF('FCM-RNS-LMP Assumptions'!$I:$I,"="&amp;DATEVALUE('Monthly Value (1)'!BQ$6&amp;"/1/"&amp;'Monthly Value (1)'!BQ$4),'FCM-RNS-LMP Assumptions'!$J:$J)*'Monthly Value (1)'!BQ$20,2)</f>
        <v>95.56</v>
      </c>
      <c r="BR33" s="7">
        <f>ROUND(SUMIF('FCM-RNS-LMP Assumptions'!$I:$I,"="&amp;DATEVALUE('Monthly Value (1)'!BR$6&amp;"/1/"&amp;'Monthly Value (1)'!BR$4),'FCM-RNS-LMP Assumptions'!$J:$J)*'Monthly Value (1)'!BR$20,2)</f>
        <v>95.56</v>
      </c>
      <c r="BS33" s="7">
        <f>ROUND(SUMIF('FCM-RNS-LMP Assumptions'!$I:$I,"="&amp;DATEVALUE('Monthly Value (1)'!BS$6&amp;"/1/"&amp;'Monthly Value (1)'!BS$4),'FCM-RNS-LMP Assumptions'!$J:$J)*'Monthly Value (1)'!BS$20,2)</f>
        <v>95.56</v>
      </c>
      <c r="BT33" s="7">
        <f>ROUND(SUMIF('FCM-RNS-LMP Assumptions'!$I:$I,"="&amp;DATEVALUE('Monthly Value (1)'!BT$6&amp;"/1/"&amp;'Monthly Value (1)'!BT$4),'FCM-RNS-LMP Assumptions'!$J:$J)*'Monthly Value (1)'!BT$20,2)</f>
        <v>95.56</v>
      </c>
      <c r="BU33" s="7">
        <f>ROUND(SUMIF('FCM-RNS-LMP Assumptions'!$I:$I,"="&amp;DATEVALUE('Monthly Value (1)'!BU$6&amp;"/1/"&amp;'Monthly Value (1)'!BU$4),'FCM-RNS-LMP Assumptions'!$J:$J)*'Monthly Value (1)'!BU$20,2)</f>
        <v>95.56</v>
      </c>
      <c r="BV33" s="7">
        <f>ROUND(SUMIF('FCM-RNS-LMP Assumptions'!$I:$I,"="&amp;DATEVALUE('Monthly Value (1)'!BV$6&amp;"/1/"&amp;'Monthly Value (1)'!BV$4),'FCM-RNS-LMP Assumptions'!$J:$J)*'Monthly Value (1)'!BV$20,2)</f>
        <v>95.56</v>
      </c>
      <c r="BW33" s="7">
        <f>ROUND(SUMIF('FCM-RNS-LMP Assumptions'!$I:$I,"="&amp;DATEVALUE('Monthly Value (1)'!BW$6&amp;"/1/"&amp;'Monthly Value (1)'!BW$4),'FCM-RNS-LMP Assumptions'!$J:$J)*'Monthly Value (1)'!BW$20,2)</f>
        <v>91.29</v>
      </c>
      <c r="BX33" s="7">
        <f>ROUND(SUMIF('FCM-RNS-LMP Assumptions'!$I:$I,"="&amp;DATEVALUE('Monthly Value (1)'!BX$6&amp;"/1/"&amp;'Monthly Value (1)'!BX$4),'FCM-RNS-LMP Assumptions'!$J:$J)*'Monthly Value (1)'!BX$20,2)</f>
        <v>90.61</v>
      </c>
      <c r="BY33" s="7">
        <f>ROUND(SUMIF('FCM-RNS-LMP Assumptions'!$I:$I,"="&amp;DATEVALUE('Monthly Value (1)'!BY$6&amp;"/1/"&amp;'Monthly Value (1)'!BY$4),'FCM-RNS-LMP Assumptions'!$J:$J)*'Monthly Value (1)'!BY$20,2)</f>
        <v>90.61</v>
      </c>
      <c r="BZ33" s="7">
        <f>ROUND(SUMIF('FCM-RNS-LMP Assumptions'!$I:$I,"="&amp;DATEVALUE('Monthly Value (1)'!BZ$6&amp;"/1/"&amp;'Monthly Value (1)'!BZ$4),'FCM-RNS-LMP Assumptions'!$J:$J)*'Monthly Value (1)'!BZ$20,2)</f>
        <v>90.61</v>
      </c>
      <c r="CA33" s="7">
        <f>ROUND(SUMIF('FCM-RNS-LMP Assumptions'!$I:$I,"="&amp;DATEVALUE('Monthly Value (1)'!CA$6&amp;"/1/"&amp;'Monthly Value (1)'!CA$4),'FCM-RNS-LMP Assumptions'!$J:$J)*'Monthly Value (1)'!CA$20,2)</f>
        <v>90.61</v>
      </c>
      <c r="CB33" s="7">
        <f>ROUND(SUMIF('FCM-RNS-LMP Assumptions'!$I:$I,"="&amp;DATEVALUE('Monthly Value (1)'!CB$6&amp;"/1/"&amp;'Monthly Value (1)'!CB$4),'FCM-RNS-LMP Assumptions'!$J:$J)*'Monthly Value (1)'!CB$20,2)</f>
        <v>90.61</v>
      </c>
      <c r="CC33" s="7">
        <f>ROUND(SUMIF('FCM-RNS-LMP Assumptions'!$I:$I,"="&amp;DATEVALUE('Monthly Value (1)'!CC$6&amp;"/1/"&amp;'Monthly Value (1)'!CC$4),'FCM-RNS-LMP Assumptions'!$J:$J)*'Monthly Value (1)'!CC$20,2)</f>
        <v>90.61</v>
      </c>
      <c r="CD33" s="7">
        <f>ROUND(SUMIF('FCM-RNS-LMP Assumptions'!$I:$I,"="&amp;DATEVALUE('Monthly Value (1)'!CD$6&amp;"/1/"&amp;'Monthly Value (1)'!CD$4),'FCM-RNS-LMP Assumptions'!$J:$J)*'Monthly Value (1)'!CD$20,2)</f>
        <v>90.61</v>
      </c>
      <c r="CE33" s="7">
        <f>ROUND(SUMIF('FCM-RNS-LMP Assumptions'!$I:$I,"="&amp;DATEVALUE('Monthly Value (1)'!CE$6&amp;"/1/"&amp;'Monthly Value (1)'!CE$4),'FCM-RNS-LMP Assumptions'!$J:$J)*'Monthly Value (1)'!CE$20,2)</f>
        <v>90.61</v>
      </c>
      <c r="CF33" s="7">
        <f>ROUND(SUMIF('FCM-RNS-LMP Assumptions'!$I:$I,"="&amp;DATEVALUE('Monthly Value (1)'!CF$6&amp;"/1/"&amp;'Monthly Value (1)'!CF$4),'FCM-RNS-LMP Assumptions'!$J:$J)*'Monthly Value (1)'!CF$20,2)</f>
        <v>90.61</v>
      </c>
      <c r="CG33" s="7">
        <f>ROUND(SUMIF('FCM-RNS-LMP Assumptions'!$I:$I,"="&amp;DATEVALUE('Monthly Value (1)'!CG$6&amp;"/1/"&amp;'Monthly Value (1)'!CG$4),'FCM-RNS-LMP Assumptions'!$J:$J)*'Monthly Value (1)'!CG$20,2)</f>
        <v>90.61</v>
      </c>
      <c r="CH33" s="7">
        <f>ROUND(SUMIF('FCM-RNS-LMP Assumptions'!$I:$I,"="&amp;DATEVALUE('Monthly Value (1)'!CH$6&amp;"/1/"&amp;'Monthly Value (1)'!CH$4),'FCM-RNS-LMP Assumptions'!$J:$J)*'Monthly Value (1)'!CH$20,2)</f>
        <v>90.61</v>
      </c>
      <c r="CI33" s="7">
        <f>ROUND(SUMIF('FCM-RNS-LMP Assumptions'!$I:$I,"="&amp;DATEVALUE('Monthly Value (1)'!CI$6&amp;"/1/"&amp;'Monthly Value (1)'!CI$4),'FCM-RNS-LMP Assumptions'!$J:$J)*'Monthly Value (1)'!CI$20,2)</f>
        <v>86.51</v>
      </c>
      <c r="CJ33" s="7">
        <f>ROUND(SUMIF('FCM-RNS-LMP Assumptions'!$I:$I,"="&amp;DATEVALUE('Monthly Value (1)'!CJ$6&amp;"/1/"&amp;'Monthly Value (1)'!CJ$4),'FCM-RNS-LMP Assumptions'!$J:$J)*'Monthly Value (1)'!CJ$20,2)</f>
        <v>86.71</v>
      </c>
      <c r="CK33" s="7">
        <f>ROUND(SUMIF('FCM-RNS-LMP Assumptions'!$I:$I,"="&amp;DATEVALUE('Monthly Value (1)'!CK$6&amp;"/1/"&amp;'Monthly Value (1)'!CK$4),'FCM-RNS-LMP Assumptions'!$J:$J)*'Monthly Value (1)'!CK$20,2)</f>
        <v>86.71</v>
      </c>
      <c r="CL33" s="7">
        <f>ROUND(SUMIF('FCM-RNS-LMP Assumptions'!$I:$I,"="&amp;DATEVALUE('Monthly Value (1)'!CL$6&amp;"/1/"&amp;'Monthly Value (1)'!CL$4),'FCM-RNS-LMP Assumptions'!$J:$J)*'Monthly Value (1)'!CL$20,2)</f>
        <v>86.71</v>
      </c>
      <c r="CM33" s="7">
        <f>ROUND(SUMIF('FCM-RNS-LMP Assumptions'!$I:$I,"="&amp;DATEVALUE('Monthly Value (1)'!CM$6&amp;"/1/"&amp;'Monthly Value (1)'!CM$4),'FCM-RNS-LMP Assumptions'!$J:$J)*'Monthly Value (1)'!CM$20,2)</f>
        <v>86.71</v>
      </c>
      <c r="CN33" s="7">
        <f>ROUND(SUMIF('FCM-RNS-LMP Assumptions'!$I:$I,"="&amp;DATEVALUE('Monthly Value (1)'!CN$6&amp;"/1/"&amp;'Monthly Value (1)'!CN$4),'FCM-RNS-LMP Assumptions'!$J:$J)*'Monthly Value (1)'!CN$20,2)</f>
        <v>86.71</v>
      </c>
      <c r="CO33" s="7">
        <f>ROUND(SUMIF('FCM-RNS-LMP Assumptions'!$I:$I,"="&amp;DATEVALUE('Monthly Value (1)'!CO$6&amp;"/1/"&amp;'Monthly Value (1)'!CO$4),'FCM-RNS-LMP Assumptions'!$J:$J)*'Monthly Value (1)'!CO$20,2)</f>
        <v>86.71</v>
      </c>
      <c r="CP33" s="7">
        <f>ROUND(SUMIF('FCM-RNS-LMP Assumptions'!$I:$I,"="&amp;DATEVALUE('Monthly Value (1)'!CP$6&amp;"/1/"&amp;'Monthly Value (1)'!CP$4),'FCM-RNS-LMP Assumptions'!$J:$J)*'Monthly Value (1)'!CP$20,2)</f>
        <v>86.71</v>
      </c>
      <c r="CQ33" s="7">
        <f>ROUND(SUMIF('FCM-RNS-LMP Assumptions'!$I:$I,"="&amp;DATEVALUE('Monthly Value (1)'!CQ$6&amp;"/1/"&amp;'Monthly Value (1)'!CQ$4),'FCM-RNS-LMP Assumptions'!$J:$J)*'Monthly Value (1)'!CQ$20,2)</f>
        <v>86.71</v>
      </c>
      <c r="CR33" s="7">
        <f>ROUND(SUMIF('FCM-RNS-LMP Assumptions'!$I:$I,"="&amp;DATEVALUE('Monthly Value (1)'!CR$6&amp;"/1/"&amp;'Monthly Value (1)'!CR$4),'FCM-RNS-LMP Assumptions'!$J:$J)*'Monthly Value (1)'!CR$20,2)</f>
        <v>86.71</v>
      </c>
      <c r="CS33" s="7">
        <f>ROUND(SUMIF('FCM-RNS-LMP Assumptions'!$I:$I,"="&amp;DATEVALUE('Monthly Value (1)'!CS$6&amp;"/1/"&amp;'Monthly Value (1)'!CS$4),'FCM-RNS-LMP Assumptions'!$J:$J)*'Monthly Value (1)'!CS$20,2)</f>
        <v>86.71</v>
      </c>
      <c r="CT33" s="7">
        <f>ROUND(SUMIF('FCM-RNS-LMP Assumptions'!$I:$I,"="&amp;DATEVALUE('Monthly Value (1)'!CT$6&amp;"/1/"&amp;'Monthly Value (1)'!CT$4),'FCM-RNS-LMP Assumptions'!$J:$J)*'Monthly Value (1)'!CT$20,2)</f>
        <v>86.71</v>
      </c>
      <c r="CU33" s="7">
        <f>ROUND(SUMIF('FCM-RNS-LMP Assumptions'!$I:$I,"="&amp;DATEVALUE('Monthly Value (1)'!CU$6&amp;"/1/"&amp;'Monthly Value (1)'!CU$4),'FCM-RNS-LMP Assumptions'!$J:$J)*'Monthly Value (1)'!CU$20,2)</f>
        <v>82.81</v>
      </c>
      <c r="CV33" s="7">
        <f>ROUND(SUMIF('FCM-RNS-LMP Assumptions'!$I:$I,"="&amp;DATEVALUE('Monthly Value (1)'!CV$6&amp;"/1/"&amp;'Monthly Value (1)'!CV$4),'FCM-RNS-LMP Assumptions'!$J:$J)*'Monthly Value (1)'!CV$20,2)</f>
        <v>82.2</v>
      </c>
      <c r="CW33" s="7">
        <f>ROUND(SUMIF('FCM-RNS-LMP Assumptions'!$I:$I,"="&amp;DATEVALUE('Monthly Value (1)'!CW$6&amp;"/1/"&amp;'Monthly Value (1)'!CW$4),'FCM-RNS-LMP Assumptions'!$J:$J)*'Monthly Value (1)'!CW$20,2)</f>
        <v>82.2</v>
      </c>
      <c r="CX33" s="7">
        <f>ROUND(SUMIF('FCM-RNS-LMP Assumptions'!$I:$I,"="&amp;DATEVALUE('Monthly Value (1)'!CX$6&amp;"/1/"&amp;'Monthly Value (1)'!CX$4),'FCM-RNS-LMP Assumptions'!$J:$J)*'Monthly Value (1)'!CX$20,2)</f>
        <v>82.2</v>
      </c>
      <c r="CY33" s="7">
        <f>ROUND(SUMIF('FCM-RNS-LMP Assumptions'!$I:$I,"="&amp;DATEVALUE('Monthly Value (1)'!CY$6&amp;"/1/"&amp;'Monthly Value (1)'!CY$4),'FCM-RNS-LMP Assumptions'!$J:$J)*'Monthly Value (1)'!CY$20,2)</f>
        <v>82.2</v>
      </c>
      <c r="CZ33" s="7">
        <f>ROUND(SUMIF('FCM-RNS-LMP Assumptions'!$I:$I,"="&amp;DATEVALUE('Monthly Value (1)'!CZ$6&amp;"/1/"&amp;'Monthly Value (1)'!CZ$4),'FCM-RNS-LMP Assumptions'!$J:$J)*'Monthly Value (1)'!CZ$20,2)</f>
        <v>82.2</v>
      </c>
      <c r="DA33" s="7">
        <f>ROUND(SUMIF('FCM-RNS-LMP Assumptions'!$I:$I,"="&amp;DATEVALUE('Monthly Value (1)'!DA$6&amp;"/1/"&amp;'Monthly Value (1)'!DA$4),'FCM-RNS-LMP Assumptions'!$J:$J)*'Monthly Value (1)'!DA$20,2)</f>
        <v>82.2</v>
      </c>
      <c r="DB33" s="7">
        <f>ROUND(SUMIF('FCM-RNS-LMP Assumptions'!$I:$I,"="&amp;DATEVALUE('Monthly Value (1)'!DB$6&amp;"/1/"&amp;'Monthly Value (1)'!DB$4),'FCM-RNS-LMP Assumptions'!$J:$J)*'Monthly Value (1)'!DB$20,2)</f>
        <v>82.2</v>
      </c>
      <c r="DC33" s="7">
        <f>ROUND(SUMIF('FCM-RNS-LMP Assumptions'!$I:$I,"="&amp;DATEVALUE('Monthly Value (1)'!DC$6&amp;"/1/"&amp;'Monthly Value (1)'!DC$4),'FCM-RNS-LMP Assumptions'!$J:$J)*'Monthly Value (1)'!DC$20,2)</f>
        <v>82.2</v>
      </c>
      <c r="DD33" s="7">
        <f>ROUND(SUMIF('FCM-RNS-LMP Assumptions'!$I:$I,"="&amp;DATEVALUE('Monthly Value (1)'!DD$6&amp;"/1/"&amp;'Monthly Value (1)'!DD$4),'FCM-RNS-LMP Assumptions'!$J:$J)*'Monthly Value (1)'!DD$20,2)</f>
        <v>82.2</v>
      </c>
      <c r="DE33" s="7">
        <f>ROUND(SUMIF('FCM-RNS-LMP Assumptions'!$I:$I,"="&amp;DATEVALUE('Monthly Value (1)'!DE$6&amp;"/1/"&amp;'Monthly Value (1)'!DE$4),'FCM-RNS-LMP Assumptions'!$J:$J)*'Monthly Value (1)'!DE$20,2)</f>
        <v>82.2</v>
      </c>
      <c r="DF33" s="7">
        <f>ROUND(SUMIF('FCM-RNS-LMP Assumptions'!$I:$I,"="&amp;DATEVALUE('Monthly Value (1)'!DF$6&amp;"/1/"&amp;'Monthly Value (1)'!DF$4),'FCM-RNS-LMP Assumptions'!$J:$J)*'Monthly Value (1)'!DF$20,2)</f>
        <v>82.2</v>
      </c>
      <c r="DG33" s="7">
        <f>ROUND(SUMIF('FCM-RNS-LMP Assumptions'!$I:$I,"="&amp;DATEVALUE('Monthly Value (1)'!DG$6&amp;"/1/"&amp;'Monthly Value (1)'!DG$4),'FCM-RNS-LMP Assumptions'!$J:$J)*'Monthly Value (1)'!DG$20,2)</f>
        <v>78.510000000000005</v>
      </c>
      <c r="DH33" s="7">
        <f>ROUND(SUMIF('FCM-RNS-LMP Assumptions'!$I:$I,"="&amp;DATEVALUE('Monthly Value (1)'!DH$6&amp;"/1/"&amp;'Monthly Value (1)'!DH$4),'FCM-RNS-LMP Assumptions'!$J:$J)*'Monthly Value (1)'!DH$20,2)</f>
        <v>78.7</v>
      </c>
      <c r="DI33" s="7">
        <f>ROUND(SUMIF('FCM-RNS-LMP Assumptions'!$I:$I,"="&amp;DATEVALUE('Monthly Value (1)'!DI$6&amp;"/1/"&amp;'Monthly Value (1)'!DI$4),'FCM-RNS-LMP Assumptions'!$J:$J)*'Monthly Value (1)'!DI$20,2)</f>
        <v>78.7</v>
      </c>
      <c r="DJ33" s="7">
        <f>ROUND(SUMIF('FCM-RNS-LMP Assumptions'!$I:$I,"="&amp;DATEVALUE('Monthly Value (1)'!DJ$6&amp;"/1/"&amp;'Monthly Value (1)'!DJ$4),'FCM-RNS-LMP Assumptions'!$J:$J)*'Monthly Value (1)'!DJ$20,2)</f>
        <v>78.7</v>
      </c>
      <c r="DK33" s="7">
        <f>ROUND(SUMIF('FCM-RNS-LMP Assumptions'!$I:$I,"="&amp;DATEVALUE('Monthly Value (1)'!DK$6&amp;"/1/"&amp;'Monthly Value (1)'!DK$4),'FCM-RNS-LMP Assumptions'!$J:$J)*'Monthly Value (1)'!DK$20,2)</f>
        <v>78.7</v>
      </c>
      <c r="DL33" s="7">
        <f>ROUND(SUMIF('FCM-RNS-LMP Assumptions'!$I:$I,"="&amp;DATEVALUE('Monthly Value (1)'!DL$6&amp;"/1/"&amp;'Monthly Value (1)'!DL$4),'FCM-RNS-LMP Assumptions'!$J:$J)*'Monthly Value (1)'!DL$20,2)</f>
        <v>78.7</v>
      </c>
      <c r="DM33" s="7">
        <f>ROUND(SUMIF('FCM-RNS-LMP Assumptions'!$I:$I,"="&amp;DATEVALUE('Monthly Value (1)'!DM$6&amp;"/1/"&amp;'Monthly Value (1)'!DM$4),'FCM-RNS-LMP Assumptions'!$J:$J)*'Monthly Value (1)'!DM$20,2)</f>
        <v>78.7</v>
      </c>
      <c r="DN33" s="7">
        <f>ROUND(SUMIF('FCM-RNS-LMP Assumptions'!$I:$I,"="&amp;DATEVALUE('Monthly Value (1)'!DN$6&amp;"/1/"&amp;'Monthly Value (1)'!DN$4),'FCM-RNS-LMP Assumptions'!$J:$J)*'Monthly Value (1)'!DN$20,2)</f>
        <v>78.7</v>
      </c>
      <c r="DO33" s="7">
        <f>ROUND(SUMIF('FCM-RNS-LMP Assumptions'!$I:$I,"="&amp;DATEVALUE('Monthly Value (1)'!DO$6&amp;"/1/"&amp;'Monthly Value (1)'!DO$4),'FCM-RNS-LMP Assumptions'!$J:$J)*'Monthly Value (1)'!DO$20,2)</f>
        <v>78.7</v>
      </c>
      <c r="DP33" s="7">
        <f>ROUND(SUMIF('FCM-RNS-LMP Assumptions'!$I:$I,"="&amp;DATEVALUE('Monthly Value (1)'!DP$6&amp;"/1/"&amp;'Monthly Value (1)'!DP$4),'FCM-RNS-LMP Assumptions'!$J:$J)*'Monthly Value (1)'!DP$20,2)</f>
        <v>78.7</v>
      </c>
      <c r="DQ33" s="7">
        <f>ROUND(SUMIF('FCM-RNS-LMP Assumptions'!$I:$I,"="&amp;DATEVALUE('Monthly Value (1)'!DQ$6&amp;"/1/"&amp;'Monthly Value (1)'!DQ$4),'FCM-RNS-LMP Assumptions'!$J:$J)*'Monthly Value (1)'!DQ$20,2)</f>
        <v>78.7</v>
      </c>
      <c r="DR33" s="7">
        <f>ROUND(SUMIF('FCM-RNS-LMP Assumptions'!$I:$I,"="&amp;DATEVALUE('Monthly Value (1)'!DR$6&amp;"/1/"&amp;'Monthly Value (1)'!DR$4),'FCM-RNS-LMP Assumptions'!$J:$J)*'Monthly Value (1)'!DR$20,2)</f>
        <v>78.7</v>
      </c>
      <c r="DS33" s="7">
        <f>ROUND(SUMIF('FCM-RNS-LMP Assumptions'!$I:$I,"="&amp;DATEVALUE('Monthly Value (1)'!DS$6&amp;"/1/"&amp;'Monthly Value (1)'!DS$4),'FCM-RNS-LMP Assumptions'!$J:$J)*'Monthly Value (1)'!DS$20,2)</f>
        <v>75.13</v>
      </c>
      <c r="DT33" s="7">
        <f>ROUND(SUMIF('FCM-RNS-LMP Assumptions'!$I:$I,"="&amp;DATEVALUE('Monthly Value (1)'!DT$6&amp;"/1/"&amp;'Monthly Value (1)'!DT$4),'FCM-RNS-LMP Assumptions'!$J:$J)*'Monthly Value (1)'!DT$20,2)</f>
        <v>73.83</v>
      </c>
      <c r="DU33" s="7">
        <f>ROUND(SUMIF('FCM-RNS-LMP Assumptions'!$I:$I,"="&amp;DATEVALUE('Monthly Value (1)'!DU$6&amp;"/1/"&amp;'Monthly Value (1)'!DU$4),'FCM-RNS-LMP Assumptions'!$J:$J)*'Monthly Value (1)'!DU$20,2)</f>
        <v>73.83</v>
      </c>
      <c r="DV33" s="7">
        <f>ROUND(SUMIF('FCM-RNS-LMP Assumptions'!$I:$I,"="&amp;DATEVALUE('Monthly Value (1)'!DV$6&amp;"/1/"&amp;'Monthly Value (1)'!DV$4),'FCM-RNS-LMP Assumptions'!$J:$J)*'Monthly Value (1)'!DV$20,2)</f>
        <v>73.83</v>
      </c>
      <c r="DW33" s="7">
        <f>ROUND(SUMIF('FCM-RNS-LMP Assumptions'!$I:$I,"="&amp;DATEVALUE('Monthly Value (1)'!DW$6&amp;"/1/"&amp;'Monthly Value (1)'!DW$4),'FCM-RNS-LMP Assumptions'!$J:$J)*'Monthly Value (1)'!DW$20,2)</f>
        <v>73.83</v>
      </c>
      <c r="DX33" s="7">
        <f>ROUND(SUMIF('FCM-RNS-LMP Assumptions'!$I:$I,"="&amp;DATEVALUE('Monthly Value (1)'!DX$6&amp;"/1/"&amp;'Monthly Value (1)'!DX$4),'FCM-RNS-LMP Assumptions'!$J:$J)*'Monthly Value (1)'!DX$20,2)</f>
        <v>73.83</v>
      </c>
      <c r="DY33" s="7">
        <f>ROUND(SUMIF('FCM-RNS-LMP Assumptions'!$I:$I,"="&amp;DATEVALUE('Monthly Value (1)'!DY$6&amp;"/1/"&amp;'Monthly Value (1)'!DY$4),'FCM-RNS-LMP Assumptions'!$J:$J)*'Monthly Value (1)'!DY$20,2)</f>
        <v>73.83</v>
      </c>
      <c r="DZ33" s="7">
        <f>ROUND(SUMIF('FCM-RNS-LMP Assumptions'!$I:$I,"="&amp;DATEVALUE('Monthly Value (1)'!DZ$6&amp;"/1/"&amp;'Monthly Value (1)'!DZ$4),'FCM-RNS-LMP Assumptions'!$J:$J)*'Monthly Value (1)'!DZ$20,2)</f>
        <v>73.83</v>
      </c>
      <c r="EA33" s="7">
        <f>ROUND(SUMIF('FCM-RNS-LMP Assumptions'!$I:$I,"="&amp;DATEVALUE('Monthly Value (1)'!EA$6&amp;"/1/"&amp;'Monthly Value (1)'!EA$4),'FCM-RNS-LMP Assumptions'!$J:$J)*'Monthly Value (1)'!EA$20,2)</f>
        <v>73.83</v>
      </c>
      <c r="EB33" s="7">
        <f>ROUND(SUMIF('FCM-RNS-LMP Assumptions'!$I:$I,"="&amp;DATEVALUE('Monthly Value (1)'!EB$6&amp;"/1/"&amp;'Monthly Value (1)'!EB$4),'FCM-RNS-LMP Assumptions'!$J:$J)*'Monthly Value (1)'!EB$20,2)</f>
        <v>73.83</v>
      </c>
      <c r="EC33" s="7">
        <f>ROUND(SUMIF('FCM-RNS-LMP Assumptions'!$I:$I,"="&amp;DATEVALUE('Monthly Value (1)'!EC$6&amp;"/1/"&amp;'Monthly Value (1)'!EC$4),'FCM-RNS-LMP Assumptions'!$J:$J)*'Monthly Value (1)'!EC$20,2)</f>
        <v>73.83</v>
      </c>
      <c r="ED33" s="7">
        <f>ROUND(SUMIF('FCM-RNS-LMP Assumptions'!$I:$I,"="&amp;DATEVALUE('Monthly Value (1)'!ED$6&amp;"/1/"&amp;'Monthly Value (1)'!ED$4),'FCM-RNS-LMP Assumptions'!$J:$J)*'Monthly Value (1)'!ED$20,2)</f>
        <v>73.83</v>
      </c>
      <c r="EE33" s="7">
        <f>ROUND(SUMIF('FCM-RNS-LMP Assumptions'!$I:$I,"="&amp;DATEVALUE('Monthly Value (1)'!EE$6&amp;"/1/"&amp;'Monthly Value (1)'!EE$4),'FCM-RNS-LMP Assumptions'!$J:$J)*'Monthly Value (1)'!EE$20,2)</f>
        <v>70.489999999999995</v>
      </c>
      <c r="EF33" s="7">
        <f>ROUND(SUMIF('FCM-RNS-LMP Assumptions'!$I:$I,"="&amp;DATEVALUE('Monthly Value (1)'!EF$6&amp;"/1/"&amp;'Monthly Value (1)'!EF$4),'FCM-RNS-LMP Assumptions'!$J:$J)*'Monthly Value (1)'!EF$20,2)</f>
        <v>69.25</v>
      </c>
      <c r="EG33" s="7">
        <f>ROUND(SUMIF('FCM-RNS-LMP Assumptions'!$I:$I,"="&amp;DATEVALUE('Monthly Value (1)'!EG$6&amp;"/1/"&amp;'Monthly Value (1)'!EG$4),'FCM-RNS-LMP Assumptions'!$J:$J)*'Monthly Value (1)'!EG$20,2)</f>
        <v>69.25</v>
      </c>
      <c r="EH33" s="7">
        <f>ROUND(SUMIF('FCM-RNS-LMP Assumptions'!$I:$I,"="&amp;DATEVALUE('Monthly Value (1)'!EH$6&amp;"/1/"&amp;'Monthly Value (1)'!EH$4),'FCM-RNS-LMP Assumptions'!$J:$J)*'Monthly Value (1)'!EH$20,2)</f>
        <v>69.25</v>
      </c>
      <c r="EI33" s="7">
        <f>ROUND(SUMIF('FCM-RNS-LMP Assumptions'!$I:$I,"="&amp;DATEVALUE('Monthly Value (1)'!EI$6&amp;"/1/"&amp;'Monthly Value (1)'!EI$4),'FCM-RNS-LMP Assumptions'!$J:$J)*'Monthly Value (1)'!EI$20,2)</f>
        <v>69.25</v>
      </c>
      <c r="EJ33" s="7">
        <f>ROUND(SUMIF('FCM-RNS-LMP Assumptions'!$I:$I,"="&amp;DATEVALUE('Monthly Value (1)'!EJ$6&amp;"/1/"&amp;'Monthly Value (1)'!EJ$4),'FCM-RNS-LMP Assumptions'!$J:$J)*'Monthly Value (1)'!EJ$20,2)</f>
        <v>69.25</v>
      </c>
      <c r="EK33" s="7">
        <f>ROUND(SUMIF('FCM-RNS-LMP Assumptions'!$I:$I,"="&amp;DATEVALUE('Monthly Value (1)'!EK$6&amp;"/1/"&amp;'Monthly Value (1)'!EK$4),'FCM-RNS-LMP Assumptions'!$J:$J)*'Monthly Value (1)'!EK$20,2)</f>
        <v>69.25</v>
      </c>
      <c r="EL33" s="7">
        <f>ROUND(SUMIF('FCM-RNS-LMP Assumptions'!$I:$I,"="&amp;DATEVALUE('Monthly Value (1)'!EL$6&amp;"/1/"&amp;'Monthly Value (1)'!EL$4),'FCM-RNS-LMP Assumptions'!$J:$J)*'Monthly Value (1)'!EL$20,2)</f>
        <v>69.25</v>
      </c>
      <c r="EM33" s="7">
        <f>ROUND(SUMIF('FCM-RNS-LMP Assumptions'!$I:$I,"="&amp;DATEVALUE('Monthly Value (1)'!EM$6&amp;"/1/"&amp;'Monthly Value (1)'!EM$4),'FCM-RNS-LMP Assumptions'!$J:$J)*'Monthly Value (1)'!EM$20,2)</f>
        <v>69.25</v>
      </c>
      <c r="EN33" s="7">
        <f>ROUND(SUMIF('FCM-RNS-LMP Assumptions'!$I:$I,"="&amp;DATEVALUE('Monthly Value (1)'!EN$6&amp;"/1/"&amp;'Monthly Value (1)'!EN$4),'FCM-RNS-LMP Assumptions'!$J:$J)*'Monthly Value (1)'!EN$20,2)</f>
        <v>69.25</v>
      </c>
      <c r="EO33" s="7">
        <f>ROUND(SUMIF('FCM-RNS-LMP Assumptions'!$I:$I,"="&amp;DATEVALUE('Monthly Value (1)'!EO$6&amp;"/1/"&amp;'Monthly Value (1)'!EO$4),'FCM-RNS-LMP Assumptions'!$J:$J)*'Monthly Value (1)'!EO$20,2)</f>
        <v>69.25</v>
      </c>
      <c r="EP33" s="7">
        <f>ROUND(SUMIF('FCM-RNS-LMP Assumptions'!$I:$I,"="&amp;DATEVALUE('Monthly Value (1)'!EP$6&amp;"/1/"&amp;'Monthly Value (1)'!EP$4),'FCM-RNS-LMP Assumptions'!$J:$J)*'Monthly Value (1)'!EP$20,2)</f>
        <v>69.25</v>
      </c>
      <c r="EQ33" s="7">
        <f>ROUND(SUMIF('FCM-RNS-LMP Assumptions'!$I:$I,"="&amp;DATEVALUE('Monthly Value (1)'!EQ$6&amp;"/1/"&amp;'Monthly Value (1)'!EQ$4),'FCM-RNS-LMP Assumptions'!$J:$J)*'Monthly Value (1)'!EQ$20,2)</f>
        <v>66.13</v>
      </c>
      <c r="ER33" s="7">
        <f>ROUND(SUMIF('FCM-RNS-LMP Assumptions'!$I:$I,"="&amp;DATEVALUE('Monthly Value (1)'!ER$6&amp;"/1/"&amp;'Monthly Value (1)'!ER$4),'FCM-RNS-LMP Assumptions'!$J:$J)*'Monthly Value (1)'!ER$20,2)</f>
        <v>65.62</v>
      </c>
      <c r="ES33" s="7">
        <f>ROUND(SUMIF('FCM-RNS-LMP Assumptions'!$I:$I,"="&amp;DATEVALUE('Monthly Value (1)'!ES$6&amp;"/1/"&amp;'Monthly Value (1)'!ES$4),'FCM-RNS-LMP Assumptions'!$J:$J)*'Monthly Value (1)'!ES$20,2)</f>
        <v>65.62</v>
      </c>
      <c r="ET33" s="7">
        <f>ROUND(SUMIF('FCM-RNS-LMP Assumptions'!$I:$I,"="&amp;DATEVALUE('Monthly Value (1)'!ET$6&amp;"/1/"&amp;'Monthly Value (1)'!ET$4),'FCM-RNS-LMP Assumptions'!$J:$J)*'Monthly Value (1)'!ET$20,2)</f>
        <v>65.62</v>
      </c>
      <c r="EU33" s="7">
        <f>ROUND(SUMIF('FCM-RNS-LMP Assumptions'!$I:$I,"="&amp;DATEVALUE('Monthly Value (1)'!EU$6&amp;"/1/"&amp;'Monthly Value (1)'!EU$4),'FCM-RNS-LMP Assumptions'!$J:$J)*'Monthly Value (1)'!EU$20,2)</f>
        <v>65.62</v>
      </c>
      <c r="EV33" s="7">
        <f>ROUND(SUMIF('FCM-RNS-LMP Assumptions'!$I:$I,"="&amp;DATEVALUE('Monthly Value (1)'!EV$6&amp;"/1/"&amp;'Monthly Value (1)'!EV$4),'FCM-RNS-LMP Assumptions'!$J:$J)*'Monthly Value (1)'!EV$20,2)</f>
        <v>65.62</v>
      </c>
      <c r="EW33" s="7">
        <f>ROUND(SUMIF('FCM-RNS-LMP Assumptions'!$I:$I,"="&amp;DATEVALUE('Monthly Value (1)'!EW$6&amp;"/1/"&amp;'Monthly Value (1)'!EW$4),'FCM-RNS-LMP Assumptions'!$J:$J)*'Monthly Value (1)'!EW$20,2)</f>
        <v>65.62</v>
      </c>
      <c r="EX33" s="7">
        <f>ROUND(SUMIF('FCM-RNS-LMP Assumptions'!$I:$I,"="&amp;DATEVALUE('Monthly Value (1)'!EX$6&amp;"/1/"&amp;'Monthly Value (1)'!EX$4),'FCM-RNS-LMP Assumptions'!$J:$J)*'Monthly Value (1)'!EX$20,2)</f>
        <v>65.62</v>
      </c>
      <c r="EY33" s="7">
        <f>ROUND(SUMIF('FCM-RNS-LMP Assumptions'!$I:$I,"="&amp;DATEVALUE('Monthly Value (1)'!EY$6&amp;"/1/"&amp;'Monthly Value (1)'!EY$4),'FCM-RNS-LMP Assumptions'!$J:$J)*'Monthly Value (1)'!EY$20,2)</f>
        <v>65.62</v>
      </c>
      <c r="EZ33" s="7">
        <f>ROUND(SUMIF('FCM-RNS-LMP Assumptions'!$I:$I,"="&amp;DATEVALUE('Monthly Value (1)'!EZ$6&amp;"/1/"&amp;'Monthly Value (1)'!EZ$4),'FCM-RNS-LMP Assumptions'!$J:$J)*'Monthly Value (1)'!EZ$20,2)</f>
        <v>65.62</v>
      </c>
      <c r="FA33" s="7">
        <f>ROUND(SUMIF('FCM-RNS-LMP Assumptions'!$I:$I,"="&amp;DATEVALUE('Monthly Value (1)'!FA$6&amp;"/1/"&amp;'Monthly Value (1)'!FA$4),'FCM-RNS-LMP Assumptions'!$J:$J)*'Monthly Value (1)'!FA$20,2)</f>
        <v>65.62</v>
      </c>
      <c r="FB33" s="7">
        <f>ROUND(SUMIF('FCM-RNS-LMP Assumptions'!$I:$I,"="&amp;DATEVALUE('Monthly Value (1)'!FB$6&amp;"/1/"&amp;'Monthly Value (1)'!FB$4),'FCM-RNS-LMP Assumptions'!$J:$J)*'Monthly Value (1)'!FB$20,2)</f>
        <v>65.62</v>
      </c>
      <c r="FC33" s="7">
        <f>ROUND(SUMIF('FCM-RNS-LMP Assumptions'!$I:$I,"="&amp;DATEVALUE('Monthly Value (1)'!FC$6&amp;"/1/"&amp;'Monthly Value (1)'!FC$4),'FCM-RNS-LMP Assumptions'!$J:$J)*'Monthly Value (1)'!FC$20,2)</f>
        <v>62.67</v>
      </c>
      <c r="FD33" s="7">
        <f>ROUND(SUMIF('FCM-RNS-LMP Assumptions'!$I:$I,"="&amp;DATEVALUE('Monthly Value (1)'!FD$6&amp;"/1/"&amp;'Monthly Value (1)'!FD$4),'FCM-RNS-LMP Assumptions'!$J:$J)*'Monthly Value (1)'!FD$20,2)</f>
        <v>60.23</v>
      </c>
      <c r="FE33" s="7">
        <f>ROUND(SUMIF('FCM-RNS-LMP Assumptions'!$I:$I,"="&amp;DATEVALUE('Monthly Value (1)'!FE$6&amp;"/1/"&amp;'Monthly Value (1)'!FE$4),'FCM-RNS-LMP Assumptions'!$J:$J)*'Monthly Value (1)'!FE$20,2)</f>
        <v>60.23</v>
      </c>
      <c r="FF33" s="7">
        <f>ROUND(SUMIF('FCM-RNS-LMP Assumptions'!$I:$I,"="&amp;DATEVALUE('Monthly Value (1)'!FF$6&amp;"/1/"&amp;'Monthly Value (1)'!FF$4),'FCM-RNS-LMP Assumptions'!$J:$J)*'Monthly Value (1)'!FF$20,2)</f>
        <v>60.23</v>
      </c>
      <c r="FG33" s="7">
        <f>ROUND(SUMIF('FCM-RNS-LMP Assumptions'!$I:$I,"="&amp;DATEVALUE('Monthly Value (1)'!FG$6&amp;"/1/"&amp;'Monthly Value (1)'!FG$4),'FCM-RNS-LMP Assumptions'!$J:$J)*'Monthly Value (1)'!FG$20,2)</f>
        <v>60.23</v>
      </c>
      <c r="FH33" s="7">
        <f>ROUND(SUMIF('FCM-RNS-LMP Assumptions'!$I:$I,"="&amp;DATEVALUE('Monthly Value (1)'!FH$6&amp;"/1/"&amp;'Monthly Value (1)'!FH$4),'FCM-RNS-LMP Assumptions'!$J:$J)*'Monthly Value (1)'!FH$20,2)</f>
        <v>60.23</v>
      </c>
      <c r="FI33" s="7">
        <f>ROUND(SUMIF('FCM-RNS-LMP Assumptions'!$I:$I,"="&amp;DATEVALUE('Monthly Value (1)'!FI$6&amp;"/1/"&amp;'Monthly Value (1)'!FI$4),'FCM-RNS-LMP Assumptions'!$J:$J)*'Monthly Value (1)'!FI$20,2)</f>
        <v>60.23</v>
      </c>
      <c r="FJ33" s="7">
        <f>ROUND(SUMIF('FCM-RNS-LMP Assumptions'!$I:$I,"="&amp;DATEVALUE('Monthly Value (1)'!FJ$6&amp;"/1/"&amp;'Monthly Value (1)'!FJ$4),'FCM-RNS-LMP Assumptions'!$J:$J)*'Monthly Value (1)'!FJ$20,2)</f>
        <v>60.23</v>
      </c>
      <c r="FK33" s="7">
        <f>ROUND(SUMIF('FCM-RNS-LMP Assumptions'!$I:$I,"="&amp;DATEVALUE('Monthly Value (1)'!FK$6&amp;"/1/"&amp;'Monthly Value (1)'!FK$4),'FCM-RNS-LMP Assumptions'!$J:$J)*'Monthly Value (1)'!FK$20,2)</f>
        <v>60.23</v>
      </c>
      <c r="FL33" s="7">
        <f>ROUND(SUMIF('FCM-RNS-LMP Assumptions'!$I:$I,"="&amp;DATEVALUE('Monthly Value (1)'!FL$6&amp;"/1/"&amp;'Monthly Value (1)'!FL$4),'FCM-RNS-LMP Assumptions'!$J:$J)*'Monthly Value (1)'!FL$20,2)</f>
        <v>60.23</v>
      </c>
      <c r="FM33" s="7">
        <f>ROUND(SUMIF('FCM-RNS-LMP Assumptions'!$I:$I,"="&amp;DATEVALUE('Monthly Value (1)'!FM$6&amp;"/1/"&amp;'Monthly Value (1)'!FM$4),'FCM-RNS-LMP Assumptions'!$J:$J)*'Monthly Value (1)'!FM$20,2)</f>
        <v>60.23</v>
      </c>
      <c r="FN33" s="7">
        <f>ROUND(SUMIF('FCM-RNS-LMP Assumptions'!$I:$I,"="&amp;DATEVALUE('Monthly Value (1)'!FN$6&amp;"/1/"&amp;'Monthly Value (1)'!FN$4),'FCM-RNS-LMP Assumptions'!$J:$J)*'Monthly Value (1)'!FN$20,2)</f>
        <v>60.23</v>
      </c>
      <c r="FO33" s="7">
        <f>ROUND(SUMIF('FCM-RNS-LMP Assumptions'!$I:$I,"="&amp;DATEVALUE('Monthly Value (1)'!FO$6&amp;"/1/"&amp;'Monthly Value (1)'!FO$4),'FCM-RNS-LMP Assumptions'!$J:$J)*'Monthly Value (1)'!FO$20,2)</f>
        <v>57.5</v>
      </c>
      <c r="FP33" s="7">
        <f>ROUND(SUMIF('FCM-RNS-LMP Assumptions'!$I:$I,"="&amp;DATEVALUE('Monthly Value (1)'!FP$6&amp;"/1/"&amp;'Monthly Value (1)'!FP$4),'FCM-RNS-LMP Assumptions'!$J:$J)*'Monthly Value (1)'!FP$20,2)</f>
        <v>55.77</v>
      </c>
      <c r="FQ33" s="7">
        <f>ROUND(SUMIF('FCM-RNS-LMP Assumptions'!$I:$I,"="&amp;DATEVALUE('Monthly Value (1)'!FQ$6&amp;"/1/"&amp;'Monthly Value (1)'!FQ$4),'FCM-RNS-LMP Assumptions'!$J:$J)*'Monthly Value (1)'!FQ$20,2)</f>
        <v>55.77</v>
      </c>
      <c r="FR33" s="7">
        <f>ROUND(SUMIF('FCM-RNS-LMP Assumptions'!$I:$I,"="&amp;DATEVALUE('Monthly Value (1)'!FR$6&amp;"/1/"&amp;'Monthly Value (1)'!FR$4),'FCM-RNS-LMP Assumptions'!$J:$J)*'Monthly Value (1)'!FR$20,2)</f>
        <v>55.77</v>
      </c>
      <c r="FS33" s="7">
        <f>ROUND(SUMIF('FCM-RNS-LMP Assumptions'!$I:$I,"="&amp;DATEVALUE('Monthly Value (1)'!FS$6&amp;"/1/"&amp;'Monthly Value (1)'!FS$4),'FCM-RNS-LMP Assumptions'!$J:$J)*'Monthly Value (1)'!FS$20,2)</f>
        <v>55.77</v>
      </c>
      <c r="FT33" s="7">
        <f>ROUND(SUMIF('FCM-RNS-LMP Assumptions'!$I:$I,"="&amp;DATEVALUE('Monthly Value (1)'!FT$6&amp;"/1/"&amp;'Monthly Value (1)'!FT$4),'FCM-RNS-LMP Assumptions'!$J:$J)*'Monthly Value (1)'!FT$20,2)</f>
        <v>55.77</v>
      </c>
      <c r="FU33" s="7">
        <f>ROUND(SUMIF('FCM-RNS-LMP Assumptions'!$I:$I,"="&amp;DATEVALUE('Monthly Value (1)'!FU$6&amp;"/1/"&amp;'Monthly Value (1)'!FU$4),'FCM-RNS-LMP Assumptions'!$J:$J)*'Monthly Value (1)'!FU$20,2)</f>
        <v>55.77</v>
      </c>
      <c r="FV33" s="7">
        <f>ROUND(SUMIF('FCM-RNS-LMP Assumptions'!$I:$I,"="&amp;DATEVALUE('Monthly Value (1)'!FV$6&amp;"/1/"&amp;'Monthly Value (1)'!FV$4),'FCM-RNS-LMP Assumptions'!$J:$J)*'Monthly Value (1)'!FV$20,2)</f>
        <v>55.77</v>
      </c>
      <c r="FW33" s="7">
        <f>ROUND(SUMIF('FCM-RNS-LMP Assumptions'!$I:$I,"="&amp;DATEVALUE('Monthly Value (1)'!FW$6&amp;"/1/"&amp;'Monthly Value (1)'!FW$4),'FCM-RNS-LMP Assumptions'!$J:$J)*'Monthly Value (1)'!FW$20,2)</f>
        <v>55.77</v>
      </c>
      <c r="FX33" s="7">
        <f>ROUND(SUMIF('FCM-RNS-LMP Assumptions'!$I:$I,"="&amp;DATEVALUE('Monthly Value (1)'!FX$6&amp;"/1/"&amp;'Monthly Value (1)'!FX$4),'FCM-RNS-LMP Assumptions'!$J:$J)*'Monthly Value (1)'!FX$20,2)</f>
        <v>55.77</v>
      </c>
      <c r="FY33" s="7">
        <f>ROUND(SUMIF('FCM-RNS-LMP Assumptions'!$I:$I,"="&amp;DATEVALUE('Monthly Value (1)'!FY$6&amp;"/1/"&amp;'Monthly Value (1)'!FY$4),'FCM-RNS-LMP Assumptions'!$J:$J)*'Monthly Value (1)'!FY$20,2)</f>
        <v>55.77</v>
      </c>
      <c r="FZ33" s="7">
        <f>ROUND(SUMIF('FCM-RNS-LMP Assumptions'!$I:$I,"="&amp;DATEVALUE('Monthly Value (1)'!FZ$6&amp;"/1/"&amp;'Monthly Value (1)'!FZ$4),'FCM-RNS-LMP Assumptions'!$J:$J)*'Monthly Value (1)'!FZ$20,2)</f>
        <v>55.77</v>
      </c>
      <c r="GA33" s="7">
        <f>ROUND(SUMIF('FCM-RNS-LMP Assumptions'!$I:$I,"="&amp;DATEVALUE('Monthly Value (1)'!GA$6&amp;"/1/"&amp;'Monthly Value (1)'!GA$4),'FCM-RNS-LMP Assumptions'!$J:$J)*'Monthly Value (1)'!GA$20,2)</f>
        <v>53.29</v>
      </c>
      <c r="GB33" s="7">
        <f>ROUND(SUMIF('FCM-RNS-LMP Assumptions'!$I:$I,"="&amp;DATEVALUE('Monthly Value (1)'!GB$6&amp;"/1/"&amp;'Monthly Value (1)'!GB$4),'FCM-RNS-LMP Assumptions'!$J:$J)*'Monthly Value (1)'!GB$20,2)</f>
        <v>50.45</v>
      </c>
      <c r="GC33" s="7">
        <f>ROUND(SUMIF('FCM-RNS-LMP Assumptions'!$I:$I,"="&amp;DATEVALUE('Monthly Value (1)'!GC$6&amp;"/1/"&amp;'Monthly Value (1)'!GC$4),'FCM-RNS-LMP Assumptions'!$J:$J)*'Monthly Value (1)'!GC$20,2)</f>
        <v>50.45</v>
      </c>
      <c r="GD33" s="7">
        <f>ROUND(SUMIF('FCM-RNS-LMP Assumptions'!$I:$I,"="&amp;DATEVALUE('Monthly Value (1)'!GD$6&amp;"/1/"&amp;'Monthly Value (1)'!GD$4),'FCM-RNS-LMP Assumptions'!$J:$J)*'Monthly Value (1)'!GD$20,2)</f>
        <v>50.45</v>
      </c>
      <c r="GE33" s="7">
        <f>ROUND(SUMIF('FCM-RNS-LMP Assumptions'!$I:$I,"="&amp;DATEVALUE('Monthly Value (1)'!GE$6&amp;"/1/"&amp;'Monthly Value (1)'!GE$4),'FCM-RNS-LMP Assumptions'!$J:$J)*'Monthly Value (1)'!GE$20,2)</f>
        <v>50.45</v>
      </c>
      <c r="GF33" s="7">
        <f>ROUND(SUMIF('FCM-RNS-LMP Assumptions'!$I:$I,"="&amp;DATEVALUE('Monthly Value (1)'!GF$6&amp;"/1/"&amp;'Monthly Value (1)'!GF$4),'FCM-RNS-LMP Assumptions'!$J:$J)*'Monthly Value (1)'!GF$20,2)</f>
        <v>50.45</v>
      </c>
      <c r="GG33" s="7">
        <f>ROUND(SUMIF('FCM-RNS-LMP Assumptions'!$I:$I,"="&amp;DATEVALUE('Monthly Value (1)'!GG$6&amp;"/1/"&amp;'Monthly Value (1)'!GG$4),'FCM-RNS-LMP Assumptions'!$J:$J)*'Monthly Value (1)'!GG$20,2)</f>
        <v>50.45</v>
      </c>
      <c r="GH33" s="7">
        <f>ROUND(SUMIF('FCM-RNS-LMP Assumptions'!$I:$I,"="&amp;DATEVALUE('Monthly Value (1)'!GH$6&amp;"/1/"&amp;'Monthly Value (1)'!GH$4),'FCM-RNS-LMP Assumptions'!$J:$J)*'Monthly Value (1)'!GH$20,2)</f>
        <v>50.45</v>
      </c>
      <c r="GI33" s="7">
        <f>ROUND(SUMIF('FCM-RNS-LMP Assumptions'!$I:$I,"="&amp;DATEVALUE('Monthly Value (1)'!GI$6&amp;"/1/"&amp;'Monthly Value (1)'!GI$4),'FCM-RNS-LMP Assumptions'!$J:$J)*'Monthly Value (1)'!GI$20,2)</f>
        <v>50.45</v>
      </c>
      <c r="GJ33" s="7">
        <f>ROUND(SUMIF('FCM-RNS-LMP Assumptions'!$I:$I,"="&amp;DATEVALUE('Monthly Value (1)'!GJ$6&amp;"/1/"&amp;'Monthly Value (1)'!GJ$4),'FCM-RNS-LMP Assumptions'!$J:$J)*'Monthly Value (1)'!GJ$20,2)</f>
        <v>50.45</v>
      </c>
      <c r="GK33" s="7">
        <f>ROUND(SUMIF('FCM-RNS-LMP Assumptions'!$I:$I,"="&amp;DATEVALUE('Monthly Value (1)'!GK$6&amp;"/1/"&amp;'Monthly Value (1)'!GK$4),'FCM-RNS-LMP Assumptions'!$J:$J)*'Monthly Value (1)'!GK$20,2)</f>
        <v>50.45</v>
      </c>
      <c r="GL33" s="7">
        <f>ROUND(SUMIF('FCM-RNS-LMP Assumptions'!$I:$I,"="&amp;DATEVALUE('Monthly Value (1)'!GL$6&amp;"/1/"&amp;'Monthly Value (1)'!GL$4),'FCM-RNS-LMP Assumptions'!$J:$J)*'Monthly Value (1)'!GL$20,2)</f>
        <v>50.45</v>
      </c>
      <c r="GM33" s="7">
        <f>ROUND(SUMIF('FCM-RNS-LMP Assumptions'!$I:$I,"="&amp;DATEVALUE('Monthly Value (1)'!GM$6&amp;"/1/"&amp;'Monthly Value (1)'!GM$4),'FCM-RNS-LMP Assumptions'!$J:$J)*'Monthly Value (1)'!GM$20,2)</f>
        <v>48.16</v>
      </c>
      <c r="GN33" s="7">
        <f>ROUND(SUMIF('FCM-RNS-LMP Assumptions'!$I:$I,"="&amp;DATEVALUE('Monthly Value (1)'!GN$6&amp;"/1/"&amp;'Monthly Value (1)'!GN$4),'FCM-RNS-LMP Assumptions'!$J:$J)*'Monthly Value (1)'!GN$20,2)</f>
        <v>41.46</v>
      </c>
      <c r="GO33" s="7">
        <f>ROUND(SUMIF('FCM-RNS-LMP Assumptions'!$I:$I,"="&amp;DATEVALUE('Monthly Value (1)'!GO$6&amp;"/1/"&amp;'Monthly Value (1)'!GO$4),'FCM-RNS-LMP Assumptions'!$J:$J)*'Monthly Value (1)'!GO$20,2)</f>
        <v>41.46</v>
      </c>
      <c r="GP33" s="7">
        <f>ROUND(SUMIF('FCM-RNS-LMP Assumptions'!$I:$I,"="&amp;DATEVALUE('Monthly Value (1)'!GP$6&amp;"/1/"&amp;'Monthly Value (1)'!GP$4),'FCM-RNS-LMP Assumptions'!$J:$J)*'Monthly Value (1)'!GP$20,2)</f>
        <v>41.46</v>
      </c>
      <c r="GQ33" s="7">
        <f>ROUND(SUMIF('FCM-RNS-LMP Assumptions'!$I:$I,"="&amp;DATEVALUE('Monthly Value (1)'!GQ$6&amp;"/1/"&amp;'Monthly Value (1)'!GQ$4),'FCM-RNS-LMP Assumptions'!$J:$J)*'Monthly Value (1)'!GQ$20,2)</f>
        <v>41.46</v>
      </c>
      <c r="GR33" s="7">
        <f>ROUND(SUMIF('FCM-RNS-LMP Assumptions'!$I:$I,"="&amp;DATEVALUE('Monthly Value (1)'!GR$6&amp;"/1/"&amp;'Monthly Value (1)'!GR$4),'FCM-RNS-LMP Assumptions'!$J:$J)*'Monthly Value (1)'!GR$20,2)</f>
        <v>41.46</v>
      </c>
      <c r="GS33" s="7">
        <f>ROUND(SUMIF('FCM-RNS-LMP Assumptions'!$I:$I,"="&amp;DATEVALUE('Monthly Value (1)'!GS$6&amp;"/1/"&amp;'Monthly Value (1)'!GS$4),'FCM-RNS-LMP Assumptions'!$J:$J)*'Monthly Value (1)'!GS$20,2)</f>
        <v>41.46</v>
      </c>
      <c r="GT33" s="7">
        <f>ROUND(SUMIF('FCM-RNS-LMP Assumptions'!$I:$I,"="&amp;DATEVALUE('Monthly Value (1)'!GT$6&amp;"/1/"&amp;'Monthly Value (1)'!GT$4),'FCM-RNS-LMP Assumptions'!$J:$J)*'Monthly Value (1)'!GT$20,2)</f>
        <v>41.46</v>
      </c>
      <c r="GU33" s="7">
        <f>ROUND(SUMIF('FCM-RNS-LMP Assumptions'!$I:$I,"="&amp;DATEVALUE('Monthly Value (1)'!GU$6&amp;"/1/"&amp;'Monthly Value (1)'!GU$4),'FCM-RNS-LMP Assumptions'!$J:$J)*'Monthly Value (1)'!GU$20,2)</f>
        <v>41.46</v>
      </c>
      <c r="GV33" s="7">
        <f>ROUND(SUMIF('FCM-RNS-LMP Assumptions'!$I:$I,"="&amp;DATEVALUE('Monthly Value (1)'!GV$6&amp;"/1/"&amp;'Monthly Value (1)'!GV$4),'FCM-RNS-LMP Assumptions'!$J:$J)*'Monthly Value (1)'!GV$20,2)</f>
        <v>41.46</v>
      </c>
      <c r="GW33" s="7">
        <f>ROUND(SUMIF('FCM-RNS-LMP Assumptions'!$I:$I,"="&amp;DATEVALUE('Monthly Value (1)'!GW$6&amp;"/1/"&amp;'Monthly Value (1)'!GW$4),'FCM-RNS-LMP Assumptions'!$J:$J)*'Monthly Value (1)'!GW$20,2)</f>
        <v>41.46</v>
      </c>
      <c r="GX33" s="7">
        <f>ROUND(SUMIF('FCM-RNS-LMP Assumptions'!$I:$I,"="&amp;DATEVALUE('Monthly Value (1)'!GX$6&amp;"/1/"&amp;'Monthly Value (1)'!GX$4),'FCM-RNS-LMP Assumptions'!$J:$J)*'Monthly Value (1)'!GX$20,2)</f>
        <v>41.46</v>
      </c>
      <c r="GY33" s="7">
        <f>ROUND(SUMIF('FCM-RNS-LMP Assumptions'!$I:$I,"="&amp;DATEVALUE('Monthly Value (1)'!GY$6&amp;"/1/"&amp;'Monthly Value (1)'!GY$4),'FCM-RNS-LMP Assumptions'!$J:$J)*'Monthly Value (1)'!GY$20,2)</f>
        <v>39.590000000000003</v>
      </c>
      <c r="GZ33" s="7">
        <f>ROUND(SUMIF('FCM-RNS-LMP Assumptions'!$I:$I,"="&amp;DATEVALUE('Monthly Value (1)'!GZ$6&amp;"/1/"&amp;'Monthly Value (1)'!GZ$4),'FCM-RNS-LMP Assumptions'!$J:$J)*'Monthly Value (1)'!GZ$20,2)</f>
        <v>29.35</v>
      </c>
      <c r="HA33" s="7">
        <f>ROUND(SUMIF('FCM-RNS-LMP Assumptions'!$I:$I,"="&amp;DATEVALUE('Monthly Value (1)'!HA$6&amp;"/1/"&amp;'Monthly Value (1)'!HA$4),'FCM-RNS-LMP Assumptions'!$J:$J)*'Monthly Value (1)'!HA$20,2)</f>
        <v>29.35</v>
      </c>
      <c r="HB33" s="7">
        <f>ROUND(SUMIF('FCM-RNS-LMP Assumptions'!$I:$I,"="&amp;DATEVALUE('Monthly Value (1)'!HB$6&amp;"/1/"&amp;'Monthly Value (1)'!HB$4),'FCM-RNS-LMP Assumptions'!$J:$J)*'Monthly Value (1)'!HB$20,2)</f>
        <v>29.35</v>
      </c>
      <c r="HC33" s="7">
        <f>ROUND(SUMIF('FCM-RNS-LMP Assumptions'!$I:$I,"="&amp;DATEVALUE('Monthly Value (1)'!HC$6&amp;"/1/"&amp;'Monthly Value (1)'!HC$4),'FCM-RNS-LMP Assumptions'!$J:$J)*'Monthly Value (1)'!HC$20,2)</f>
        <v>29.35</v>
      </c>
      <c r="HD33" s="7">
        <f>ROUND(SUMIF('FCM-RNS-LMP Assumptions'!$I:$I,"="&amp;DATEVALUE('Monthly Value (1)'!HD$6&amp;"/1/"&amp;'Monthly Value (1)'!HD$4),'FCM-RNS-LMP Assumptions'!$J:$J)*'Monthly Value (1)'!HD$20,2)</f>
        <v>29.35</v>
      </c>
      <c r="HE33" s="7">
        <f>ROUND(SUMIF('FCM-RNS-LMP Assumptions'!$I:$I,"="&amp;DATEVALUE('Monthly Value (1)'!HE$6&amp;"/1/"&amp;'Monthly Value (1)'!HE$4),'FCM-RNS-LMP Assumptions'!$J:$J)*'Monthly Value (1)'!HE$20,2)</f>
        <v>29.35</v>
      </c>
      <c r="HF33" s="7">
        <f>ROUND(SUMIF('FCM-RNS-LMP Assumptions'!$I:$I,"="&amp;DATEVALUE('Monthly Value (1)'!HF$6&amp;"/1/"&amp;'Monthly Value (1)'!HF$4),'FCM-RNS-LMP Assumptions'!$J:$J)*'Monthly Value (1)'!HF$20,2)</f>
        <v>29.35</v>
      </c>
      <c r="HG33" s="7">
        <f>ROUND(SUMIF('FCM-RNS-LMP Assumptions'!$I:$I,"="&amp;DATEVALUE('Monthly Value (1)'!HG$6&amp;"/1/"&amp;'Monthly Value (1)'!HG$4),'FCM-RNS-LMP Assumptions'!$J:$J)*'Monthly Value (1)'!HG$20,2)</f>
        <v>29.35</v>
      </c>
      <c r="HH33" s="7">
        <f>ROUND(SUMIF('FCM-RNS-LMP Assumptions'!$I:$I,"="&amp;DATEVALUE('Monthly Value (1)'!HH$6&amp;"/1/"&amp;'Monthly Value (1)'!HH$4),'FCM-RNS-LMP Assumptions'!$J:$J)*'Monthly Value (1)'!HH$20,2)</f>
        <v>29.35</v>
      </c>
      <c r="HI33" s="7">
        <f>ROUND(SUMIF('FCM-RNS-LMP Assumptions'!$I:$I,"="&amp;DATEVALUE('Monthly Value (1)'!HI$6&amp;"/1/"&amp;'Monthly Value (1)'!HI$4),'FCM-RNS-LMP Assumptions'!$J:$J)*'Monthly Value (1)'!HI$20,2)</f>
        <v>29.35</v>
      </c>
      <c r="HJ33" s="7">
        <f>ROUND(SUMIF('FCM-RNS-LMP Assumptions'!$I:$I,"="&amp;DATEVALUE('Monthly Value (1)'!HJ$6&amp;"/1/"&amp;'Monthly Value (1)'!HJ$4),'FCM-RNS-LMP Assumptions'!$J:$J)*'Monthly Value (1)'!HJ$20,2)</f>
        <v>29.35</v>
      </c>
      <c r="HK33" s="7">
        <f>ROUND(SUMIF('FCM-RNS-LMP Assumptions'!$I:$I,"="&amp;DATEVALUE('Monthly Value (1)'!HK$6&amp;"/1/"&amp;'Monthly Value (1)'!HK$4),'FCM-RNS-LMP Assumptions'!$J:$J)*'Monthly Value (1)'!HK$20,2)</f>
        <v>28.04</v>
      </c>
      <c r="HL33" s="7">
        <f>ROUND(SUMIF('FCM-RNS-LMP Assumptions'!$I:$I,"="&amp;DATEVALUE('Monthly Value (1)'!HL$6&amp;"/1/"&amp;'Monthly Value (1)'!HL$4),'FCM-RNS-LMP Assumptions'!$J:$J)*'Monthly Value (1)'!HL$20,2)</f>
        <v>15.1</v>
      </c>
      <c r="HM33" s="7">
        <f>ROUND(SUMIF('FCM-RNS-LMP Assumptions'!$I:$I,"="&amp;DATEVALUE('Monthly Value (1)'!HM$6&amp;"/1/"&amp;'Monthly Value (1)'!HM$4),'FCM-RNS-LMP Assumptions'!$J:$J)*'Monthly Value (1)'!HM$20,2)</f>
        <v>15.1</v>
      </c>
      <c r="HN33" s="7">
        <f>ROUND(SUMIF('FCM-RNS-LMP Assumptions'!$I:$I,"="&amp;DATEVALUE('Monthly Value (1)'!HN$6&amp;"/1/"&amp;'Monthly Value (1)'!HN$4),'FCM-RNS-LMP Assumptions'!$J:$J)*'Monthly Value (1)'!HN$20,2)</f>
        <v>15.1</v>
      </c>
      <c r="HO33" s="7">
        <f>ROUND(SUMIF('FCM-RNS-LMP Assumptions'!$I:$I,"="&amp;DATEVALUE('Monthly Value (1)'!HO$6&amp;"/1/"&amp;'Monthly Value (1)'!HO$4),'FCM-RNS-LMP Assumptions'!$J:$J)*'Monthly Value (1)'!HO$20,2)</f>
        <v>15.1</v>
      </c>
      <c r="HP33" s="7">
        <f>ROUND(SUMIF('FCM-RNS-LMP Assumptions'!$I:$I,"="&amp;DATEVALUE('Monthly Value (1)'!HP$6&amp;"/1/"&amp;'Monthly Value (1)'!HP$4),'FCM-RNS-LMP Assumptions'!$J:$J)*'Monthly Value (1)'!HP$20,2)</f>
        <v>15.1</v>
      </c>
      <c r="HQ33" s="7">
        <f>ROUND(SUMIF('FCM-RNS-LMP Assumptions'!$I:$I,"="&amp;DATEVALUE('Monthly Value (1)'!HQ$6&amp;"/1/"&amp;'Monthly Value (1)'!HQ$4),'FCM-RNS-LMP Assumptions'!$J:$J)*'Monthly Value (1)'!HQ$20,2)</f>
        <v>15.1</v>
      </c>
      <c r="HR33" s="7">
        <f>ROUND(SUMIF('FCM-RNS-LMP Assumptions'!$I:$I,"="&amp;DATEVALUE('Monthly Value (1)'!HR$6&amp;"/1/"&amp;'Monthly Value (1)'!HR$4),'FCM-RNS-LMP Assumptions'!$J:$J)*'Monthly Value (1)'!HR$20,2)</f>
        <v>15.1</v>
      </c>
      <c r="HS33" s="7">
        <f>ROUND(SUMIF('FCM-RNS-LMP Assumptions'!$I:$I,"="&amp;DATEVALUE('Monthly Value (1)'!HS$6&amp;"/1/"&amp;'Monthly Value (1)'!HS$4),'FCM-RNS-LMP Assumptions'!$J:$J)*'Monthly Value (1)'!HS$20,2)</f>
        <v>15.1</v>
      </c>
      <c r="HT33" s="7">
        <f>ROUND(SUMIF('FCM-RNS-LMP Assumptions'!$I:$I,"="&amp;DATEVALUE('Monthly Value (1)'!HT$6&amp;"/1/"&amp;'Monthly Value (1)'!HT$4),'FCM-RNS-LMP Assumptions'!$J:$J)*'Monthly Value (1)'!HT$20,2)</f>
        <v>15.1</v>
      </c>
      <c r="HU33" s="7">
        <f>ROUND(SUMIF('FCM-RNS-LMP Assumptions'!$I:$I,"="&amp;DATEVALUE('Monthly Value (1)'!HU$6&amp;"/1/"&amp;'Monthly Value (1)'!HU$4),'FCM-RNS-LMP Assumptions'!$J:$J)*'Monthly Value (1)'!HU$20,2)</f>
        <v>15.1</v>
      </c>
      <c r="HV33" s="7">
        <f>ROUND(SUMIF('FCM-RNS-LMP Assumptions'!$I:$I,"="&amp;DATEVALUE('Monthly Value (1)'!HV$6&amp;"/1/"&amp;'Monthly Value (1)'!HV$4),'FCM-RNS-LMP Assumptions'!$J:$J)*'Monthly Value (1)'!HV$20,2)</f>
        <v>15.1</v>
      </c>
      <c r="HW33" s="7">
        <f>ROUND(SUMIF('FCM-RNS-LMP Assumptions'!$I:$I,"="&amp;DATEVALUE('Monthly Value (1)'!HW$6&amp;"/1/"&amp;'Monthly Value (1)'!HW$4),'FCM-RNS-LMP Assumptions'!$J:$J)*'Monthly Value (1)'!HW$20,2)</f>
        <v>14.42</v>
      </c>
      <c r="HX33" s="7">
        <f>ROUND(SUMIF('FCM-RNS-LMP Assumptions'!$I:$I,"="&amp;DATEVALUE('Monthly Value (1)'!HX$6&amp;"/1/"&amp;'Monthly Value (1)'!HX$4),'FCM-RNS-LMP Assumptions'!$J:$J)*'Monthly Value (1)'!HX$20,2)</f>
        <v>0</v>
      </c>
      <c r="HY33" s="7">
        <f>ROUND(SUMIF('FCM-RNS-LMP Assumptions'!$I:$I,"="&amp;DATEVALUE('Monthly Value (1)'!HY$6&amp;"/1/"&amp;'Monthly Value (1)'!HY$4),'FCM-RNS-LMP Assumptions'!$J:$J)*'Monthly Value (1)'!HY$20,2)</f>
        <v>0</v>
      </c>
      <c r="HZ33" s="7">
        <f>ROUND(SUMIF('FCM-RNS-LMP Assumptions'!$I:$I,"="&amp;DATEVALUE('Monthly Value (1)'!HZ$6&amp;"/1/"&amp;'Monthly Value (1)'!HZ$4),'FCM-RNS-LMP Assumptions'!$J:$J)*'Monthly Value (1)'!HZ$20,2)</f>
        <v>0</v>
      </c>
      <c r="IA33" s="7">
        <f>ROUND(SUMIF('FCM-RNS-LMP Assumptions'!$I:$I,"="&amp;DATEVALUE('Monthly Value (1)'!IA$6&amp;"/1/"&amp;'Monthly Value (1)'!IA$4),'FCM-RNS-LMP Assumptions'!$J:$J)*'Monthly Value (1)'!IA$20,2)</f>
        <v>0</v>
      </c>
      <c r="IB33" s="7">
        <f>ROUND(SUMIF('FCM-RNS-LMP Assumptions'!$I:$I,"="&amp;DATEVALUE('Monthly Value (1)'!IB$6&amp;"/1/"&amp;'Monthly Value (1)'!IB$4),'FCM-RNS-LMP Assumptions'!$J:$J)*'Monthly Value (1)'!IB$20,2)</f>
        <v>0</v>
      </c>
      <c r="IC33" s="7">
        <f>ROUND(SUMIF('FCM-RNS-LMP Assumptions'!$I:$I,"="&amp;DATEVALUE('Monthly Value (1)'!IC$6&amp;"/1/"&amp;'Monthly Value (1)'!IC$4),'FCM-RNS-LMP Assumptions'!$J:$J)*'Monthly Value (1)'!IC$20,2)</f>
        <v>0</v>
      </c>
      <c r="ID33" s="7">
        <f>ROUND(SUMIF('FCM-RNS-LMP Assumptions'!$I:$I,"="&amp;DATEVALUE('Monthly Value (1)'!ID$6&amp;"/1/"&amp;'Monthly Value (1)'!ID$4),'FCM-RNS-LMP Assumptions'!$J:$J)*'Monthly Value (1)'!ID$20,2)</f>
        <v>0</v>
      </c>
      <c r="IE33" s="7">
        <f>ROUND(SUMIF('FCM-RNS-LMP Assumptions'!$I:$I,"="&amp;DATEVALUE('Monthly Value (1)'!IE$6&amp;"/1/"&amp;'Monthly Value (1)'!IE$4),'FCM-RNS-LMP Assumptions'!$J:$J)*'Monthly Value (1)'!IE$20,2)</f>
        <v>0</v>
      </c>
      <c r="IF33" s="7">
        <f>ROUND(SUMIF('FCM-RNS-LMP Assumptions'!$I:$I,"="&amp;DATEVALUE('Monthly Value (1)'!IF$6&amp;"/1/"&amp;'Monthly Value (1)'!IF$4),'FCM-RNS-LMP Assumptions'!$J:$J)*'Monthly Value (1)'!IF$20,2)</f>
        <v>0</v>
      </c>
      <c r="IG33" s="7">
        <f>ROUND(SUMIF('FCM-RNS-LMP Assumptions'!$I:$I,"="&amp;DATEVALUE('Monthly Value (1)'!IG$6&amp;"/1/"&amp;'Monthly Value (1)'!IG$4),'FCM-RNS-LMP Assumptions'!$J:$J)*'Monthly Value (1)'!IG$20,2)</f>
        <v>0</v>
      </c>
      <c r="IH33" s="7">
        <f>ROUND(SUMIF('FCM-RNS-LMP Assumptions'!$I:$I,"="&amp;DATEVALUE('Monthly Value (1)'!IH$6&amp;"/1/"&amp;'Monthly Value (1)'!IH$4),'FCM-RNS-LMP Assumptions'!$J:$J)*'Monthly Value (1)'!IH$20,2)</f>
        <v>0</v>
      </c>
      <c r="II33" s="7">
        <f>ROUND(SUMIF('FCM-RNS-LMP Assumptions'!$I:$I,"="&amp;DATEVALUE('Monthly Value (1)'!II$6&amp;"/1/"&amp;'Monthly Value (1)'!II$4),'FCM-RNS-LMP Assumptions'!$J:$J)*'Monthly Value (1)'!II$20,2)</f>
        <v>0</v>
      </c>
      <c r="IJ33" s="7">
        <f>ROUND(SUMIF('FCM-RNS-LMP Assumptions'!$I:$I,"="&amp;DATEVALUE('Monthly Value (1)'!IJ$6&amp;"/1/"&amp;'Monthly Value (1)'!IJ$4),'FCM-RNS-LMP Assumptions'!$J:$J)*'Monthly Value (1)'!IJ$20,2)</f>
        <v>0</v>
      </c>
      <c r="IK33" s="7">
        <f>ROUND(SUMIF('FCM-RNS-LMP Assumptions'!$I:$I,"="&amp;DATEVALUE('Monthly Value (1)'!IK$6&amp;"/1/"&amp;'Monthly Value (1)'!IK$4),'FCM-RNS-LMP Assumptions'!$J:$J)*'Monthly Value (1)'!IK$20,2)</f>
        <v>0</v>
      </c>
      <c r="IL33" s="7">
        <f>ROUND(SUMIF('FCM-RNS-LMP Assumptions'!$I:$I,"="&amp;DATEVALUE('Monthly Value (1)'!IL$6&amp;"/1/"&amp;'Monthly Value (1)'!IL$4),'FCM-RNS-LMP Assumptions'!$J:$J)*'Monthly Value (1)'!IL$20,2)</f>
        <v>0</v>
      </c>
      <c r="IM33" s="7">
        <f>ROUND(SUMIF('FCM-RNS-LMP Assumptions'!$I:$I,"="&amp;DATEVALUE('Monthly Value (1)'!IM$6&amp;"/1/"&amp;'Monthly Value (1)'!IM$4),'FCM-RNS-LMP Assumptions'!$J:$J)*'Monthly Value (1)'!IM$20,2)</f>
        <v>0</v>
      </c>
      <c r="IN33" s="7">
        <f>ROUND(SUMIF('FCM-RNS-LMP Assumptions'!$I:$I,"="&amp;DATEVALUE('Monthly Value (1)'!IN$6&amp;"/1/"&amp;'Monthly Value (1)'!IN$4),'FCM-RNS-LMP Assumptions'!$J:$J)*'Monthly Value (1)'!IN$20,2)</f>
        <v>0</v>
      </c>
      <c r="IO33" s="7">
        <f>ROUND(SUMIF('FCM-RNS-LMP Assumptions'!$I:$I,"="&amp;DATEVALUE('Monthly Value (1)'!IO$6&amp;"/1/"&amp;'Monthly Value (1)'!IO$4),'FCM-RNS-LMP Assumptions'!$J:$J)*'Monthly Value (1)'!IO$20,2)</f>
        <v>0</v>
      </c>
      <c r="IP33" s="7">
        <f>ROUND(SUMIF('FCM-RNS-LMP Assumptions'!$I:$I,"="&amp;DATEVALUE('Monthly Value (1)'!IP$6&amp;"/1/"&amp;'Monthly Value (1)'!IP$4),'FCM-RNS-LMP Assumptions'!$J:$J)*'Monthly Value (1)'!IP$20,2)</f>
        <v>0</v>
      </c>
      <c r="IQ33" s="7">
        <f>ROUND(SUMIF('FCM-RNS-LMP Assumptions'!$I:$I,"="&amp;DATEVALUE('Monthly Value (1)'!IQ$6&amp;"/1/"&amp;'Monthly Value (1)'!IQ$4),'FCM-RNS-LMP Assumptions'!$J:$J)*'Monthly Value (1)'!IQ$20,2)</f>
        <v>0</v>
      </c>
      <c r="IR33" s="7">
        <f>ROUND(SUMIF('FCM-RNS-LMP Assumptions'!$I:$I,"="&amp;DATEVALUE('Monthly Value (1)'!IR$6&amp;"/1/"&amp;'Monthly Value (1)'!IR$4),'FCM-RNS-LMP Assumptions'!$J:$J)*'Monthly Value (1)'!IR$20,2)</f>
        <v>0</v>
      </c>
      <c r="IS33" s="7">
        <f>ROUND(SUMIF('FCM-RNS-LMP Assumptions'!$I:$I,"="&amp;DATEVALUE('Monthly Value (1)'!IS$6&amp;"/1/"&amp;'Monthly Value (1)'!IS$4),'FCM-RNS-LMP Assumptions'!$J:$J)*'Monthly Value (1)'!IS$20,2)</f>
        <v>0</v>
      </c>
      <c r="IT33" s="7">
        <f>ROUND(SUMIF('FCM-RNS-LMP Assumptions'!$I:$I,"="&amp;DATEVALUE('Monthly Value (1)'!IT$6&amp;"/1/"&amp;'Monthly Value (1)'!IT$4),'FCM-RNS-LMP Assumptions'!$J:$J)*'Monthly Value (1)'!IT$20,2)</f>
        <v>0</v>
      </c>
      <c r="IU33" s="7">
        <f>ROUND(SUMIF('FCM-RNS-LMP Assumptions'!$I:$I,"="&amp;DATEVALUE('Monthly Value (1)'!IU$6&amp;"/1/"&amp;'Monthly Value (1)'!IU$4),'FCM-RNS-LMP Assumptions'!$J:$J)*'Monthly Value (1)'!IU$20,2)</f>
        <v>0</v>
      </c>
      <c r="IV33" s="7">
        <f>ROUND(SUMIF('FCM-RNS-LMP Assumptions'!$I:$I,"="&amp;DATEVALUE('Monthly Value (1)'!IV$6&amp;"/1/"&amp;'Monthly Value (1)'!IV$4),'FCM-RNS-LMP Assumptions'!$J:$J)*'Monthly Value (1)'!IV$20,2)</f>
        <v>0</v>
      </c>
      <c r="IW33" s="7">
        <f>ROUND(SUMIF('FCM-RNS-LMP Assumptions'!$I:$I,"="&amp;DATEVALUE('Monthly Value (1)'!IW$6&amp;"/1/"&amp;'Monthly Value (1)'!IW$4),'FCM-RNS-LMP Assumptions'!$J:$J)*'Monthly Value (1)'!IW$20,2)</f>
        <v>0</v>
      </c>
      <c r="IX33" s="7">
        <f>ROUND(SUMIF('FCM-RNS-LMP Assumptions'!$I:$I,"="&amp;DATEVALUE('Monthly Value (1)'!IX$6&amp;"/1/"&amp;'Monthly Value (1)'!IX$4),'FCM-RNS-LMP Assumptions'!$J:$J)*'Monthly Value (1)'!IX$20,2)</f>
        <v>0</v>
      </c>
      <c r="IY33" s="7">
        <f>ROUND(SUMIF('FCM-RNS-LMP Assumptions'!$I:$I,"="&amp;DATEVALUE('Monthly Value (1)'!IY$6&amp;"/1/"&amp;'Monthly Value (1)'!IY$4),'FCM-RNS-LMP Assumptions'!$J:$J)*'Monthly Value (1)'!IY$20,2)</f>
        <v>0</v>
      </c>
      <c r="IZ33" s="7">
        <f>ROUND(SUMIF('FCM-RNS-LMP Assumptions'!$I:$I,"="&amp;DATEVALUE('Monthly Value (1)'!IZ$6&amp;"/1/"&amp;'Monthly Value (1)'!IZ$4),'FCM-RNS-LMP Assumptions'!$J:$J)*'Monthly Value (1)'!IZ$20,2)</f>
        <v>0</v>
      </c>
      <c r="JA33" s="7">
        <f>ROUND(SUMIF('FCM-RNS-LMP Assumptions'!$I:$I,"="&amp;DATEVALUE('Monthly Value (1)'!JA$6&amp;"/1/"&amp;'Monthly Value (1)'!JA$4),'FCM-RNS-LMP Assumptions'!$J:$J)*'Monthly Value (1)'!JA$20,2)</f>
        <v>0</v>
      </c>
      <c r="JB33" s="7">
        <f>ROUND(SUMIF('FCM-RNS-LMP Assumptions'!$I:$I,"="&amp;DATEVALUE('Monthly Value (1)'!JB$6&amp;"/1/"&amp;'Monthly Value (1)'!JB$4),'FCM-RNS-LMP Assumptions'!$J:$J)*'Monthly Value (1)'!JB$20,2)</f>
        <v>0</v>
      </c>
      <c r="JC33" s="7">
        <f>ROUND(SUMIF('FCM-RNS-LMP Assumptions'!$I:$I,"="&amp;DATEVALUE('Monthly Value (1)'!JC$6&amp;"/1/"&amp;'Monthly Value (1)'!JC$4),'FCM-RNS-LMP Assumptions'!$J:$J)*'Monthly Value (1)'!JC$20,2)</f>
        <v>0</v>
      </c>
      <c r="JD33" s="7">
        <f>ROUND(SUMIF('FCM-RNS-LMP Assumptions'!$I:$I,"="&amp;DATEVALUE('Monthly Value (1)'!JD$6&amp;"/1/"&amp;'Monthly Value (1)'!JD$4),'FCM-RNS-LMP Assumptions'!$J:$J)*'Monthly Value (1)'!JD$20,2)</f>
        <v>0</v>
      </c>
      <c r="JE33" s="7">
        <f>ROUND(SUMIF('FCM-RNS-LMP Assumptions'!$I:$I,"="&amp;DATEVALUE('Monthly Value (1)'!JE$6&amp;"/1/"&amp;'Monthly Value (1)'!JE$4),'FCM-RNS-LMP Assumptions'!$J:$J)*'Monthly Value (1)'!JE$20,2)</f>
        <v>0</v>
      </c>
      <c r="JF33" s="7">
        <f>ROUND(SUMIF('FCM-RNS-LMP Assumptions'!$I:$I,"="&amp;DATEVALUE('Monthly Value (1)'!JF$6&amp;"/1/"&amp;'Monthly Value (1)'!JF$4),'FCM-RNS-LMP Assumptions'!$J:$J)*'Monthly Value (1)'!JF$20,2)</f>
        <v>0</v>
      </c>
      <c r="JG33" s="7">
        <f>ROUND(SUMIF('FCM-RNS-LMP Assumptions'!$I:$I,"="&amp;DATEVALUE('Monthly Value (1)'!JG$6&amp;"/1/"&amp;'Monthly Value (1)'!JG$4),'FCM-RNS-LMP Assumptions'!$J:$J)*'Monthly Value (1)'!JG$20,2)</f>
        <v>0</v>
      </c>
      <c r="JH33" s="7">
        <f>ROUND(SUMIF('FCM-RNS-LMP Assumptions'!$I:$I,"="&amp;DATEVALUE('Monthly Value (1)'!JH$6&amp;"/1/"&amp;'Monthly Value (1)'!JH$4),'FCM-RNS-LMP Assumptions'!$J:$J)*'Monthly Value (1)'!JH$20,2)</f>
        <v>0</v>
      </c>
      <c r="JI33" s="7">
        <f>ROUND(SUMIF('FCM-RNS-LMP Assumptions'!$I:$I,"="&amp;DATEVALUE('Monthly Value (1)'!JI$6&amp;"/1/"&amp;'Monthly Value (1)'!JI$4),'FCM-RNS-LMP Assumptions'!$J:$J)*'Monthly Value (1)'!JI$20,2)</f>
        <v>0</v>
      </c>
      <c r="JJ33" s="7">
        <f>ROUND(SUMIF('FCM-RNS-LMP Assumptions'!$I:$I,"="&amp;DATEVALUE('Monthly Value (1)'!JJ$6&amp;"/1/"&amp;'Monthly Value (1)'!JJ$4),'FCM-RNS-LMP Assumptions'!$J:$J)*'Monthly Value (1)'!JJ$20,2)</f>
        <v>0</v>
      </c>
      <c r="JK33" s="7">
        <f>ROUND(SUMIF('FCM-RNS-LMP Assumptions'!$I:$I,"="&amp;DATEVALUE('Monthly Value (1)'!JK$6&amp;"/1/"&amp;'Monthly Value (1)'!JK$4),'FCM-RNS-LMP Assumptions'!$J:$J)*'Monthly Value (1)'!JK$20,2)</f>
        <v>0</v>
      </c>
      <c r="JL33" s="7">
        <f>ROUND(SUMIF('FCM-RNS-LMP Assumptions'!$I:$I,"="&amp;DATEVALUE('Monthly Value (1)'!JL$6&amp;"/1/"&amp;'Monthly Value (1)'!JL$4),'FCM-RNS-LMP Assumptions'!$J:$J)*'Monthly Value (1)'!JL$20,2)</f>
        <v>0</v>
      </c>
      <c r="JM33" s="7">
        <f>ROUND(SUMIF('FCM-RNS-LMP Assumptions'!$I:$I,"="&amp;DATEVALUE('Monthly Value (1)'!JM$6&amp;"/1/"&amp;'Monthly Value (1)'!JM$4),'FCM-RNS-LMP Assumptions'!$J:$J)*'Monthly Value (1)'!JM$20,2)</f>
        <v>0</v>
      </c>
      <c r="JN33" s="7">
        <f>ROUND(SUMIF('FCM-RNS-LMP Assumptions'!$I:$I,"="&amp;DATEVALUE('Monthly Value (1)'!JN$6&amp;"/1/"&amp;'Monthly Value (1)'!JN$4),'FCM-RNS-LMP Assumptions'!$J:$J)*'Monthly Value (1)'!JN$20,2)</f>
        <v>0</v>
      </c>
      <c r="JO33" s="7">
        <f>ROUND(SUMIF('FCM-RNS-LMP Assumptions'!$I:$I,"="&amp;DATEVALUE('Monthly Value (1)'!JO$6&amp;"/1/"&amp;'Monthly Value (1)'!JO$4),'FCM-RNS-LMP Assumptions'!$J:$J)*'Monthly Value (1)'!JO$20,2)</f>
        <v>0</v>
      </c>
      <c r="JP33" s="7">
        <f>ROUND(SUMIF('FCM-RNS-LMP Assumptions'!$I:$I,"="&amp;DATEVALUE('Monthly Value (1)'!JP$6&amp;"/1/"&amp;'Monthly Value (1)'!JP$4),'FCM-RNS-LMP Assumptions'!$J:$J)*'Monthly Value (1)'!JP$20,2)</f>
        <v>0</v>
      </c>
      <c r="JQ33" s="7">
        <f>ROUND(SUMIF('FCM-RNS-LMP Assumptions'!$I:$I,"="&amp;DATEVALUE('Monthly Value (1)'!JQ$6&amp;"/1/"&amp;'Monthly Value (1)'!JQ$4),'FCM-RNS-LMP Assumptions'!$J:$J)*'Monthly Value (1)'!JQ$20,2)</f>
        <v>0</v>
      </c>
      <c r="JR33" s="7">
        <f>ROUND(SUMIF('FCM-RNS-LMP Assumptions'!$I:$I,"="&amp;DATEVALUE('Monthly Value (1)'!JR$6&amp;"/1/"&amp;'Monthly Value (1)'!JR$4),'FCM-RNS-LMP Assumptions'!$J:$J)*'Monthly Value (1)'!JR$20,2)</f>
        <v>0</v>
      </c>
      <c r="JS33" s="7">
        <f>ROUND(SUMIF('FCM-RNS-LMP Assumptions'!$I:$I,"="&amp;DATEVALUE('Monthly Value (1)'!JS$6&amp;"/1/"&amp;'Monthly Value (1)'!JS$4),'FCM-RNS-LMP Assumptions'!$J:$J)*'Monthly Value (1)'!JS$20,2)</f>
        <v>0</v>
      </c>
      <c r="JT33" s="7">
        <f>ROUND(SUMIF('FCM-RNS-LMP Assumptions'!$I:$I,"="&amp;DATEVALUE('Monthly Value (1)'!JT$6&amp;"/1/"&amp;'Monthly Value (1)'!JT$4),'FCM-RNS-LMP Assumptions'!$J:$J)*'Monthly Value (1)'!JT$20,2)</f>
        <v>0</v>
      </c>
      <c r="JU33" s="7">
        <f>ROUND(SUMIF('FCM-RNS-LMP Assumptions'!$I:$I,"="&amp;DATEVALUE('Monthly Value (1)'!JU$6&amp;"/1/"&amp;'Monthly Value (1)'!JU$4),'FCM-RNS-LMP Assumptions'!$J:$J)*'Monthly Value (1)'!JU$20,2)</f>
        <v>0</v>
      </c>
      <c r="JV33" s="7">
        <f>ROUND(SUMIF('FCM-RNS-LMP Assumptions'!$I:$I,"="&amp;DATEVALUE('Monthly Value (1)'!JV$6&amp;"/1/"&amp;'Monthly Value (1)'!JV$4),'FCM-RNS-LMP Assumptions'!$J:$J)*'Monthly Value (1)'!JV$20,2)</f>
        <v>0</v>
      </c>
      <c r="JW33" s="7">
        <f>ROUND(SUMIF('FCM-RNS-LMP Assumptions'!$I:$I,"="&amp;DATEVALUE('Monthly Value (1)'!JW$6&amp;"/1/"&amp;'Monthly Value (1)'!JW$4),'FCM-RNS-LMP Assumptions'!$J:$J)*'Monthly Value (1)'!JW$20,2)</f>
        <v>0</v>
      </c>
      <c r="JX33" s="7">
        <f>ROUND(SUMIF('FCM-RNS-LMP Assumptions'!$I:$I,"="&amp;DATEVALUE('Monthly Value (1)'!JX$6&amp;"/1/"&amp;'Monthly Value (1)'!JX$4),'FCM-RNS-LMP Assumptions'!$J:$J)*'Monthly Value (1)'!JX$20,2)</f>
        <v>0</v>
      </c>
      <c r="JY33" s="7">
        <f>ROUND(SUMIF('FCM-RNS-LMP Assumptions'!$I:$I,"="&amp;DATEVALUE('Monthly Value (1)'!JY$6&amp;"/1/"&amp;'Monthly Value (1)'!JY$4),'FCM-RNS-LMP Assumptions'!$J:$J)*'Monthly Value (1)'!JY$20,2)</f>
        <v>0</v>
      </c>
      <c r="JZ33" s="7">
        <f>ROUND(SUMIF('FCM-RNS-LMP Assumptions'!$I:$I,"="&amp;DATEVALUE('Monthly Value (1)'!JZ$6&amp;"/1/"&amp;'Monthly Value (1)'!JZ$4),'FCM-RNS-LMP Assumptions'!$J:$J)*'Monthly Value (1)'!JZ$20,2)</f>
        <v>0</v>
      </c>
      <c r="KA33" s="7">
        <f>ROUND(SUMIF('FCM-RNS-LMP Assumptions'!$I:$I,"="&amp;DATEVALUE('Monthly Value (1)'!KA$6&amp;"/1/"&amp;'Monthly Value (1)'!KA$4),'FCM-RNS-LMP Assumptions'!$J:$J)*'Monthly Value (1)'!KA$20,2)</f>
        <v>0</v>
      </c>
      <c r="KB33" s="7">
        <f>ROUND(SUMIF('FCM-RNS-LMP Assumptions'!$I:$I,"="&amp;DATEVALUE('Monthly Value (1)'!KB$6&amp;"/1/"&amp;'Monthly Value (1)'!KB$4),'FCM-RNS-LMP Assumptions'!$J:$J)*'Monthly Value (1)'!KB$20,2)</f>
        <v>0</v>
      </c>
      <c r="KC33" s="7">
        <f>ROUND(SUMIF('FCM-RNS-LMP Assumptions'!$I:$I,"="&amp;DATEVALUE('Monthly Value (1)'!KC$6&amp;"/1/"&amp;'Monthly Value (1)'!KC$4),'FCM-RNS-LMP Assumptions'!$J:$J)*'Monthly Value (1)'!KC$20,2)</f>
        <v>0</v>
      </c>
      <c r="KD33" s="7">
        <f>ROUND(SUMIF('FCM-RNS-LMP Assumptions'!$I:$I,"="&amp;DATEVALUE('Monthly Value (1)'!KD$6&amp;"/1/"&amp;'Monthly Value (1)'!KD$4),'FCM-RNS-LMP Assumptions'!$J:$J)*'Monthly Value (1)'!KD$20,2)</f>
        <v>0</v>
      </c>
      <c r="KE33" s="7">
        <f>ROUND(SUMIF('FCM-RNS-LMP Assumptions'!$I:$I,"="&amp;DATEVALUE('Monthly Value (1)'!KE$6&amp;"/1/"&amp;'Monthly Value (1)'!KE$4),'FCM-RNS-LMP Assumptions'!$J:$J)*'Monthly Value (1)'!KE$20,2)</f>
        <v>0</v>
      </c>
      <c r="KF33" s="7">
        <f>ROUND(SUMIF('FCM-RNS-LMP Assumptions'!$I:$I,"="&amp;DATEVALUE('Monthly Value (1)'!KF$6&amp;"/1/"&amp;'Monthly Value (1)'!KF$4),'FCM-RNS-LMP Assumptions'!$J:$J)*'Monthly Value (1)'!KF$20,2)</f>
        <v>0</v>
      </c>
      <c r="KG33" s="7">
        <f>ROUND(SUMIF('FCM-RNS-LMP Assumptions'!$I:$I,"="&amp;DATEVALUE('Monthly Value (1)'!KG$6&amp;"/1/"&amp;'Monthly Value (1)'!KG$4),'FCM-RNS-LMP Assumptions'!$J:$J)*'Monthly Value (1)'!KG$20,2)</f>
        <v>0</v>
      </c>
      <c r="KH33" s="7">
        <f>ROUND(SUMIF('FCM-RNS-LMP Assumptions'!$I:$I,"="&amp;DATEVALUE('Monthly Value (1)'!KH$6&amp;"/1/"&amp;'Monthly Value (1)'!KH$4),'FCM-RNS-LMP Assumptions'!$J:$J)*'Monthly Value (1)'!KH$20,2)</f>
        <v>0</v>
      </c>
      <c r="KI33" s="7">
        <f>ROUND(SUMIF('FCM-RNS-LMP Assumptions'!$I:$I,"="&amp;DATEVALUE('Monthly Value (1)'!KI$6&amp;"/1/"&amp;'Monthly Value (1)'!KI$4),'FCM-RNS-LMP Assumptions'!$J:$J)*'Monthly Value (1)'!KI$20,2)</f>
        <v>0</v>
      </c>
      <c r="KJ33" s="7">
        <f>ROUND(SUMIF('FCM-RNS-LMP Assumptions'!$I:$I,"="&amp;DATEVALUE('Monthly Value (1)'!KJ$6&amp;"/1/"&amp;'Monthly Value (1)'!KJ$4),'FCM-RNS-LMP Assumptions'!$J:$J)*'Monthly Value (1)'!KJ$20,2)</f>
        <v>0</v>
      </c>
      <c r="KK33" s="7">
        <f>ROUND(SUMIF('FCM-RNS-LMP Assumptions'!$I:$I,"="&amp;DATEVALUE('Monthly Value (1)'!KK$6&amp;"/1/"&amp;'Monthly Value (1)'!KK$4),'FCM-RNS-LMP Assumptions'!$J:$J)*'Monthly Value (1)'!KK$20,2)</f>
        <v>0</v>
      </c>
      <c r="KL33" s="7">
        <f>ROUND(SUMIF('FCM-RNS-LMP Assumptions'!$I:$I,"="&amp;DATEVALUE('Monthly Value (1)'!KL$6&amp;"/1/"&amp;'Monthly Value (1)'!KL$4),'FCM-RNS-LMP Assumptions'!$J:$J)*'Monthly Value (1)'!KL$20,2)</f>
        <v>0</v>
      </c>
      <c r="KM33" s="7">
        <f>ROUND(SUMIF('FCM-RNS-LMP Assumptions'!$I:$I,"="&amp;DATEVALUE('Monthly Value (1)'!KM$6&amp;"/1/"&amp;'Monthly Value (1)'!KM$4),'FCM-RNS-LMP Assumptions'!$J:$J)*'Monthly Value (1)'!KM$20,2)</f>
        <v>0</v>
      </c>
      <c r="KN33" s="7">
        <f>ROUND(SUMIF('FCM-RNS-LMP Assumptions'!$I:$I,"="&amp;DATEVALUE('Monthly Value (1)'!KN$6&amp;"/1/"&amp;'Monthly Value (1)'!KN$4),'FCM-RNS-LMP Assumptions'!$J:$J)*'Monthly Value (1)'!KN$20,2)</f>
        <v>0</v>
      </c>
      <c r="KO33" s="7">
        <f>ROUND(SUMIF('FCM-RNS-LMP Assumptions'!$I:$I,"="&amp;DATEVALUE('Monthly Value (1)'!KO$6&amp;"/1/"&amp;'Monthly Value (1)'!KO$4),'FCM-RNS-LMP Assumptions'!$J:$J)*'Monthly Value (1)'!KO$20,2)</f>
        <v>0</v>
      </c>
      <c r="KP33" s="7">
        <f>ROUND(SUMIF('FCM-RNS-LMP Assumptions'!$I:$I,"="&amp;DATEVALUE('Monthly Value (1)'!KP$6&amp;"/1/"&amp;'Monthly Value (1)'!KP$4),'FCM-RNS-LMP Assumptions'!$J:$J)*'Monthly Value (1)'!KP$20,2)</f>
        <v>0</v>
      </c>
      <c r="KQ33" s="7">
        <f>ROUND(SUMIF('FCM-RNS-LMP Assumptions'!$I:$I,"="&amp;DATEVALUE('Monthly Value (1)'!KQ$6&amp;"/1/"&amp;'Monthly Value (1)'!KQ$4),'FCM-RNS-LMP Assumptions'!$J:$J)*'Monthly Value (1)'!KQ$20,2)</f>
        <v>0</v>
      </c>
      <c r="KR33" s="7">
        <f>ROUND(SUMIF('FCM-RNS-LMP Assumptions'!$I:$I,"="&amp;DATEVALUE('Monthly Value (1)'!KR$6&amp;"/1/"&amp;'Monthly Value (1)'!KR$4),'FCM-RNS-LMP Assumptions'!$J:$J)*'Monthly Value (1)'!KR$20,2)</f>
        <v>0</v>
      </c>
      <c r="KS33" s="7">
        <f>ROUND(SUMIF('FCM-RNS-LMP Assumptions'!$I:$I,"="&amp;DATEVALUE('Monthly Value (1)'!KS$6&amp;"/1/"&amp;'Monthly Value (1)'!KS$4),'FCM-RNS-LMP Assumptions'!$J:$J)*'Monthly Value (1)'!KS$20,2)</f>
        <v>0</v>
      </c>
      <c r="KT33" s="7">
        <f>ROUND(SUMIF('FCM-RNS-LMP Assumptions'!$I:$I,"="&amp;DATEVALUE('Monthly Value (1)'!KT$6&amp;"/1/"&amp;'Monthly Value (1)'!KT$4),'FCM-RNS-LMP Assumptions'!$J:$J)*'Monthly Value (1)'!KT$20,2)</f>
        <v>0</v>
      </c>
      <c r="KU33" s="7">
        <f>ROUND(SUMIF('FCM-RNS-LMP Assumptions'!$I:$I,"="&amp;DATEVALUE('Monthly Value (1)'!KU$6&amp;"/1/"&amp;'Monthly Value (1)'!KU$4),'FCM-RNS-LMP Assumptions'!$J:$J)*'Monthly Value (1)'!KU$20,2)</f>
        <v>0</v>
      </c>
      <c r="KV33" s="7">
        <f>ROUND(SUMIF('FCM-RNS-LMP Assumptions'!$I:$I,"="&amp;DATEVALUE('Monthly Value (1)'!KV$6&amp;"/1/"&amp;'Monthly Value (1)'!KV$4),'FCM-RNS-LMP Assumptions'!$J:$J)*'Monthly Value (1)'!KV$20,2)</f>
        <v>0</v>
      </c>
      <c r="KW33" s="7">
        <f>ROUND(SUMIF('FCM-RNS-LMP Assumptions'!$I:$I,"="&amp;DATEVALUE('Monthly Value (1)'!KW$6&amp;"/1/"&amp;'Monthly Value (1)'!KW$4),'FCM-RNS-LMP Assumptions'!$J:$J)*'Monthly Value (1)'!KW$20,2)</f>
        <v>0</v>
      </c>
      <c r="KX33" s="7">
        <f>ROUND(SUMIF('FCM-RNS-LMP Assumptions'!$I:$I,"="&amp;DATEVALUE('Monthly Value (1)'!KX$6&amp;"/1/"&amp;'Monthly Value (1)'!KX$4),'FCM-RNS-LMP Assumptions'!$J:$J)*'Monthly Value (1)'!KX$20,2)</f>
        <v>0</v>
      </c>
      <c r="KY33" s="7">
        <f>ROUND(SUMIF('FCM-RNS-LMP Assumptions'!$I:$I,"="&amp;DATEVALUE('Monthly Value (1)'!KY$6&amp;"/1/"&amp;'Monthly Value (1)'!KY$4),'FCM-RNS-LMP Assumptions'!$J:$J)*'Monthly Value (1)'!KY$20,2)</f>
        <v>0</v>
      </c>
      <c r="KZ33" s="7">
        <f>ROUND(SUMIF('FCM-RNS-LMP Assumptions'!$I:$I,"="&amp;DATEVALUE('Monthly Value (1)'!KZ$6&amp;"/1/"&amp;'Monthly Value (1)'!KZ$4),'FCM-RNS-LMP Assumptions'!$J:$J)*'Monthly Value (1)'!KZ$20,2)</f>
        <v>0</v>
      </c>
      <c r="LA33" s="7">
        <f>ROUND(SUMIF('FCM-RNS-LMP Assumptions'!$I:$I,"="&amp;DATEVALUE('Monthly Value (1)'!LA$6&amp;"/1/"&amp;'Monthly Value (1)'!LA$4),'FCM-RNS-LMP Assumptions'!$J:$J)*'Monthly Value (1)'!LA$20,2)</f>
        <v>0</v>
      </c>
      <c r="LB33" s="7">
        <f>ROUND(SUMIF('FCM-RNS-LMP Assumptions'!$I:$I,"="&amp;DATEVALUE('Monthly Value (1)'!LB$6&amp;"/1/"&amp;'Monthly Value (1)'!LB$4),'FCM-RNS-LMP Assumptions'!$J:$J)*'Monthly Value (1)'!LB$20,2)</f>
        <v>0</v>
      </c>
      <c r="LC33" s="7">
        <f>ROUND(SUMIF('FCM-RNS-LMP Assumptions'!$I:$I,"="&amp;DATEVALUE('Monthly Value (1)'!LC$6&amp;"/1/"&amp;'Monthly Value (1)'!LC$4),'FCM-RNS-LMP Assumptions'!$J:$J)*'Monthly Value (1)'!LC$20,2)</f>
        <v>0</v>
      </c>
      <c r="LD33" s="7">
        <f>ROUND(SUMIF('FCM-RNS-LMP Assumptions'!$I:$I,"="&amp;DATEVALUE('Monthly Value (1)'!LD$6&amp;"/1/"&amp;'Monthly Value (1)'!LD$4),'FCM-RNS-LMP Assumptions'!$J:$J)*'Monthly Value (1)'!LD$20,2)</f>
        <v>0</v>
      </c>
      <c r="LE33" s="7">
        <f>ROUND(SUMIF('FCM-RNS-LMP Assumptions'!$I:$I,"="&amp;DATEVALUE('Monthly Value (1)'!LE$6&amp;"/1/"&amp;'Monthly Value (1)'!LE$4),'FCM-RNS-LMP Assumptions'!$J:$J)*'Monthly Value (1)'!LE$20,2)</f>
        <v>0</v>
      </c>
      <c r="LF33" s="7">
        <f>ROUND(SUMIF('FCM-RNS-LMP Assumptions'!$I:$I,"="&amp;DATEVALUE('Monthly Value (1)'!LF$6&amp;"/1/"&amp;'Monthly Value (1)'!LF$4),'FCM-RNS-LMP Assumptions'!$J:$J)*'Monthly Value (1)'!LF$20,2)</f>
        <v>0</v>
      </c>
      <c r="LG33" s="7">
        <f>ROUND(SUMIF('FCM-RNS-LMP Assumptions'!$I:$I,"="&amp;DATEVALUE('Monthly Value (1)'!LG$6&amp;"/1/"&amp;'Monthly Value (1)'!LG$4),'FCM-RNS-LMP Assumptions'!$J:$J)*'Monthly Value (1)'!LG$20,2)</f>
        <v>0</v>
      </c>
      <c r="LH33" s="7">
        <f>ROUND(SUMIF('FCM-RNS-LMP Assumptions'!$I:$I,"="&amp;DATEVALUE('Monthly Value (1)'!LH$6&amp;"/1/"&amp;'Monthly Value (1)'!LH$4),'FCM-RNS-LMP Assumptions'!$J:$J)*'Monthly Value (1)'!LH$20,2)</f>
        <v>0</v>
      </c>
      <c r="LI33" s="7">
        <f>ROUND(SUMIF('FCM-RNS-LMP Assumptions'!$I:$I,"="&amp;DATEVALUE('Monthly Value (1)'!LI$6&amp;"/1/"&amp;'Monthly Value (1)'!LI$4),'FCM-RNS-LMP Assumptions'!$J:$J)*'Monthly Value (1)'!LI$20,2)</f>
        <v>0</v>
      </c>
      <c r="LJ33" s="7">
        <f>ROUND(SUMIF('FCM-RNS-LMP Assumptions'!$I:$I,"="&amp;DATEVALUE('Monthly Value (1)'!LJ$6&amp;"/1/"&amp;'Monthly Value (1)'!LJ$4),'FCM-RNS-LMP Assumptions'!$J:$J)*'Monthly Value (1)'!LJ$20,2)</f>
        <v>0</v>
      </c>
      <c r="LK33" s="7">
        <f>ROUND(SUMIF('FCM-RNS-LMP Assumptions'!$I:$I,"="&amp;DATEVALUE('Monthly Value (1)'!LK$6&amp;"/1/"&amp;'Monthly Value (1)'!LK$4),'FCM-RNS-LMP Assumptions'!$J:$J)*'Monthly Value (1)'!LK$20,2)</f>
        <v>0</v>
      </c>
      <c r="LL33" s="7">
        <f>ROUND(SUMIF('FCM-RNS-LMP Assumptions'!$I:$I,"="&amp;DATEVALUE('Monthly Value (1)'!LL$6&amp;"/1/"&amp;'Monthly Value (1)'!LL$4),'FCM-RNS-LMP Assumptions'!$J:$J)*'Monthly Value (1)'!LL$20,2)</f>
        <v>0</v>
      </c>
      <c r="LM33" s="7">
        <f>ROUND(SUMIF('FCM-RNS-LMP Assumptions'!$I:$I,"="&amp;DATEVALUE('Monthly Value (1)'!LM$6&amp;"/1/"&amp;'Monthly Value (1)'!LM$4),'FCM-RNS-LMP Assumptions'!$J:$J)*'Monthly Value (1)'!LM$20,2)</f>
        <v>0</v>
      </c>
      <c r="LN33" s="7">
        <f>ROUND(SUMIF('FCM-RNS-LMP Assumptions'!$I:$I,"="&amp;DATEVALUE('Monthly Value (1)'!LN$6&amp;"/1/"&amp;'Monthly Value (1)'!LN$4),'FCM-RNS-LMP Assumptions'!$J:$J)*'Monthly Value (1)'!LN$20,2)</f>
        <v>0</v>
      </c>
      <c r="LO33" s="7">
        <f>ROUND(SUMIF('FCM-RNS-LMP Assumptions'!$I:$I,"="&amp;DATEVALUE('Monthly Value (1)'!LO$6&amp;"/1/"&amp;'Monthly Value (1)'!LO$4),'FCM-RNS-LMP Assumptions'!$J:$J)*'Monthly Value (1)'!LO$20,2)</f>
        <v>0</v>
      </c>
      <c r="LP33" s="7">
        <f>ROUND(SUMIF('FCM-RNS-LMP Assumptions'!$I:$I,"="&amp;DATEVALUE('Monthly Value (1)'!LP$6&amp;"/1/"&amp;'Monthly Value (1)'!LP$4),'FCM-RNS-LMP Assumptions'!$J:$J)*'Monthly Value (1)'!LP$20,2)</f>
        <v>0</v>
      </c>
      <c r="LQ33" s="7">
        <f>ROUND(SUMIF('FCM-RNS-LMP Assumptions'!$I:$I,"="&amp;DATEVALUE('Monthly Value (1)'!LQ$6&amp;"/1/"&amp;'Monthly Value (1)'!LQ$4),'FCM-RNS-LMP Assumptions'!$J:$J)*'Monthly Value (1)'!LQ$20,2)</f>
        <v>0</v>
      </c>
      <c r="LR33" s="7">
        <f>ROUND(SUMIF('FCM-RNS-LMP Assumptions'!$I:$I,"="&amp;DATEVALUE('Monthly Value (1)'!LR$6&amp;"/1/"&amp;'Monthly Value (1)'!LR$4),'FCM-RNS-LMP Assumptions'!$J:$J)*'Monthly Value (1)'!LR$20,2)</f>
        <v>0</v>
      </c>
      <c r="LS33" s="7">
        <f>ROUND(SUMIF('FCM-RNS-LMP Assumptions'!$I:$I,"="&amp;DATEVALUE('Monthly Value (1)'!LS$6&amp;"/1/"&amp;'Monthly Value (1)'!LS$4),'FCM-RNS-LMP Assumptions'!$J:$J)*'Monthly Value (1)'!LS$20,2)</f>
        <v>0</v>
      </c>
      <c r="LT33" s="7">
        <f>ROUND(SUMIF('FCM-RNS-LMP Assumptions'!$I:$I,"="&amp;DATEVALUE('Monthly Value (1)'!LT$6&amp;"/1/"&amp;'Monthly Value (1)'!LT$4),'FCM-RNS-LMP Assumptions'!$J:$J)*'Monthly Value (1)'!LT$20,2)</f>
        <v>0</v>
      </c>
      <c r="LU33" s="7">
        <f>ROUND(SUMIF('FCM-RNS-LMP Assumptions'!$I:$I,"="&amp;DATEVALUE('Monthly Value (1)'!LU$6&amp;"/1/"&amp;'Monthly Value (1)'!LU$4),'FCM-RNS-LMP Assumptions'!$J:$J)*'Monthly Value (1)'!LU$20,2)</f>
        <v>0</v>
      </c>
      <c r="LV33" s="7">
        <f>ROUND(SUMIF('FCM-RNS-LMP Assumptions'!$I:$I,"="&amp;DATEVALUE('Monthly Value (1)'!LV$6&amp;"/1/"&amp;'Monthly Value (1)'!LV$4),'FCM-RNS-LMP Assumptions'!$J:$J)*'Monthly Value (1)'!LV$20,2)</f>
        <v>0</v>
      </c>
      <c r="LW33" s="7">
        <f>ROUND(SUMIF('FCM-RNS-LMP Assumptions'!$I:$I,"="&amp;DATEVALUE('Monthly Value (1)'!LW$6&amp;"/1/"&amp;'Monthly Value (1)'!LW$4),'FCM-RNS-LMP Assumptions'!$J:$J)*'Monthly Value (1)'!LW$20,2)</f>
        <v>0</v>
      </c>
      <c r="LX33" s="7">
        <f>ROUND(SUMIF('FCM-RNS-LMP Assumptions'!$I:$I,"="&amp;DATEVALUE('Monthly Value (1)'!LX$6&amp;"/1/"&amp;'Monthly Value (1)'!LX$4),'FCM-RNS-LMP Assumptions'!$J:$J)*'Monthly Value (1)'!LX$20,2)</f>
        <v>0</v>
      </c>
      <c r="LY33" s="7">
        <f>ROUND(SUMIF('FCM-RNS-LMP Assumptions'!$I:$I,"="&amp;DATEVALUE('Monthly Value (1)'!LY$6&amp;"/1/"&amp;'Monthly Value (1)'!LY$4),'FCM-RNS-LMP Assumptions'!$J:$J)*'Monthly Value (1)'!LY$20,2)</f>
        <v>0</v>
      </c>
      <c r="LZ33" s="7">
        <f>ROUND(SUMIF('FCM-RNS-LMP Assumptions'!$I:$I,"="&amp;DATEVALUE('Monthly Value (1)'!LZ$6&amp;"/1/"&amp;'Monthly Value (1)'!LZ$4),'FCM-RNS-LMP Assumptions'!$J:$J)*'Monthly Value (1)'!LZ$20,2)</f>
        <v>0</v>
      </c>
      <c r="MA33" s="7">
        <f>ROUND(SUMIF('FCM-RNS-LMP Assumptions'!$I:$I,"="&amp;DATEVALUE('Monthly Value (1)'!MA$6&amp;"/1/"&amp;'Monthly Value (1)'!MA$4),'FCM-RNS-LMP Assumptions'!$J:$J)*'Monthly Value (1)'!MA$20,2)</f>
        <v>0</v>
      </c>
      <c r="MB33" s="7">
        <f>ROUND(SUMIF('FCM-RNS-LMP Assumptions'!$I:$I,"="&amp;DATEVALUE('Monthly Value (1)'!MB$6&amp;"/1/"&amp;'Monthly Value (1)'!MB$4),'FCM-RNS-LMP Assumptions'!$J:$J)*'Monthly Value (1)'!MB$20,2)</f>
        <v>0</v>
      </c>
      <c r="MC33" s="7">
        <f>ROUND(SUMIF('FCM-RNS-LMP Assumptions'!$I:$I,"="&amp;DATEVALUE('Monthly Value (1)'!MC$6&amp;"/1/"&amp;'Monthly Value (1)'!MC$4),'FCM-RNS-LMP Assumptions'!$J:$J)*'Monthly Value (1)'!MC$20,2)</f>
        <v>0</v>
      </c>
      <c r="MD33" s="7">
        <f>ROUND(SUMIF('FCM-RNS-LMP Assumptions'!$I:$I,"="&amp;DATEVALUE('Monthly Value (1)'!MD$6&amp;"/1/"&amp;'Monthly Value (1)'!MD$4),'FCM-RNS-LMP Assumptions'!$J:$J)*'Monthly Value (1)'!MD$20,2)</f>
        <v>0</v>
      </c>
      <c r="ME33" s="7">
        <f>ROUND(SUMIF('FCM-RNS-LMP Assumptions'!$I:$I,"="&amp;DATEVALUE('Monthly Value (1)'!ME$6&amp;"/1/"&amp;'Monthly Value (1)'!ME$4),'FCM-RNS-LMP Assumptions'!$J:$J)*'Monthly Value (1)'!ME$20,2)</f>
        <v>0</v>
      </c>
      <c r="MF33" s="7">
        <f>ROUND(SUMIF('FCM-RNS-LMP Assumptions'!$I:$I,"="&amp;DATEVALUE('Monthly Value (1)'!MF$6&amp;"/1/"&amp;'Monthly Value (1)'!MF$4),'FCM-RNS-LMP Assumptions'!$J:$J)*'Monthly Value (1)'!MF$20,2)</f>
        <v>0</v>
      </c>
      <c r="MG33" s="7">
        <f>ROUND(SUMIF('FCM-RNS-LMP Assumptions'!$I:$I,"="&amp;DATEVALUE('Monthly Value (1)'!MG$6&amp;"/1/"&amp;'Monthly Value (1)'!MG$4),'FCM-RNS-LMP Assumptions'!$J:$J)*'Monthly Value (1)'!MG$20,2)</f>
        <v>0</v>
      </c>
      <c r="MH33" s="7">
        <f>ROUND(SUMIF('FCM-RNS-LMP Assumptions'!$I:$I,"="&amp;DATEVALUE('Monthly Value (1)'!MH$6&amp;"/1/"&amp;'Monthly Value (1)'!MH$4),'FCM-RNS-LMP Assumptions'!$J:$J)*'Monthly Value (1)'!MH$20,2)</f>
        <v>0</v>
      </c>
      <c r="MI33" s="7">
        <f>ROUND(SUMIF('FCM-RNS-LMP Assumptions'!$I:$I,"="&amp;DATEVALUE('Monthly Value (1)'!MI$6&amp;"/1/"&amp;'Monthly Value (1)'!MI$4),'FCM-RNS-LMP Assumptions'!$J:$J)*'Monthly Value (1)'!MI$20,2)</f>
        <v>0</v>
      </c>
      <c r="MJ33" s="7">
        <f>ROUND(SUMIF('FCM-RNS-LMP Assumptions'!$I:$I,"="&amp;DATEVALUE('Monthly Value (1)'!MJ$6&amp;"/1/"&amp;'Monthly Value (1)'!MJ$4),'FCM-RNS-LMP Assumptions'!$J:$J)*'Monthly Value (1)'!MJ$20,2)</f>
        <v>0</v>
      </c>
      <c r="MK33" s="7">
        <f>ROUND(SUMIF('FCM-RNS-LMP Assumptions'!$I:$I,"="&amp;DATEVALUE('Monthly Value (1)'!MK$6&amp;"/1/"&amp;'Monthly Value (1)'!MK$4),'FCM-RNS-LMP Assumptions'!$J:$J)*'Monthly Value (1)'!MK$20,2)</f>
        <v>0</v>
      </c>
      <c r="ML33" s="7">
        <f>ROUND(SUMIF('FCM-RNS-LMP Assumptions'!$I:$I,"="&amp;DATEVALUE('Monthly Value (1)'!ML$6&amp;"/1/"&amp;'Monthly Value (1)'!ML$4),'FCM-RNS-LMP Assumptions'!$J:$J)*'Monthly Value (1)'!ML$20,2)</f>
        <v>0</v>
      </c>
      <c r="MM33" s="7">
        <f>ROUND(SUMIF('FCM-RNS-LMP Assumptions'!$I:$I,"="&amp;DATEVALUE('Monthly Value (1)'!MM$6&amp;"/1/"&amp;'Monthly Value (1)'!MM$4),'FCM-RNS-LMP Assumptions'!$J:$J)*'Monthly Value (1)'!MM$20,2)</f>
        <v>0</v>
      </c>
      <c r="MN33" s="7">
        <f>ROUND(SUMIF('FCM-RNS-LMP Assumptions'!$I:$I,"="&amp;DATEVALUE('Monthly Value (1)'!MN$6&amp;"/1/"&amp;'Monthly Value (1)'!MN$4),'FCM-RNS-LMP Assumptions'!$J:$J)*'Monthly Value (1)'!MN$20,2)</f>
        <v>0</v>
      </c>
      <c r="MO33" s="7">
        <f>ROUND(SUMIF('FCM-RNS-LMP Assumptions'!$I:$I,"="&amp;DATEVALUE('Monthly Value (1)'!MO$6&amp;"/1/"&amp;'Monthly Value (1)'!MO$4),'FCM-RNS-LMP Assumptions'!$J:$J)*'Monthly Value (1)'!MO$20,2)</f>
        <v>0</v>
      </c>
      <c r="MP33" s="7">
        <f>ROUND(SUMIF('FCM-RNS-LMP Assumptions'!$I:$I,"="&amp;DATEVALUE('Monthly Value (1)'!MP$6&amp;"/1/"&amp;'Monthly Value (1)'!MP$4),'FCM-RNS-LMP Assumptions'!$J:$J)*'Monthly Value (1)'!MP$20,2)</f>
        <v>0</v>
      </c>
      <c r="MQ33" s="7">
        <f>ROUND(SUMIF('FCM-RNS-LMP Assumptions'!$I:$I,"="&amp;DATEVALUE('Monthly Value (1)'!MQ$6&amp;"/1/"&amp;'Monthly Value (1)'!MQ$4),'FCM-RNS-LMP Assumptions'!$J:$J)*'Monthly Value (1)'!MQ$20,2)</f>
        <v>0</v>
      </c>
      <c r="MR33" s="7">
        <f>ROUND(SUMIF('FCM-RNS-LMP Assumptions'!$I:$I,"="&amp;DATEVALUE('Monthly Value (1)'!MR$6&amp;"/1/"&amp;'Monthly Value (1)'!MR$4),'FCM-RNS-LMP Assumptions'!$J:$J)*'Monthly Value (1)'!MR$20,2)</f>
        <v>0</v>
      </c>
      <c r="MS33" s="7">
        <f>ROUND(SUMIF('FCM-RNS-LMP Assumptions'!$I:$I,"="&amp;DATEVALUE('Monthly Value (1)'!MS$6&amp;"/1/"&amp;'Monthly Value (1)'!MS$4),'FCM-RNS-LMP Assumptions'!$J:$J)*'Monthly Value (1)'!MS$20,2)</f>
        <v>0</v>
      </c>
      <c r="MT33" s="7">
        <f>ROUND(SUMIF('FCM-RNS-LMP Assumptions'!$I:$I,"="&amp;DATEVALUE('Monthly Value (1)'!MT$6&amp;"/1/"&amp;'Monthly Value (1)'!MT$4),'FCM-RNS-LMP Assumptions'!$J:$J)*'Monthly Value (1)'!MT$20,2)</f>
        <v>0</v>
      </c>
      <c r="MU33" s="7">
        <f>ROUND(SUMIF('FCM-RNS-LMP Assumptions'!$I:$I,"="&amp;DATEVALUE('Monthly Value (1)'!MU$6&amp;"/1/"&amp;'Monthly Value (1)'!MU$4),'FCM-RNS-LMP Assumptions'!$J:$J)*'Monthly Value (1)'!MU$20,2)</f>
        <v>0</v>
      </c>
      <c r="MV33" s="7">
        <f>ROUND(SUMIF('FCM-RNS-LMP Assumptions'!$I:$I,"="&amp;DATEVALUE('Monthly Value (1)'!MV$6&amp;"/1/"&amp;'Monthly Value (1)'!MV$4),'FCM-RNS-LMP Assumptions'!$J:$J)*'Monthly Value (1)'!MV$20,2)</f>
        <v>0</v>
      </c>
      <c r="MW33" s="7">
        <f>ROUND(SUMIF('FCM-RNS-LMP Assumptions'!$I:$I,"="&amp;DATEVALUE('Monthly Value (1)'!MW$6&amp;"/1/"&amp;'Monthly Value (1)'!MW$4),'FCM-RNS-LMP Assumptions'!$J:$J)*'Monthly Value (1)'!MW$20,2)</f>
        <v>0</v>
      </c>
      <c r="MX33" s="7">
        <f>ROUND(SUMIF('FCM-RNS-LMP Assumptions'!$I:$I,"="&amp;DATEVALUE('Monthly Value (1)'!MX$6&amp;"/1/"&amp;'Monthly Value (1)'!MX$4),'FCM-RNS-LMP Assumptions'!$J:$J)*'Monthly Value (1)'!MX$20,2)</f>
        <v>0</v>
      </c>
      <c r="MY33" s="7">
        <f>ROUND(SUMIF('FCM-RNS-LMP Assumptions'!$I:$I,"="&amp;DATEVALUE('Monthly Value (1)'!MY$6&amp;"/1/"&amp;'Monthly Value (1)'!MY$4),'FCM-RNS-LMP Assumptions'!$J:$J)*'Monthly Value (1)'!MY$20,2)</f>
        <v>0</v>
      </c>
      <c r="MZ33" s="7">
        <f>ROUND(SUMIF('FCM-RNS-LMP Assumptions'!$I:$I,"="&amp;DATEVALUE('Monthly Value (1)'!MZ$6&amp;"/1/"&amp;'Monthly Value (1)'!MZ$4),'FCM-RNS-LMP Assumptions'!$J:$J)*'Monthly Value (1)'!MZ$20,2)</f>
        <v>0</v>
      </c>
      <c r="NA33" s="7">
        <f>ROUND(SUMIF('FCM-RNS-LMP Assumptions'!$I:$I,"="&amp;DATEVALUE('Monthly Value (1)'!NA$6&amp;"/1/"&amp;'Monthly Value (1)'!NA$4),'FCM-RNS-LMP Assumptions'!$J:$J)*'Monthly Value (1)'!NA$20,2)</f>
        <v>0</v>
      </c>
      <c r="NB33" s="7">
        <f>ROUND(SUMIF('FCM-RNS-LMP Assumptions'!$I:$I,"="&amp;DATEVALUE('Monthly Value (1)'!NB$6&amp;"/1/"&amp;'Monthly Value (1)'!NB$4),'FCM-RNS-LMP Assumptions'!$J:$J)*'Monthly Value (1)'!NB$20,2)</f>
        <v>0</v>
      </c>
      <c r="NC33" s="7">
        <f>ROUND(SUMIF('FCM-RNS-LMP Assumptions'!$I:$I,"="&amp;DATEVALUE('Monthly Value (1)'!NC$6&amp;"/1/"&amp;'Monthly Value (1)'!NC$4),'FCM-RNS-LMP Assumptions'!$J:$J)*'Monthly Value (1)'!NC$20,2)</f>
        <v>0</v>
      </c>
      <c r="ND33" s="7">
        <f>ROUND(SUMIF('FCM-RNS-LMP Assumptions'!$I:$I,"="&amp;DATEVALUE('Monthly Value (1)'!ND$6&amp;"/1/"&amp;'Monthly Value (1)'!ND$4),'FCM-RNS-LMP Assumptions'!$J:$J)*'Monthly Value (1)'!ND$20,2)</f>
        <v>0</v>
      </c>
      <c r="NE33" s="7">
        <f>ROUND(SUMIF('FCM-RNS-LMP Assumptions'!$I:$I,"="&amp;DATEVALUE('Monthly Value (1)'!NE$6&amp;"/1/"&amp;'Monthly Value (1)'!NE$4),'FCM-RNS-LMP Assumptions'!$J:$J)*'Monthly Value (1)'!NE$20,2)</f>
        <v>0</v>
      </c>
      <c r="NF33" s="7">
        <f>ROUND(SUMIF('FCM-RNS-LMP Assumptions'!$I:$I,"="&amp;DATEVALUE('Monthly Value (1)'!NF$6&amp;"/1/"&amp;'Monthly Value (1)'!NF$4),'FCM-RNS-LMP Assumptions'!$J:$J)*'Monthly Value (1)'!NF$20,2)</f>
        <v>0</v>
      </c>
      <c r="NG33" s="7">
        <f>ROUND(SUMIF('FCM-RNS-LMP Assumptions'!$I:$I,"="&amp;DATEVALUE('Monthly Value (1)'!NG$6&amp;"/1/"&amp;'Monthly Value (1)'!NG$4),'FCM-RNS-LMP Assumptions'!$J:$J)*'Monthly Value (1)'!NG$20,2)</f>
        <v>0</v>
      </c>
      <c r="NH33" s="7">
        <f>ROUND(SUMIF('FCM-RNS-LMP Assumptions'!$I:$I,"="&amp;DATEVALUE('Monthly Value (1)'!NH$6&amp;"/1/"&amp;'Monthly Value (1)'!NH$4),'FCM-RNS-LMP Assumptions'!$J:$J)*'Monthly Value (1)'!NH$20,2)</f>
        <v>0</v>
      </c>
      <c r="NI33" s="7">
        <f>ROUND(SUMIF('FCM-RNS-LMP Assumptions'!$I:$I,"="&amp;DATEVALUE('Monthly Value (1)'!NI$6&amp;"/1/"&amp;'Monthly Value (1)'!NI$4),'FCM-RNS-LMP Assumptions'!$J:$J)*'Monthly Value (1)'!NI$20,2)</f>
        <v>0</v>
      </c>
      <c r="NJ33" s="7">
        <f>ROUND(SUMIF('FCM-RNS-LMP Assumptions'!$I:$I,"="&amp;DATEVALUE('Monthly Value (1)'!NJ$6&amp;"/1/"&amp;'Monthly Value (1)'!NJ$4),'FCM-RNS-LMP Assumptions'!$J:$J)*'Monthly Value (1)'!NJ$20,2)</f>
        <v>0</v>
      </c>
      <c r="NK33" s="7">
        <f>ROUND(SUMIF('FCM-RNS-LMP Assumptions'!$I:$I,"="&amp;DATEVALUE('Monthly Value (1)'!NK$6&amp;"/1/"&amp;'Monthly Value (1)'!NK$4),'FCM-RNS-LMP Assumptions'!$J:$J)*'Monthly Value (1)'!NK$20,2)</f>
        <v>0</v>
      </c>
      <c r="NL33" s="7">
        <f>ROUND(SUMIF('FCM-RNS-LMP Assumptions'!$I:$I,"="&amp;DATEVALUE('Monthly Value (1)'!NL$6&amp;"/1/"&amp;'Monthly Value (1)'!NL$4),'FCM-RNS-LMP Assumptions'!$J:$J)*'Monthly Value (1)'!NL$20,2)</f>
        <v>0</v>
      </c>
      <c r="NM33" s="7">
        <f>ROUND(SUMIF('FCM-RNS-LMP Assumptions'!$I:$I,"="&amp;DATEVALUE('Monthly Value (1)'!NM$6&amp;"/1/"&amp;'Monthly Value (1)'!NM$4),'FCM-RNS-LMP Assumptions'!$J:$J)*'Monthly Value (1)'!NM$20,2)</f>
        <v>0</v>
      </c>
      <c r="NN33" s="7">
        <f>ROUND(SUMIF('FCM-RNS-LMP Assumptions'!$I:$I,"="&amp;DATEVALUE('Monthly Value (1)'!NN$6&amp;"/1/"&amp;'Monthly Value (1)'!NN$4),'FCM-RNS-LMP Assumptions'!$J:$J)*'Monthly Value (1)'!NN$20,2)</f>
        <v>0</v>
      </c>
      <c r="NO33" s="7">
        <f>ROUND(SUMIF('FCM-RNS-LMP Assumptions'!$I:$I,"="&amp;DATEVALUE('Monthly Value (1)'!NO$6&amp;"/1/"&amp;'Monthly Value (1)'!NO$4),'FCM-RNS-LMP Assumptions'!$J:$J)*'Monthly Value (1)'!NO$20,2)</f>
        <v>0</v>
      </c>
      <c r="NP33" s="7">
        <f>ROUND(SUMIF('FCM-RNS-LMP Assumptions'!$I:$I,"="&amp;DATEVALUE('Monthly Value (1)'!NP$6&amp;"/1/"&amp;'Monthly Value (1)'!NP$4),'FCM-RNS-LMP Assumptions'!$J:$J)*'Monthly Value (1)'!NP$20,2)</f>
        <v>0</v>
      </c>
      <c r="NQ33" s="7">
        <f>ROUND(SUMIF('FCM-RNS-LMP Assumptions'!$I:$I,"="&amp;DATEVALUE('Monthly Value (1)'!NQ$6&amp;"/1/"&amp;'Monthly Value (1)'!NQ$4),'FCM-RNS-LMP Assumptions'!$J:$J)*'Monthly Value (1)'!NQ$20,2)</f>
        <v>0</v>
      </c>
      <c r="NR33" s="7">
        <f>ROUND(SUMIF('FCM-RNS-LMP Assumptions'!$I:$I,"="&amp;DATEVALUE('Monthly Value (1)'!NR$6&amp;"/1/"&amp;'Monthly Value (1)'!NR$4),'FCM-RNS-LMP Assumptions'!$J:$J)*'Monthly Value (1)'!NR$20,2)</f>
        <v>0</v>
      </c>
      <c r="NU33">
        <f t="shared" si="479"/>
        <v>8</v>
      </c>
      <c r="NV33">
        <f t="shared" ref="NV33:NV63" si="491">NV32+1</f>
        <v>2034</v>
      </c>
      <c r="NW33" s="1">
        <f t="shared" si="481"/>
        <v>49096</v>
      </c>
      <c r="NX33" s="1">
        <f t="shared" si="482"/>
        <v>49460</v>
      </c>
      <c r="NY33">
        <f t="shared" si="490"/>
        <v>10.3</v>
      </c>
    </row>
    <row r="34" spans="1:389" ht="15" thickBot="1">
      <c r="A34" t="s">
        <v>359</v>
      </c>
      <c r="C34" s="14">
        <f t="shared" ref="C34:BN34" si="492">SUM(C26:C33)</f>
        <v>23.063265035845589</v>
      </c>
      <c r="D34" s="14">
        <f t="shared" si="492"/>
        <v>135.53520515349265</v>
      </c>
      <c r="E34" s="14">
        <f t="shared" si="492"/>
        <v>136.66312380055146</v>
      </c>
      <c r="F34" s="14">
        <f t="shared" si="492"/>
        <v>137.87205007113971</v>
      </c>
      <c r="G34" s="14">
        <f t="shared" si="492"/>
        <v>138.32828050643383</v>
      </c>
      <c r="H34" s="14">
        <f t="shared" si="492"/>
        <v>174.18831438878675</v>
      </c>
      <c r="I34" s="14">
        <f t="shared" si="492"/>
        <v>175.7297094476103</v>
      </c>
      <c r="J34" s="14">
        <f t="shared" si="492"/>
        <v>176.08411780055147</v>
      </c>
      <c r="K34" s="14">
        <f t="shared" si="492"/>
        <v>173.90422515349263</v>
      </c>
      <c r="L34" s="14">
        <f t="shared" si="492"/>
        <v>173.99142085937501</v>
      </c>
      <c r="M34" s="14">
        <f t="shared" si="492"/>
        <v>172.91188176525736</v>
      </c>
      <c r="N34" s="14">
        <f t="shared" si="492"/>
        <v>172.16649911819854</v>
      </c>
      <c r="O34" s="14">
        <f t="shared" si="492"/>
        <v>168.74807002476575</v>
      </c>
      <c r="P34" s="14">
        <f t="shared" si="492"/>
        <v>169.26552380966149</v>
      </c>
      <c r="Q34" s="14">
        <f t="shared" si="492"/>
        <v>167.4756611159286</v>
      </c>
      <c r="R34" s="14">
        <f t="shared" si="492"/>
        <v>167.86741063835092</v>
      </c>
      <c r="S34" s="14">
        <f t="shared" si="492"/>
        <v>168.00211496861729</v>
      </c>
      <c r="T34" s="14">
        <f t="shared" si="492"/>
        <v>184.80780945814158</v>
      </c>
      <c r="U34" s="14">
        <f t="shared" si="492"/>
        <v>185.51909624279051</v>
      </c>
      <c r="V34" s="14">
        <f t="shared" si="492"/>
        <v>184.61096156253643</v>
      </c>
      <c r="W34" s="14">
        <f t="shared" si="492"/>
        <v>184.55653797276926</v>
      </c>
      <c r="X34" s="14">
        <f t="shared" si="492"/>
        <v>184.45349604768285</v>
      </c>
      <c r="Y34" s="14">
        <f t="shared" si="492"/>
        <v>184.13942948686065</v>
      </c>
      <c r="Z34" s="14">
        <f t="shared" si="492"/>
        <v>183.94248669187724</v>
      </c>
      <c r="AA34" s="14">
        <f t="shared" si="492"/>
        <v>179.18780047152006</v>
      </c>
      <c r="AB34" s="14">
        <f t="shared" si="492"/>
        <v>178.4116475037041</v>
      </c>
      <c r="AC34" s="14">
        <f t="shared" si="492"/>
        <v>177.10056551219989</v>
      </c>
      <c r="AD34" s="14">
        <f t="shared" si="492"/>
        <v>177.48099014369188</v>
      </c>
      <c r="AE34" s="14">
        <f t="shared" si="492"/>
        <v>177.50575663227517</v>
      </c>
      <c r="AF34" s="14">
        <f t="shared" si="492"/>
        <v>184.17264790768934</v>
      </c>
      <c r="AG34" s="14">
        <f t="shared" si="492"/>
        <v>184.88847038333262</v>
      </c>
      <c r="AH34" s="14">
        <f t="shared" si="492"/>
        <v>184.12175582555119</v>
      </c>
      <c r="AI34" s="14">
        <f t="shared" si="492"/>
        <v>183.96565204538894</v>
      </c>
      <c r="AJ34" s="14">
        <f t="shared" si="492"/>
        <v>184.01494410992728</v>
      </c>
      <c r="AK34" s="14">
        <f t="shared" si="492"/>
        <v>183.70746811587969</v>
      </c>
      <c r="AL34" s="14">
        <f t="shared" si="492"/>
        <v>183.26372851029612</v>
      </c>
      <c r="AM34" s="14">
        <f t="shared" si="492"/>
        <v>177.04448771027131</v>
      </c>
      <c r="AN34" s="14">
        <f t="shared" si="492"/>
        <v>177.31579174667979</v>
      </c>
      <c r="AO34" s="14">
        <f t="shared" si="492"/>
        <v>175.85301062280999</v>
      </c>
      <c r="AP34" s="14">
        <f t="shared" si="492"/>
        <v>176.16518152870248</v>
      </c>
      <c r="AQ34" s="14">
        <f t="shared" si="492"/>
        <v>176.34595591190464</v>
      </c>
      <c r="AR34" s="14">
        <f t="shared" si="492"/>
        <v>178.51546866296644</v>
      </c>
      <c r="AS34" s="14">
        <f t="shared" si="492"/>
        <v>179.05199298438032</v>
      </c>
      <c r="AT34" s="14">
        <f t="shared" si="492"/>
        <v>178.34389407425704</v>
      </c>
      <c r="AU34" s="14">
        <f t="shared" si="492"/>
        <v>178.14944851895024</v>
      </c>
      <c r="AV34" s="14">
        <f t="shared" si="492"/>
        <v>178.36427306412796</v>
      </c>
      <c r="AW34" s="14">
        <f t="shared" si="492"/>
        <v>177.72641126845707</v>
      </c>
      <c r="AX34" s="14">
        <f t="shared" si="492"/>
        <v>178.33314265516196</v>
      </c>
      <c r="AY34" s="14">
        <f t="shared" si="492"/>
        <v>171.14143870372419</v>
      </c>
      <c r="AZ34" s="14">
        <f t="shared" si="492"/>
        <v>170.74660868442407</v>
      </c>
      <c r="BA34" s="14">
        <f t="shared" si="492"/>
        <v>169.60795222117434</v>
      </c>
      <c r="BB34" s="14">
        <f t="shared" si="492"/>
        <v>169.90195944696001</v>
      </c>
      <c r="BC34" s="14">
        <f t="shared" si="492"/>
        <v>169.99554574264147</v>
      </c>
      <c r="BD34" s="14">
        <f t="shared" si="492"/>
        <v>172.52933191282708</v>
      </c>
      <c r="BE34" s="14">
        <f t="shared" si="492"/>
        <v>172.98121439198053</v>
      </c>
      <c r="BF34" s="14">
        <f t="shared" si="492"/>
        <v>172.51248353832841</v>
      </c>
      <c r="BG34" s="14">
        <f t="shared" si="492"/>
        <v>172.31736240731163</v>
      </c>
      <c r="BH34" s="14">
        <f t="shared" si="492"/>
        <v>172.44143284779028</v>
      </c>
      <c r="BI34" s="14">
        <f t="shared" si="492"/>
        <v>171.80072877299881</v>
      </c>
      <c r="BJ34" s="14">
        <f t="shared" si="492"/>
        <v>172.27439332681752</v>
      </c>
      <c r="BK34" s="14">
        <f t="shared" si="492"/>
        <v>165.83098945276046</v>
      </c>
      <c r="BL34" s="14">
        <f t="shared" si="492"/>
        <v>166.1934317990173</v>
      </c>
      <c r="BM34" s="14">
        <f t="shared" si="492"/>
        <v>164.08627675205631</v>
      </c>
      <c r="BN34" s="14">
        <f t="shared" si="492"/>
        <v>164.46915889082692</v>
      </c>
      <c r="BO34" s="14">
        <f t="shared" ref="BO34:DZ34" si="493">SUM(BO26:BO33)</f>
        <v>164.48581671496851</v>
      </c>
      <c r="BP34" s="14">
        <f t="shared" si="493"/>
        <v>169.16128161236125</v>
      </c>
      <c r="BQ34" s="14">
        <f t="shared" si="493"/>
        <v>169.73818980474459</v>
      </c>
      <c r="BR34" s="14">
        <f t="shared" si="493"/>
        <v>169.49116431876394</v>
      </c>
      <c r="BS34" s="14">
        <f t="shared" si="493"/>
        <v>169.02630512798726</v>
      </c>
      <c r="BT34" s="14">
        <f t="shared" si="493"/>
        <v>169.38891120128881</v>
      </c>
      <c r="BU34" s="14">
        <f t="shared" si="493"/>
        <v>168.43739733563879</v>
      </c>
      <c r="BV34" s="14">
        <f t="shared" si="493"/>
        <v>170.40356540833619</v>
      </c>
      <c r="BW34" s="14">
        <f t="shared" si="493"/>
        <v>220.18851825262811</v>
      </c>
      <c r="BX34" s="14">
        <f t="shared" si="493"/>
        <v>219.184685516949</v>
      </c>
      <c r="BY34" s="14">
        <f t="shared" si="493"/>
        <v>217.34654857633674</v>
      </c>
      <c r="BZ34" s="14">
        <f t="shared" si="493"/>
        <v>217.66877815279668</v>
      </c>
      <c r="CA34" s="14">
        <f t="shared" si="493"/>
        <v>217.59087498873654</v>
      </c>
      <c r="CB34" s="14">
        <f t="shared" si="493"/>
        <v>218.91946067756555</v>
      </c>
      <c r="CC34" s="14">
        <f t="shared" si="493"/>
        <v>219.43972352841183</v>
      </c>
      <c r="CD34" s="14">
        <f t="shared" si="493"/>
        <v>219.43928727121585</v>
      </c>
      <c r="CE34" s="14">
        <f t="shared" si="493"/>
        <v>218.73409985089808</v>
      </c>
      <c r="CF34" s="14">
        <f t="shared" si="493"/>
        <v>219.29141894105555</v>
      </c>
      <c r="CG34" s="14">
        <f t="shared" si="493"/>
        <v>218.48145904474853</v>
      </c>
      <c r="CH34" s="14">
        <f t="shared" si="493"/>
        <v>219.25685841934597</v>
      </c>
      <c r="CI34" s="14">
        <f t="shared" si="493"/>
        <v>214.13590528434736</v>
      </c>
      <c r="CJ34" s="14">
        <f t="shared" si="493"/>
        <v>214.00559589395465</v>
      </c>
      <c r="CK34" s="14">
        <f t="shared" si="493"/>
        <v>212.13069621453013</v>
      </c>
      <c r="CL34" s="14">
        <f t="shared" si="493"/>
        <v>212.4593703825193</v>
      </c>
      <c r="CM34" s="14">
        <f t="shared" si="493"/>
        <v>212.37990915517793</v>
      </c>
      <c r="CN34" s="14">
        <f t="shared" si="493"/>
        <v>215.28066655778349</v>
      </c>
      <c r="CO34" s="14">
        <f t="shared" si="493"/>
        <v>215.81133466564671</v>
      </c>
      <c r="CP34" s="14">
        <f t="shared" si="493"/>
        <v>215.81088968330681</v>
      </c>
      <c r="CQ34" s="14">
        <f t="shared" si="493"/>
        <v>215.0915985145827</v>
      </c>
      <c r="CR34" s="14">
        <f t="shared" si="493"/>
        <v>215.66006398654332</v>
      </c>
      <c r="CS34" s="14">
        <f t="shared" si="493"/>
        <v>214.83390489231016</v>
      </c>
      <c r="CT34" s="14">
        <f t="shared" si="493"/>
        <v>215.62481225439956</v>
      </c>
      <c r="CU34" s="14">
        <f t="shared" si="493"/>
        <v>148.36869378189886</v>
      </c>
      <c r="CV34" s="14">
        <f t="shared" si="493"/>
        <v>147.42525156017462</v>
      </c>
      <c r="CW34" s="14">
        <f t="shared" si="493"/>
        <v>145.53256932708959</v>
      </c>
      <c r="CX34" s="14">
        <f t="shared" si="493"/>
        <v>145.86436081708439</v>
      </c>
      <c r="CY34" s="14">
        <f t="shared" si="493"/>
        <v>145.78414593686517</v>
      </c>
      <c r="CZ34" s="14">
        <f t="shared" si="493"/>
        <v>150.34595382205214</v>
      </c>
      <c r="DA34" s="14">
        <f t="shared" si="493"/>
        <v>150.88165507073222</v>
      </c>
      <c r="DB34" s="14">
        <f t="shared" si="493"/>
        <v>150.88120586794122</v>
      </c>
      <c r="DC34" s="14">
        <f t="shared" si="493"/>
        <v>150.15509255617357</v>
      </c>
      <c r="DD34" s="14">
        <f t="shared" si="493"/>
        <v>150.72894965941464</v>
      </c>
      <c r="DE34" s="14">
        <f t="shared" si="493"/>
        <v>149.89495482944233</v>
      </c>
      <c r="DF34" s="14">
        <f t="shared" si="493"/>
        <v>150.6933635809454</v>
      </c>
      <c r="DG34" s="14">
        <f t="shared" si="493"/>
        <v>145.95506765753686</v>
      </c>
      <c r="DH34" s="14">
        <f t="shared" si="493"/>
        <v>145.80495659137807</v>
      </c>
      <c r="DI34" s="14">
        <f t="shared" si="493"/>
        <v>143.87442071363137</v>
      </c>
      <c r="DJ34" s="14">
        <f t="shared" si="493"/>
        <v>144.21284803342607</v>
      </c>
      <c r="DK34" s="14">
        <f t="shared" si="493"/>
        <v>144.13102885560247</v>
      </c>
      <c r="DL34" s="14">
        <f t="shared" si="493"/>
        <v>166.22507289849318</v>
      </c>
      <c r="DM34" s="14">
        <f t="shared" si="493"/>
        <v>166.77148817214686</v>
      </c>
      <c r="DN34" s="14">
        <f t="shared" si="493"/>
        <v>166.77102998530006</v>
      </c>
      <c r="DO34" s="14">
        <f t="shared" si="493"/>
        <v>166.03039440729702</v>
      </c>
      <c r="DP34" s="14">
        <f t="shared" si="493"/>
        <v>166.61572865260291</v>
      </c>
      <c r="DQ34" s="14">
        <f t="shared" si="493"/>
        <v>165.76505392603116</v>
      </c>
      <c r="DR34" s="14">
        <f t="shared" si="493"/>
        <v>166.57943085256429</v>
      </c>
      <c r="DS34" s="14">
        <f t="shared" si="493"/>
        <v>160.703737673468</v>
      </c>
      <c r="DT34" s="14">
        <f t="shared" si="493"/>
        <v>159.06043806606402</v>
      </c>
      <c r="DU34" s="14">
        <f t="shared" si="493"/>
        <v>157.1118034144634</v>
      </c>
      <c r="DV34" s="14">
        <f t="shared" si="493"/>
        <v>157.45340349038119</v>
      </c>
      <c r="DW34" s="14">
        <f t="shared" si="493"/>
        <v>157.37081725776551</v>
      </c>
      <c r="DX34" s="14">
        <f t="shared" si="493"/>
        <v>161.18593046355829</v>
      </c>
      <c r="DY34" s="14">
        <f t="shared" si="493"/>
        <v>161.7374683804025</v>
      </c>
      <c r="DZ34" s="14">
        <f t="shared" si="493"/>
        <v>161.73700589805401</v>
      </c>
      <c r="EA34" s="14">
        <f t="shared" ref="EA34:GL34" si="494">SUM(EA26:EA33)</f>
        <v>160.98942686150718</v>
      </c>
      <c r="EB34" s="14">
        <f t="shared" si="494"/>
        <v>161.58024861536279</v>
      </c>
      <c r="EC34" s="14">
        <f t="shared" si="494"/>
        <v>160.72159881322946</v>
      </c>
      <c r="ED34" s="14">
        <f t="shared" si="494"/>
        <v>161.54361052344882</v>
      </c>
      <c r="EE34" s="14">
        <f t="shared" si="494"/>
        <v>155.92848700138978</v>
      </c>
      <c r="EF34" s="14">
        <f t="shared" si="494"/>
        <v>154.33832140183773</v>
      </c>
      <c r="EG34" s="14">
        <f t="shared" si="494"/>
        <v>152.35071405720512</v>
      </c>
      <c r="EH34" s="14">
        <f t="shared" si="494"/>
        <v>152.69914613464124</v>
      </c>
      <c r="EI34" s="14">
        <f t="shared" si="494"/>
        <v>152.61490817737325</v>
      </c>
      <c r="EJ34" s="14">
        <f t="shared" si="494"/>
        <v>155.21232364728189</v>
      </c>
      <c r="EK34" s="14">
        <f t="shared" si="494"/>
        <v>155.77489232246296</v>
      </c>
      <c r="EL34" s="14">
        <f t="shared" si="494"/>
        <v>155.77442059046751</v>
      </c>
      <c r="EM34" s="14">
        <f t="shared" si="494"/>
        <v>155.01188997318977</v>
      </c>
      <c r="EN34" s="14">
        <f t="shared" si="494"/>
        <v>155.6145281621225</v>
      </c>
      <c r="EO34" s="14">
        <f t="shared" si="494"/>
        <v>154.73870536394648</v>
      </c>
      <c r="EP34" s="14">
        <f t="shared" si="494"/>
        <v>155.57715730837023</v>
      </c>
      <c r="EQ34" s="14">
        <f t="shared" si="494"/>
        <v>150.44021277438833</v>
      </c>
      <c r="ER34" s="14">
        <f t="shared" si="494"/>
        <v>149.57304386284522</v>
      </c>
      <c r="ES34" s="14">
        <f t="shared" si="494"/>
        <v>147.54568437131996</v>
      </c>
      <c r="ET34" s="14">
        <f t="shared" si="494"/>
        <v>147.9010850903048</v>
      </c>
      <c r="EU34" s="14">
        <f t="shared" si="494"/>
        <v>147.81516237389144</v>
      </c>
      <c r="EV34" s="14">
        <f t="shared" si="494"/>
        <v>151.17492615319827</v>
      </c>
      <c r="EW34" s="14">
        <f t="shared" si="494"/>
        <v>151.74874620188297</v>
      </c>
      <c r="EX34" s="14">
        <f t="shared" si="494"/>
        <v>151.74826503524761</v>
      </c>
      <c r="EY34" s="14">
        <f t="shared" si="494"/>
        <v>150.97048380562433</v>
      </c>
      <c r="EZ34" s="14">
        <f t="shared" si="494"/>
        <v>151.58517475833571</v>
      </c>
      <c r="FA34" s="14">
        <f t="shared" si="494"/>
        <v>150.69183550419615</v>
      </c>
      <c r="FB34" s="14">
        <f t="shared" si="494"/>
        <v>151.54705648750837</v>
      </c>
      <c r="FC34" s="14">
        <f t="shared" si="494"/>
        <v>146.17603917142827</v>
      </c>
      <c r="FD34" s="14">
        <f t="shared" si="494"/>
        <v>143.37556174786243</v>
      </c>
      <c r="FE34" s="14">
        <f t="shared" si="494"/>
        <v>141.32942250525781</v>
      </c>
      <c r="FF34" s="14">
        <f t="shared" si="494"/>
        <v>141.68811535721852</v>
      </c>
      <c r="FG34" s="14">
        <f t="shared" si="494"/>
        <v>141.60139672511625</v>
      </c>
      <c r="FH34" s="14">
        <f t="shared" si="494"/>
        <v>140.55226989522089</v>
      </c>
      <c r="FI34" s="14">
        <f t="shared" si="494"/>
        <v>141.13140532961972</v>
      </c>
      <c r="FJ34" s="14">
        <f t="shared" si="494"/>
        <v>141.13091970586183</v>
      </c>
      <c r="FK34" s="14">
        <f t="shared" si="494"/>
        <v>140.34593376590098</v>
      </c>
      <c r="FL34" s="14">
        <f t="shared" si="494"/>
        <v>140.9663186979638</v>
      </c>
      <c r="FM34" s="14">
        <f t="shared" si="494"/>
        <v>140.06470430125958</v>
      </c>
      <c r="FN34" s="14">
        <f t="shared" si="494"/>
        <v>140.92784733157512</v>
      </c>
      <c r="FO34" s="14">
        <f t="shared" si="494"/>
        <v>136.17173300253734</v>
      </c>
      <c r="FP34" s="14">
        <f t="shared" si="494"/>
        <v>134.07795759403248</v>
      </c>
      <c r="FQ34" s="14">
        <f t="shared" si="494"/>
        <v>132.01309835410188</v>
      </c>
      <c r="FR34" s="14">
        <f t="shared" si="494"/>
        <v>132.37507286406989</v>
      </c>
      <c r="FS34" s="14">
        <f t="shared" si="494"/>
        <v>132.28756084873777</v>
      </c>
      <c r="FT34" s="14">
        <f t="shared" si="494"/>
        <v>131.8995398797604</v>
      </c>
      <c r="FU34" s="14">
        <f t="shared" si="494"/>
        <v>132.48397378728242</v>
      </c>
      <c r="FV34" s="14">
        <f t="shared" si="494"/>
        <v>132.48348372058379</v>
      </c>
      <c r="FW34" s="14">
        <f t="shared" si="494"/>
        <v>131.69131599436372</v>
      </c>
      <c r="FX34" s="14">
        <f t="shared" si="494"/>
        <v>132.31737678857093</v>
      </c>
      <c r="FY34" s="14">
        <f t="shared" si="494"/>
        <v>131.40751357930114</v>
      </c>
      <c r="FZ34" s="14">
        <f t="shared" si="494"/>
        <v>132.27855345010678</v>
      </c>
      <c r="GA34" s="14">
        <f t="shared" si="494"/>
        <v>127.70733789977214</v>
      </c>
      <c r="GB34" s="14">
        <f t="shared" si="494"/>
        <v>124.49628698309722</v>
      </c>
      <c r="GC34" s="14">
        <f t="shared" si="494"/>
        <v>122.390130558368</v>
      </c>
      <c r="GD34" s="14">
        <f t="shared" si="494"/>
        <v>122.75934455853537</v>
      </c>
      <c r="GE34" s="14">
        <f t="shared" si="494"/>
        <v>122.6700823028966</v>
      </c>
      <c r="GF34" s="14">
        <f t="shared" si="494"/>
        <v>120.90450091453967</v>
      </c>
      <c r="GG34" s="14">
        <f t="shared" si="494"/>
        <v>121.50062350021216</v>
      </c>
      <c r="GH34" s="14">
        <f t="shared" si="494"/>
        <v>121.50012363217952</v>
      </c>
      <c r="GI34" s="14">
        <f t="shared" si="494"/>
        <v>120.69211255143506</v>
      </c>
      <c r="GJ34" s="14">
        <f t="shared" si="494"/>
        <v>121.33069456152641</v>
      </c>
      <c r="GK34" s="14">
        <f t="shared" si="494"/>
        <v>120.40263408807124</v>
      </c>
      <c r="GL34" s="14">
        <f t="shared" si="494"/>
        <v>121.29109475629301</v>
      </c>
      <c r="GM34" s="14">
        <f t="shared" ref="GM34:IX34" si="495">SUM(GM26:GM33)</f>
        <v>116.09041813204429</v>
      </c>
      <c r="GN34" s="14">
        <f t="shared" si="495"/>
        <v>109.01601578773489</v>
      </c>
      <c r="GO34" s="14">
        <f t="shared" si="495"/>
        <v>106.89083601465327</v>
      </c>
      <c r="GP34" s="14">
        <f t="shared" si="495"/>
        <v>107.26338485095121</v>
      </c>
      <c r="GQ34" s="14">
        <f t="shared" si="495"/>
        <v>107.17331635558409</v>
      </c>
      <c r="GR34" s="14">
        <f t="shared" si="495"/>
        <v>100.77885874823554</v>
      </c>
      <c r="GS34" s="14">
        <f t="shared" si="495"/>
        <v>101.38036566693989</v>
      </c>
      <c r="GT34" s="14">
        <f t="shared" si="495"/>
        <v>101.3798612839702</v>
      </c>
      <c r="GU34" s="14">
        <f t="shared" si="495"/>
        <v>100.56455203862546</v>
      </c>
      <c r="GV34" s="14">
        <f t="shared" si="495"/>
        <v>101.20890188622732</v>
      </c>
      <c r="GW34" s="14">
        <f t="shared" si="495"/>
        <v>100.27245893107641</v>
      </c>
      <c r="GX34" s="14">
        <f t="shared" si="495"/>
        <v>101.16894440533375</v>
      </c>
      <c r="GY34" s="14">
        <f t="shared" si="495"/>
        <v>95.762889674797165</v>
      </c>
      <c r="GZ34" s="14">
        <f t="shared" si="495"/>
        <v>85.140999283601559</v>
      </c>
      <c r="HA34" s="14">
        <f t="shared" si="495"/>
        <v>82.973315915058322</v>
      </c>
      <c r="HB34" s="14">
        <f t="shared" si="495"/>
        <v>83.353315728082194</v>
      </c>
      <c r="HC34" s="14">
        <f t="shared" si="495"/>
        <v>83.261445862807733</v>
      </c>
      <c r="HD34" s="14">
        <f t="shared" si="495"/>
        <v>72.399499103312223</v>
      </c>
      <c r="HE34" s="14">
        <f t="shared" si="495"/>
        <v>73.013036160390669</v>
      </c>
      <c r="HF34" s="14">
        <f t="shared" si="495"/>
        <v>73.012521689761599</v>
      </c>
      <c r="HG34" s="14">
        <f t="shared" si="495"/>
        <v>72.180906259509953</v>
      </c>
      <c r="HH34" s="14">
        <f t="shared" si="495"/>
        <v>72.838143104063846</v>
      </c>
      <c r="HI34" s="14">
        <f t="shared" si="495"/>
        <v>71.88297128980993</v>
      </c>
      <c r="HJ34" s="14">
        <f t="shared" si="495"/>
        <v>72.797386473552393</v>
      </c>
      <c r="HK34" s="14">
        <f t="shared" si="495"/>
        <v>67.608472289050866</v>
      </c>
      <c r="HL34" s="14">
        <f t="shared" si="495"/>
        <v>54.283178092194603</v>
      </c>
      <c r="HM34" s="14">
        <f t="shared" si="495"/>
        <v>52.096174067540431</v>
      </c>
      <c r="HN34" s="14">
        <f t="shared" si="495"/>
        <v>52.47956083541952</v>
      </c>
      <c r="HO34" s="14">
        <f t="shared" si="495"/>
        <v>52.386872130041517</v>
      </c>
      <c r="HP34" s="14">
        <f t="shared" si="495"/>
        <v>37.796066714646159</v>
      </c>
      <c r="HQ34" s="14">
        <f t="shared" si="495"/>
        <v>38.415072254189873</v>
      </c>
      <c r="HR34" s="14">
        <f t="shared" si="495"/>
        <v>38.414553198061704</v>
      </c>
      <c r="HS34" s="14">
        <f t="shared" si="495"/>
        <v>37.575525543323032</v>
      </c>
      <c r="HT34" s="14">
        <f t="shared" si="495"/>
        <v>38.238620368447961</v>
      </c>
      <c r="HU34" s="14">
        <f t="shared" si="495"/>
        <v>37.274935066284385</v>
      </c>
      <c r="HV34" s="14">
        <f t="shared" si="495"/>
        <v>38.197500472316733</v>
      </c>
      <c r="HW34" s="14">
        <f t="shared" si="495"/>
        <v>33.731151907730109</v>
      </c>
      <c r="HX34" s="14">
        <f t="shared" si="495"/>
        <v>18.918151826936722</v>
      </c>
      <c r="HY34" s="14">
        <f t="shared" si="495"/>
        <v>16.687407721789477</v>
      </c>
      <c r="HZ34" s="14">
        <f t="shared" si="495"/>
        <v>17.078462225026144</v>
      </c>
      <c r="IA34" s="14">
        <f t="shared" si="495"/>
        <v>16.983919745540582</v>
      </c>
      <c r="IB34" s="14">
        <f t="shared" si="495"/>
        <v>0.10569822183730793</v>
      </c>
      <c r="IC34" s="14">
        <f t="shared" si="495"/>
        <v>0.73708387217190641</v>
      </c>
      <c r="ID34" s="14">
        <f t="shared" si="495"/>
        <v>0.73655443492116746</v>
      </c>
      <c r="IE34" s="14">
        <f t="shared" si="495"/>
        <v>-0.1192537729122769</v>
      </c>
      <c r="IF34" s="14">
        <f t="shared" si="495"/>
        <v>0.55710294871515487</v>
      </c>
      <c r="IG34" s="14">
        <f t="shared" si="495"/>
        <v>-0.42585605949169647</v>
      </c>
      <c r="IH34" s="14">
        <f t="shared" si="495"/>
        <v>0.51516065466130101</v>
      </c>
      <c r="II34" s="14">
        <f t="shared" si="495"/>
        <v>0</v>
      </c>
      <c r="IJ34" s="14">
        <f t="shared" si="495"/>
        <v>0</v>
      </c>
      <c r="IK34" s="14">
        <f t="shared" si="495"/>
        <v>0</v>
      </c>
      <c r="IL34" s="14">
        <f t="shared" si="495"/>
        <v>0</v>
      </c>
      <c r="IM34" s="14">
        <f t="shared" si="495"/>
        <v>0</v>
      </c>
      <c r="IN34" s="14">
        <f t="shared" si="495"/>
        <v>0</v>
      </c>
      <c r="IO34" s="14">
        <f t="shared" si="495"/>
        <v>0</v>
      </c>
      <c r="IP34" s="14">
        <f t="shared" si="495"/>
        <v>0</v>
      </c>
      <c r="IQ34" s="14">
        <f t="shared" si="495"/>
        <v>0</v>
      </c>
      <c r="IR34" s="14">
        <f t="shared" si="495"/>
        <v>0</v>
      </c>
      <c r="IS34" s="14">
        <f t="shared" si="495"/>
        <v>0</v>
      </c>
      <c r="IT34" s="14">
        <f t="shared" si="495"/>
        <v>0</v>
      </c>
      <c r="IU34" s="14">
        <f t="shared" si="495"/>
        <v>0</v>
      </c>
      <c r="IV34" s="14">
        <f t="shared" si="495"/>
        <v>0</v>
      </c>
      <c r="IW34" s="14">
        <f t="shared" si="495"/>
        <v>0</v>
      </c>
      <c r="IX34" s="14">
        <f t="shared" si="495"/>
        <v>0</v>
      </c>
      <c r="IY34" s="14">
        <f t="shared" ref="IY34:LJ34" si="496">SUM(IY26:IY33)</f>
        <v>0</v>
      </c>
      <c r="IZ34" s="14">
        <f t="shared" si="496"/>
        <v>0</v>
      </c>
      <c r="JA34" s="14">
        <f t="shared" si="496"/>
        <v>0</v>
      </c>
      <c r="JB34" s="14">
        <f t="shared" si="496"/>
        <v>0</v>
      </c>
      <c r="JC34" s="14">
        <f t="shared" si="496"/>
        <v>0</v>
      </c>
      <c r="JD34" s="14">
        <f t="shared" si="496"/>
        <v>0</v>
      </c>
      <c r="JE34" s="14">
        <f t="shared" si="496"/>
        <v>0</v>
      </c>
      <c r="JF34" s="14">
        <f t="shared" si="496"/>
        <v>0</v>
      </c>
      <c r="JG34" s="14">
        <f t="shared" si="496"/>
        <v>0</v>
      </c>
      <c r="JH34" s="14">
        <f t="shared" si="496"/>
        <v>0</v>
      </c>
      <c r="JI34" s="14">
        <f t="shared" si="496"/>
        <v>0</v>
      </c>
      <c r="JJ34" s="14">
        <f t="shared" si="496"/>
        <v>0</v>
      </c>
      <c r="JK34" s="14">
        <f t="shared" si="496"/>
        <v>0</v>
      </c>
      <c r="JL34" s="14">
        <f t="shared" si="496"/>
        <v>0</v>
      </c>
      <c r="JM34" s="14">
        <f t="shared" si="496"/>
        <v>0</v>
      </c>
      <c r="JN34" s="14">
        <f t="shared" si="496"/>
        <v>0</v>
      </c>
      <c r="JO34" s="14">
        <f t="shared" si="496"/>
        <v>0</v>
      </c>
      <c r="JP34" s="14">
        <f t="shared" si="496"/>
        <v>0</v>
      </c>
      <c r="JQ34" s="14">
        <f t="shared" si="496"/>
        <v>0</v>
      </c>
      <c r="JR34" s="14">
        <f t="shared" si="496"/>
        <v>0</v>
      </c>
      <c r="JS34" s="14">
        <f t="shared" si="496"/>
        <v>0</v>
      </c>
      <c r="JT34" s="14">
        <f t="shared" si="496"/>
        <v>0</v>
      </c>
      <c r="JU34" s="14">
        <f t="shared" si="496"/>
        <v>0</v>
      </c>
      <c r="JV34" s="14">
        <f t="shared" si="496"/>
        <v>0</v>
      </c>
      <c r="JW34" s="14">
        <f t="shared" si="496"/>
        <v>0</v>
      </c>
      <c r="JX34" s="14">
        <f t="shared" si="496"/>
        <v>0</v>
      </c>
      <c r="JY34" s="14">
        <f t="shared" si="496"/>
        <v>0</v>
      </c>
      <c r="JZ34" s="14">
        <f t="shared" si="496"/>
        <v>0</v>
      </c>
      <c r="KA34" s="14">
        <f t="shared" si="496"/>
        <v>0</v>
      </c>
      <c r="KB34" s="14">
        <f t="shared" si="496"/>
        <v>0</v>
      </c>
      <c r="KC34" s="14">
        <f t="shared" si="496"/>
        <v>0</v>
      </c>
      <c r="KD34" s="14">
        <f t="shared" si="496"/>
        <v>0</v>
      </c>
      <c r="KE34" s="14">
        <f t="shared" si="496"/>
        <v>0</v>
      </c>
      <c r="KF34" s="14">
        <f t="shared" si="496"/>
        <v>0</v>
      </c>
      <c r="KG34" s="14">
        <f t="shared" si="496"/>
        <v>0</v>
      </c>
      <c r="KH34" s="14">
        <f t="shared" si="496"/>
        <v>0</v>
      </c>
      <c r="KI34" s="14">
        <f t="shared" si="496"/>
        <v>0</v>
      </c>
      <c r="KJ34" s="14">
        <f t="shared" si="496"/>
        <v>0</v>
      </c>
      <c r="KK34" s="14">
        <f t="shared" si="496"/>
        <v>0</v>
      </c>
      <c r="KL34" s="14">
        <f t="shared" si="496"/>
        <v>0</v>
      </c>
      <c r="KM34" s="14">
        <f t="shared" si="496"/>
        <v>0</v>
      </c>
      <c r="KN34" s="14">
        <f t="shared" si="496"/>
        <v>0</v>
      </c>
      <c r="KO34" s="14">
        <f t="shared" si="496"/>
        <v>0</v>
      </c>
      <c r="KP34" s="14">
        <f t="shared" si="496"/>
        <v>0</v>
      </c>
      <c r="KQ34" s="14">
        <f t="shared" si="496"/>
        <v>0</v>
      </c>
      <c r="KR34" s="14">
        <f t="shared" si="496"/>
        <v>0</v>
      </c>
      <c r="KS34" s="14">
        <f t="shared" si="496"/>
        <v>0</v>
      </c>
      <c r="KT34" s="14">
        <f t="shared" si="496"/>
        <v>0</v>
      </c>
      <c r="KU34" s="14">
        <f t="shared" si="496"/>
        <v>0</v>
      </c>
      <c r="KV34" s="14">
        <f t="shared" si="496"/>
        <v>0</v>
      </c>
      <c r="KW34" s="14">
        <f t="shared" si="496"/>
        <v>0</v>
      </c>
      <c r="KX34" s="14">
        <f t="shared" si="496"/>
        <v>0</v>
      </c>
      <c r="KY34" s="14">
        <f t="shared" si="496"/>
        <v>0</v>
      </c>
      <c r="KZ34" s="14">
        <f t="shared" si="496"/>
        <v>0</v>
      </c>
      <c r="LA34" s="14">
        <f t="shared" si="496"/>
        <v>0</v>
      </c>
      <c r="LB34" s="14">
        <f t="shared" si="496"/>
        <v>0</v>
      </c>
      <c r="LC34" s="14">
        <f t="shared" si="496"/>
        <v>0</v>
      </c>
      <c r="LD34" s="14">
        <f t="shared" si="496"/>
        <v>0</v>
      </c>
      <c r="LE34" s="14">
        <f t="shared" si="496"/>
        <v>0</v>
      </c>
      <c r="LF34" s="14">
        <f t="shared" si="496"/>
        <v>0</v>
      </c>
      <c r="LG34" s="14">
        <f t="shared" si="496"/>
        <v>0</v>
      </c>
      <c r="LH34" s="14">
        <f t="shared" si="496"/>
        <v>0</v>
      </c>
      <c r="LI34" s="14">
        <f t="shared" si="496"/>
        <v>0</v>
      </c>
      <c r="LJ34" s="14">
        <f t="shared" si="496"/>
        <v>0</v>
      </c>
      <c r="LK34" s="14">
        <f t="shared" ref="LK34:NR34" si="497">SUM(LK26:LK33)</f>
        <v>0</v>
      </c>
      <c r="LL34" s="14">
        <f t="shared" si="497"/>
        <v>0</v>
      </c>
      <c r="LM34" s="14">
        <f t="shared" si="497"/>
        <v>0</v>
      </c>
      <c r="LN34" s="14">
        <f t="shared" si="497"/>
        <v>0</v>
      </c>
      <c r="LO34" s="14">
        <f t="shared" si="497"/>
        <v>0</v>
      </c>
      <c r="LP34" s="14">
        <f t="shared" si="497"/>
        <v>0</v>
      </c>
      <c r="LQ34" s="14">
        <f t="shared" si="497"/>
        <v>0</v>
      </c>
      <c r="LR34" s="14">
        <f t="shared" si="497"/>
        <v>0</v>
      </c>
      <c r="LS34" s="14">
        <f t="shared" si="497"/>
        <v>0</v>
      </c>
      <c r="LT34" s="14">
        <f t="shared" si="497"/>
        <v>0</v>
      </c>
      <c r="LU34" s="14">
        <f t="shared" si="497"/>
        <v>0</v>
      </c>
      <c r="LV34" s="14">
        <f t="shared" si="497"/>
        <v>0</v>
      </c>
      <c r="LW34" s="14">
        <f t="shared" si="497"/>
        <v>0</v>
      </c>
      <c r="LX34" s="14">
        <f t="shared" si="497"/>
        <v>0</v>
      </c>
      <c r="LY34" s="14">
        <f t="shared" si="497"/>
        <v>0</v>
      </c>
      <c r="LZ34" s="14">
        <f t="shared" si="497"/>
        <v>0</v>
      </c>
      <c r="MA34" s="14">
        <f t="shared" si="497"/>
        <v>0</v>
      </c>
      <c r="MB34" s="14">
        <f t="shared" si="497"/>
        <v>0</v>
      </c>
      <c r="MC34" s="14">
        <f t="shared" si="497"/>
        <v>0</v>
      </c>
      <c r="MD34" s="14">
        <f t="shared" si="497"/>
        <v>0</v>
      </c>
      <c r="ME34" s="14">
        <f t="shared" si="497"/>
        <v>0</v>
      </c>
      <c r="MF34" s="14">
        <f t="shared" si="497"/>
        <v>0</v>
      </c>
      <c r="MG34" s="14">
        <f t="shared" si="497"/>
        <v>0</v>
      </c>
      <c r="MH34" s="14">
        <f t="shared" si="497"/>
        <v>0</v>
      </c>
      <c r="MI34" s="14">
        <f t="shared" si="497"/>
        <v>0</v>
      </c>
      <c r="MJ34" s="14">
        <f t="shared" si="497"/>
        <v>0</v>
      </c>
      <c r="MK34" s="14">
        <f t="shared" si="497"/>
        <v>0</v>
      </c>
      <c r="ML34" s="14">
        <f t="shared" si="497"/>
        <v>0</v>
      </c>
      <c r="MM34" s="14">
        <f t="shared" si="497"/>
        <v>0</v>
      </c>
      <c r="MN34" s="14">
        <f t="shared" si="497"/>
        <v>0</v>
      </c>
      <c r="MO34" s="14">
        <f t="shared" si="497"/>
        <v>0</v>
      </c>
      <c r="MP34" s="14">
        <f t="shared" si="497"/>
        <v>0</v>
      </c>
      <c r="MQ34" s="14">
        <f t="shared" si="497"/>
        <v>0</v>
      </c>
      <c r="MR34" s="14">
        <f t="shared" si="497"/>
        <v>0</v>
      </c>
      <c r="MS34" s="14">
        <f t="shared" si="497"/>
        <v>0</v>
      </c>
      <c r="MT34" s="14">
        <f t="shared" si="497"/>
        <v>0</v>
      </c>
      <c r="MU34" s="14">
        <f t="shared" si="497"/>
        <v>0</v>
      </c>
      <c r="MV34" s="14">
        <f t="shared" si="497"/>
        <v>0</v>
      </c>
      <c r="MW34" s="14">
        <f t="shared" si="497"/>
        <v>0</v>
      </c>
      <c r="MX34" s="14">
        <f t="shared" si="497"/>
        <v>0</v>
      </c>
      <c r="MY34" s="14">
        <f t="shared" si="497"/>
        <v>0</v>
      </c>
      <c r="MZ34" s="14">
        <f t="shared" si="497"/>
        <v>0</v>
      </c>
      <c r="NA34" s="14">
        <f t="shared" si="497"/>
        <v>0</v>
      </c>
      <c r="NB34" s="14">
        <f t="shared" si="497"/>
        <v>0</v>
      </c>
      <c r="NC34" s="14">
        <f t="shared" si="497"/>
        <v>0</v>
      </c>
      <c r="ND34" s="14">
        <f t="shared" si="497"/>
        <v>0</v>
      </c>
      <c r="NE34" s="14">
        <f t="shared" si="497"/>
        <v>0</v>
      </c>
      <c r="NF34" s="14">
        <f t="shared" si="497"/>
        <v>0</v>
      </c>
      <c r="NG34" s="14">
        <f t="shared" si="497"/>
        <v>0</v>
      </c>
      <c r="NH34" s="14">
        <f t="shared" si="497"/>
        <v>0</v>
      </c>
      <c r="NI34" s="14">
        <f t="shared" si="497"/>
        <v>0</v>
      </c>
      <c r="NJ34" s="14">
        <f t="shared" si="497"/>
        <v>0</v>
      </c>
      <c r="NK34" s="14">
        <f t="shared" si="497"/>
        <v>0</v>
      </c>
      <c r="NL34" s="14">
        <f t="shared" si="497"/>
        <v>0</v>
      </c>
      <c r="NM34" s="14">
        <f t="shared" si="497"/>
        <v>0</v>
      </c>
      <c r="NN34" s="14">
        <f t="shared" si="497"/>
        <v>0</v>
      </c>
      <c r="NO34" s="14">
        <f t="shared" si="497"/>
        <v>0</v>
      </c>
      <c r="NP34" s="14">
        <f t="shared" si="497"/>
        <v>0</v>
      </c>
      <c r="NQ34" s="14">
        <f t="shared" si="497"/>
        <v>0</v>
      </c>
      <c r="NR34" s="14">
        <f t="shared" si="497"/>
        <v>0</v>
      </c>
      <c r="NU34">
        <f t="shared" si="479"/>
        <v>8</v>
      </c>
      <c r="NV34">
        <f t="shared" si="491"/>
        <v>2035</v>
      </c>
      <c r="NW34" s="1">
        <f t="shared" si="481"/>
        <v>49461</v>
      </c>
      <c r="NX34" s="1">
        <f t="shared" si="482"/>
        <v>49826</v>
      </c>
      <c r="NY34">
        <f t="shared" si="490"/>
        <v>10.199999999999999</v>
      </c>
    </row>
    <row r="35" spans="1:389" ht="15" thickTop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NU35">
        <f t="shared" si="479"/>
        <v>8</v>
      </c>
      <c r="NV35">
        <f t="shared" si="491"/>
        <v>2036</v>
      </c>
      <c r="NW35" s="1">
        <f t="shared" si="481"/>
        <v>49827</v>
      </c>
      <c r="NX35" s="1">
        <f t="shared" si="482"/>
        <v>50191</v>
      </c>
      <c r="NY35">
        <f t="shared" si="490"/>
        <v>10.199999999999999</v>
      </c>
    </row>
    <row r="36" spans="1:389">
      <c r="A36" s="4" t="s">
        <v>360</v>
      </c>
      <c r="B36" s="4" t="s">
        <v>361</v>
      </c>
      <c r="C36" s="4">
        <v>1</v>
      </c>
      <c r="D36" s="4">
        <f>C36+1</f>
        <v>2</v>
      </c>
      <c r="E36" s="4">
        <f t="shared" ref="E36:N36" si="498">D36+1</f>
        <v>3</v>
      </c>
      <c r="F36" s="4">
        <f t="shared" si="498"/>
        <v>4</v>
      </c>
      <c r="G36" s="4">
        <f t="shared" si="498"/>
        <v>5</v>
      </c>
      <c r="H36" s="4">
        <f t="shared" si="498"/>
        <v>6</v>
      </c>
      <c r="I36" s="4">
        <f t="shared" si="498"/>
        <v>7</v>
      </c>
      <c r="J36" s="4">
        <f t="shared" si="498"/>
        <v>8</v>
      </c>
      <c r="K36" s="4">
        <f t="shared" si="498"/>
        <v>9</v>
      </c>
      <c r="L36" s="4">
        <f t="shared" si="498"/>
        <v>10</v>
      </c>
      <c r="M36" s="4">
        <f t="shared" si="498"/>
        <v>11</v>
      </c>
      <c r="N36" s="4">
        <f t="shared" si="498"/>
        <v>12</v>
      </c>
      <c r="O36" s="4">
        <f t="shared" ref="O36" si="499">N36+1</f>
        <v>13</v>
      </c>
      <c r="P36" s="4">
        <f t="shared" ref="P36" si="500">O36+1</f>
        <v>14</v>
      </c>
      <c r="Q36" s="4">
        <f t="shared" ref="Q36" si="501">P36+1</f>
        <v>15</v>
      </c>
      <c r="R36" s="4">
        <f t="shared" ref="R36" si="502">Q36+1</f>
        <v>16</v>
      </c>
      <c r="S36" s="4">
        <f t="shared" ref="S36" si="503">R36+1</f>
        <v>17</v>
      </c>
      <c r="T36" s="4">
        <f t="shared" ref="T36" si="504">S36+1</f>
        <v>18</v>
      </c>
      <c r="U36" s="4">
        <f t="shared" ref="U36" si="505">T36+1</f>
        <v>19</v>
      </c>
      <c r="V36" s="4">
        <f t="shared" ref="V36" si="506">U36+1</f>
        <v>20</v>
      </c>
      <c r="W36" s="4">
        <f t="shared" ref="W36" si="507">V36+1</f>
        <v>21</v>
      </c>
      <c r="X36" s="4">
        <f t="shared" ref="X36" si="508">W36+1</f>
        <v>22</v>
      </c>
      <c r="Y36" s="4">
        <f t="shared" ref="Y36" si="509">X36+1</f>
        <v>23</v>
      </c>
      <c r="Z36" s="4">
        <f t="shared" ref="Z36" si="510">Y36+1</f>
        <v>24</v>
      </c>
      <c r="AA36" s="4">
        <f t="shared" ref="AA36" si="511">Z36+1</f>
        <v>25</v>
      </c>
      <c r="AB36" s="4">
        <f t="shared" ref="AB36" si="512">AA36+1</f>
        <v>26</v>
      </c>
      <c r="AC36" s="4">
        <f t="shared" ref="AC36" si="513">AB36+1</f>
        <v>27</v>
      </c>
      <c r="AD36" s="4">
        <f t="shared" ref="AD36" si="514">AC36+1</f>
        <v>28</v>
      </c>
      <c r="AE36" s="4">
        <f t="shared" ref="AE36" si="515">AD36+1</f>
        <v>29</v>
      </c>
      <c r="AF36" s="4">
        <f t="shared" ref="AF36" si="516">AE36+1</f>
        <v>30</v>
      </c>
      <c r="AG36" s="4"/>
      <c r="AH36" s="4"/>
      <c r="AI36" s="4"/>
      <c r="AJ36" s="4"/>
      <c r="AK36" s="4"/>
      <c r="AL36" s="4"/>
      <c r="AM36" s="4"/>
      <c r="NU36">
        <f t="shared" si="479"/>
        <v>8</v>
      </c>
      <c r="NV36">
        <f t="shared" si="491"/>
        <v>2037</v>
      </c>
      <c r="NW36" s="1">
        <f t="shared" si="481"/>
        <v>50192</v>
      </c>
      <c r="NX36" s="1">
        <f t="shared" si="482"/>
        <v>50556</v>
      </c>
      <c r="NY36">
        <f t="shared" si="490"/>
        <v>10</v>
      </c>
    </row>
    <row r="37" spans="1:389">
      <c r="A37" s="5" t="s">
        <v>326</v>
      </c>
      <c r="B37" s="10"/>
      <c r="NU37">
        <f t="shared" si="479"/>
        <v>8</v>
      </c>
      <c r="NV37">
        <f t="shared" si="491"/>
        <v>2038</v>
      </c>
      <c r="NW37" s="1">
        <f t="shared" si="481"/>
        <v>50557</v>
      </c>
      <c r="NX37" s="1">
        <f t="shared" si="482"/>
        <v>50921</v>
      </c>
      <c r="NY37">
        <f t="shared" si="490"/>
        <v>9.8000000000000007</v>
      </c>
    </row>
    <row r="38" spans="1:389">
      <c r="A38" t="s">
        <v>303</v>
      </c>
      <c r="B38" s="10">
        <f>NPV('Rev Req''t'!F112,C38:AF38)</f>
        <v>1581.0764956562696</v>
      </c>
      <c r="C38" s="10">
        <f t="shared" ref="C38:AF39" si="517">SUMIF($5:$5,C$36,26:26)</f>
        <v>143.40282278823528</v>
      </c>
      <c r="D38" s="10">
        <f t="shared" si="517"/>
        <v>139.9023498543576</v>
      </c>
      <c r="E38" s="10">
        <f t="shared" si="517"/>
        <v>140.73998021180628</v>
      </c>
      <c r="F38" s="10">
        <f t="shared" si="517"/>
        <v>144.32508480613888</v>
      </c>
      <c r="G38" s="10">
        <f t="shared" si="517"/>
        <v>147.49636522979284</v>
      </c>
      <c r="H38" s="10">
        <f t="shared" si="517"/>
        <v>152.88288157228737</v>
      </c>
      <c r="I38" s="10">
        <f t="shared" si="517"/>
        <v>153.41085824609442</v>
      </c>
      <c r="J38" s="10">
        <f t="shared" si="517"/>
        <v>156.47907541101634</v>
      </c>
      <c r="K38" s="10">
        <f t="shared" si="517"/>
        <v>158.05595095944619</v>
      </c>
      <c r="L38" s="10">
        <f t="shared" si="517"/>
        <v>161.21706997863507</v>
      </c>
      <c r="M38" s="10">
        <f t="shared" si="517"/>
        <v>161.26603869032988</v>
      </c>
      <c r="N38" s="10">
        <f t="shared" si="517"/>
        <v>161.30908715322013</v>
      </c>
      <c r="O38" s="10">
        <f t="shared" si="517"/>
        <v>162.91231001771723</v>
      </c>
      <c r="P38" s="10">
        <f t="shared" si="517"/>
        <v>159.48998920643663</v>
      </c>
      <c r="Q38" s="10">
        <f t="shared" si="517"/>
        <v>157.55413705595919</v>
      </c>
      <c r="R38" s="10">
        <f t="shared" si="517"/>
        <v>152.09373506904498</v>
      </c>
      <c r="S38" s="10">
        <f t="shared" si="517"/>
        <v>133.99219553699226</v>
      </c>
      <c r="T38" s="10">
        <f t="shared" si="517"/>
        <v>102.62636234575749</v>
      </c>
      <c r="U38" s="10">
        <f t="shared" si="517"/>
        <v>58.920982562514439</v>
      </c>
      <c r="V38" s="10">
        <f t="shared" si="517"/>
        <v>6.0355837269258874</v>
      </c>
      <c r="W38" s="10">
        <f t="shared" si="517"/>
        <v>0</v>
      </c>
      <c r="X38" s="10">
        <f t="shared" si="517"/>
        <v>0</v>
      </c>
      <c r="Y38" s="10">
        <f t="shared" si="517"/>
        <v>0</v>
      </c>
      <c r="Z38" s="10">
        <f t="shared" si="517"/>
        <v>0</v>
      </c>
      <c r="AA38" s="10">
        <f t="shared" si="517"/>
        <v>0</v>
      </c>
      <c r="AB38" s="10">
        <f t="shared" si="517"/>
        <v>0</v>
      </c>
      <c r="AC38" s="10">
        <f t="shared" si="517"/>
        <v>0</v>
      </c>
      <c r="AD38" s="10">
        <f t="shared" si="517"/>
        <v>0</v>
      </c>
      <c r="AE38" s="10">
        <f t="shared" si="517"/>
        <v>0</v>
      </c>
      <c r="AF38" s="10">
        <f t="shared" si="517"/>
        <v>0</v>
      </c>
      <c r="AG38" s="10"/>
      <c r="AH38" s="10"/>
      <c r="AI38" s="10"/>
      <c r="AJ38" s="10"/>
      <c r="AK38" s="10"/>
      <c r="AL38" s="10"/>
      <c r="AM38" s="10"/>
      <c r="NU38">
        <f t="shared" si="479"/>
        <v>8</v>
      </c>
      <c r="NV38">
        <f t="shared" si="491"/>
        <v>2039</v>
      </c>
      <c r="NW38" s="1">
        <f t="shared" si="481"/>
        <v>50922</v>
      </c>
      <c r="NX38" s="1">
        <f t="shared" si="482"/>
        <v>51287</v>
      </c>
      <c r="NY38">
        <f t="shared" si="490"/>
        <v>9.6999999999999993</v>
      </c>
    </row>
    <row r="39" spans="1:389">
      <c r="A39" t="s">
        <v>304</v>
      </c>
      <c r="B39" s="10">
        <f>NPV('Rev Req''t'!F112,C39:AF39)</f>
        <v>74.4212818354154</v>
      </c>
      <c r="C39" s="10">
        <f t="shared" si="517"/>
        <v>6.5545200000000028</v>
      </c>
      <c r="D39" s="10">
        <f t="shared" si="517"/>
        <v>6.6856104000000007</v>
      </c>
      <c r="E39" s="10">
        <f t="shared" si="517"/>
        <v>6.754376678399999</v>
      </c>
      <c r="F39" s="10">
        <f t="shared" si="517"/>
        <v>6.8894642119680007</v>
      </c>
      <c r="G39" s="10">
        <f t="shared" si="517"/>
        <v>7.0272534962073614</v>
      </c>
      <c r="H39" s="10">
        <f t="shared" si="517"/>
        <v>7.1677985661315047</v>
      </c>
      <c r="I39" s="10">
        <f t="shared" si="517"/>
        <v>7.2408549745940034</v>
      </c>
      <c r="J39" s="10">
        <f t="shared" si="517"/>
        <v>7.3856720740858828</v>
      </c>
      <c r="K39" s="10">
        <f t="shared" si="517"/>
        <v>7.4602458503679152</v>
      </c>
      <c r="L39" s="10">
        <f t="shared" si="517"/>
        <v>7.6094507673752707</v>
      </c>
      <c r="M39" s="10">
        <f t="shared" si="517"/>
        <v>7.6094507673752725</v>
      </c>
      <c r="N39" s="10">
        <f t="shared" si="517"/>
        <v>7.6064069870683229</v>
      </c>
      <c r="O39" s="10">
        <f t="shared" si="517"/>
        <v>7.6793664010259128</v>
      </c>
      <c r="P39" s="10">
        <f t="shared" si="517"/>
        <v>7.5099453278486417</v>
      </c>
      <c r="Q39" s="10">
        <f t="shared" si="517"/>
        <v>7.4130428074893056</v>
      </c>
      <c r="R39" s="10">
        <f t="shared" si="517"/>
        <v>7.1412312378813647</v>
      </c>
      <c r="S39" s="10">
        <f t="shared" si="517"/>
        <v>6.2557185643840727</v>
      </c>
      <c r="T39" s="10">
        <f t="shared" si="517"/>
        <v>4.7200681989900666</v>
      </c>
      <c r="U39" s="10">
        <f t="shared" si="517"/>
        <v>2.5855484690023363</v>
      </c>
      <c r="V39" s="10">
        <f t="shared" si="517"/>
        <v>0</v>
      </c>
      <c r="W39" s="10">
        <f t="shared" si="517"/>
        <v>0</v>
      </c>
      <c r="X39" s="10">
        <f t="shared" si="517"/>
        <v>0</v>
      </c>
      <c r="Y39" s="10">
        <f t="shared" si="517"/>
        <v>0</v>
      </c>
      <c r="Z39" s="10">
        <f t="shared" si="517"/>
        <v>0</v>
      </c>
      <c r="AA39" s="10">
        <f t="shared" si="517"/>
        <v>0</v>
      </c>
      <c r="AB39" s="10">
        <f t="shared" si="517"/>
        <v>0</v>
      </c>
      <c r="AC39" s="10">
        <f t="shared" si="517"/>
        <v>0</v>
      </c>
      <c r="AD39" s="10">
        <f t="shared" si="517"/>
        <v>0</v>
      </c>
      <c r="AE39" s="10">
        <f t="shared" si="517"/>
        <v>0</v>
      </c>
      <c r="AF39" s="10">
        <f t="shared" si="517"/>
        <v>0</v>
      </c>
      <c r="AG39" s="10"/>
      <c r="AH39" s="10"/>
      <c r="AI39" s="10"/>
      <c r="AJ39" s="10"/>
      <c r="AK39" s="10"/>
      <c r="AL39" s="10"/>
      <c r="AM39" s="10"/>
      <c r="NW39" s="1"/>
      <c r="NX39" s="1"/>
    </row>
    <row r="40" spans="1:389" hidden="1">
      <c r="A40" t="s">
        <v>356</v>
      </c>
      <c r="B40" s="10">
        <f>NPV('Rev Req''t'!F112,C40:AF40)</f>
        <v>0</v>
      </c>
      <c r="C40" s="10">
        <f t="shared" ref="C40:AF40" si="518">SUMIF($5:$5,C$36,28:28)</f>
        <v>0</v>
      </c>
      <c r="D40" s="10">
        <f t="shared" si="518"/>
        <v>0</v>
      </c>
      <c r="E40" s="10">
        <f t="shared" si="518"/>
        <v>0</v>
      </c>
      <c r="F40" s="10">
        <f t="shared" si="518"/>
        <v>0</v>
      </c>
      <c r="G40" s="10">
        <f t="shared" si="518"/>
        <v>0</v>
      </c>
      <c r="H40" s="10">
        <f t="shared" si="518"/>
        <v>0</v>
      </c>
      <c r="I40" s="10">
        <f t="shared" si="518"/>
        <v>0</v>
      </c>
      <c r="J40" s="10">
        <f t="shared" si="518"/>
        <v>0</v>
      </c>
      <c r="K40" s="10">
        <f t="shared" si="518"/>
        <v>0</v>
      </c>
      <c r="L40" s="10">
        <f t="shared" si="518"/>
        <v>0</v>
      </c>
      <c r="M40" s="10">
        <f t="shared" si="518"/>
        <v>0</v>
      </c>
      <c r="N40" s="10">
        <f t="shared" si="518"/>
        <v>0</v>
      </c>
      <c r="O40" s="10">
        <f t="shared" si="518"/>
        <v>0</v>
      </c>
      <c r="P40" s="10">
        <f t="shared" si="518"/>
        <v>0</v>
      </c>
      <c r="Q40" s="10">
        <f t="shared" si="518"/>
        <v>0</v>
      </c>
      <c r="R40" s="10">
        <f t="shared" si="518"/>
        <v>0</v>
      </c>
      <c r="S40" s="10">
        <f t="shared" si="518"/>
        <v>0</v>
      </c>
      <c r="T40" s="10">
        <f t="shared" si="518"/>
        <v>0</v>
      </c>
      <c r="U40" s="10">
        <f t="shared" si="518"/>
        <v>0</v>
      </c>
      <c r="V40" s="10">
        <f t="shared" si="518"/>
        <v>0</v>
      </c>
      <c r="W40" s="10">
        <f t="shared" si="518"/>
        <v>0</v>
      </c>
      <c r="X40" s="10">
        <f t="shared" si="518"/>
        <v>0</v>
      </c>
      <c r="Y40" s="10">
        <f t="shared" si="518"/>
        <v>0</v>
      </c>
      <c r="Z40" s="10">
        <f t="shared" si="518"/>
        <v>0</v>
      </c>
      <c r="AA40" s="10">
        <f t="shared" si="518"/>
        <v>0</v>
      </c>
      <c r="AB40" s="10">
        <f t="shared" si="518"/>
        <v>0</v>
      </c>
      <c r="AC40" s="10">
        <f t="shared" si="518"/>
        <v>0</v>
      </c>
      <c r="AD40" s="10">
        <f t="shared" si="518"/>
        <v>0</v>
      </c>
      <c r="AE40" s="10">
        <f t="shared" si="518"/>
        <v>0</v>
      </c>
      <c r="AF40" s="10">
        <f t="shared" si="518"/>
        <v>0</v>
      </c>
      <c r="AG40" s="10"/>
      <c r="AH40" s="10"/>
      <c r="AI40" s="10"/>
      <c r="AJ40" s="10"/>
      <c r="AK40" s="10"/>
      <c r="AL40" s="10"/>
      <c r="AM40" s="10"/>
      <c r="NW40" s="1"/>
      <c r="NX40" s="1"/>
    </row>
    <row r="41" spans="1:389">
      <c r="A41" t="s">
        <v>305</v>
      </c>
      <c r="B41" s="10">
        <f>NPV('Rev Req''t'!F112,C41:AF41)</f>
        <v>557.83232977417208</v>
      </c>
      <c r="C41" s="10">
        <f t="shared" ref="C41:AF41" si="519">SUMIF($5:$5,C$36,29:29)</f>
        <v>162.40075031250001</v>
      </c>
      <c r="D41" s="10">
        <f t="shared" si="519"/>
        <v>138.04063776562501</v>
      </c>
      <c r="E41" s="10">
        <f t="shared" si="519"/>
        <v>116.21707027124997</v>
      </c>
      <c r="F41" s="10">
        <f t="shared" si="519"/>
        <v>98.784509730562448</v>
      </c>
      <c r="G41" s="10">
        <f t="shared" si="519"/>
        <v>83.9668332709781</v>
      </c>
      <c r="H41" s="10">
        <f t="shared" si="519"/>
        <v>71.371808280331393</v>
      </c>
      <c r="I41" s="10">
        <f t="shared" si="519"/>
        <v>0</v>
      </c>
      <c r="J41" s="10">
        <f t="shared" si="519"/>
        <v>0</v>
      </c>
      <c r="K41" s="10">
        <f t="shared" si="519"/>
        <v>0</v>
      </c>
      <c r="L41" s="10">
        <f t="shared" si="519"/>
        <v>0</v>
      </c>
      <c r="M41" s="10">
        <f t="shared" si="519"/>
        <v>0</v>
      </c>
      <c r="N41" s="10">
        <f t="shared" si="519"/>
        <v>0</v>
      </c>
      <c r="O41" s="10">
        <f t="shared" si="519"/>
        <v>0</v>
      </c>
      <c r="P41" s="10">
        <f t="shared" si="519"/>
        <v>0</v>
      </c>
      <c r="Q41" s="10">
        <f t="shared" si="519"/>
        <v>0</v>
      </c>
      <c r="R41" s="10">
        <f t="shared" si="519"/>
        <v>0</v>
      </c>
      <c r="S41" s="10">
        <f t="shared" si="519"/>
        <v>0</v>
      </c>
      <c r="T41" s="10">
        <f t="shared" si="519"/>
        <v>0</v>
      </c>
      <c r="U41" s="10">
        <f t="shared" si="519"/>
        <v>0</v>
      </c>
      <c r="V41" s="10">
        <f t="shared" si="519"/>
        <v>0</v>
      </c>
      <c r="W41" s="10">
        <f t="shared" si="519"/>
        <v>0</v>
      </c>
      <c r="X41" s="10">
        <f t="shared" si="519"/>
        <v>0</v>
      </c>
      <c r="Y41" s="10">
        <f t="shared" si="519"/>
        <v>0</v>
      </c>
      <c r="Z41" s="10">
        <f t="shared" si="519"/>
        <v>0</v>
      </c>
      <c r="AA41" s="10">
        <f t="shared" si="519"/>
        <v>0</v>
      </c>
      <c r="AB41" s="10">
        <f t="shared" si="519"/>
        <v>0</v>
      </c>
      <c r="AC41" s="10">
        <f t="shared" si="519"/>
        <v>0</v>
      </c>
      <c r="AD41" s="10">
        <f t="shared" si="519"/>
        <v>0</v>
      </c>
      <c r="AE41" s="10">
        <f t="shared" si="519"/>
        <v>0</v>
      </c>
      <c r="AF41" s="10">
        <f t="shared" si="519"/>
        <v>0</v>
      </c>
      <c r="AG41" s="10"/>
      <c r="AH41" s="10"/>
      <c r="AI41" s="10"/>
      <c r="AJ41" s="10"/>
      <c r="AK41" s="10"/>
      <c r="AL41" s="10"/>
      <c r="AM41" s="10"/>
      <c r="NW41" s="1"/>
      <c r="NX41" s="1"/>
    </row>
    <row r="42" spans="1:389">
      <c r="A42" t="s">
        <v>362</v>
      </c>
      <c r="B42" s="10">
        <f>NPV('Rev Req''t'!F112,C42:AF42)</f>
        <v>933.68356558448329</v>
      </c>
      <c r="C42" s="10">
        <f>SUMIF($5:$5,C$36,30:30)</f>
        <v>0</v>
      </c>
      <c r="D42" s="10">
        <f>SUMIF($5:$5,D$36,30:30)</f>
        <v>0</v>
      </c>
      <c r="E42" s="10">
        <f>SUMIF($5:$5,E$36,30:30)</f>
        <v>0</v>
      </c>
      <c r="F42" s="10">
        <f t="shared" ref="F42:AF42" si="520">SUMIF($5:$5,F$36,30:30)</f>
        <v>0</v>
      </c>
      <c r="G42" s="10">
        <f t="shared" si="520"/>
        <v>0</v>
      </c>
      <c r="H42" s="10">
        <f t="shared" si="520"/>
        <v>0</v>
      </c>
      <c r="I42" s="10">
        <f t="shared" si="520"/>
        <v>746.74999999999989</v>
      </c>
      <c r="J42" s="10">
        <f t="shared" si="520"/>
        <v>746.74999999999989</v>
      </c>
      <c r="K42" s="10">
        <f t="shared" si="520"/>
        <v>0</v>
      </c>
      <c r="L42" s="10">
        <f t="shared" si="520"/>
        <v>0</v>
      </c>
      <c r="M42" s="10">
        <f t="shared" si="520"/>
        <v>0</v>
      </c>
      <c r="N42" s="10">
        <f t="shared" si="520"/>
        <v>0</v>
      </c>
      <c r="O42" s="10">
        <f t="shared" si="520"/>
        <v>0</v>
      </c>
      <c r="P42" s="10">
        <f t="shared" si="520"/>
        <v>0</v>
      </c>
      <c r="Q42" s="10">
        <f t="shared" si="520"/>
        <v>0</v>
      </c>
      <c r="R42" s="10">
        <f t="shared" si="520"/>
        <v>0</v>
      </c>
      <c r="S42" s="10">
        <f t="shared" si="520"/>
        <v>0</v>
      </c>
      <c r="T42" s="10">
        <f t="shared" si="520"/>
        <v>0</v>
      </c>
      <c r="U42" s="10">
        <f t="shared" si="520"/>
        <v>0</v>
      </c>
      <c r="V42" s="10">
        <f t="shared" si="520"/>
        <v>0</v>
      </c>
      <c r="W42" s="10">
        <f t="shared" si="520"/>
        <v>0</v>
      </c>
      <c r="X42" s="10">
        <f t="shared" si="520"/>
        <v>0</v>
      </c>
      <c r="Y42" s="10">
        <f t="shared" si="520"/>
        <v>0</v>
      </c>
      <c r="Z42" s="10">
        <f t="shared" si="520"/>
        <v>0</v>
      </c>
      <c r="AA42" s="10">
        <f t="shared" si="520"/>
        <v>0</v>
      </c>
      <c r="AB42" s="10">
        <f t="shared" si="520"/>
        <v>0</v>
      </c>
      <c r="AC42" s="10">
        <f t="shared" si="520"/>
        <v>0</v>
      </c>
      <c r="AD42" s="10">
        <f t="shared" si="520"/>
        <v>0</v>
      </c>
      <c r="AE42" s="10">
        <f t="shared" si="520"/>
        <v>0</v>
      </c>
      <c r="AF42" s="10">
        <f t="shared" si="520"/>
        <v>0</v>
      </c>
      <c r="AG42" s="10"/>
      <c r="AH42" s="10"/>
      <c r="AI42" s="10"/>
      <c r="AJ42" s="10"/>
      <c r="AK42" s="10"/>
      <c r="AL42" s="10"/>
      <c r="AM42" s="10"/>
      <c r="NW42" s="1"/>
      <c r="NX42" s="1"/>
    </row>
    <row r="43" spans="1:389">
      <c r="A43" t="s">
        <v>357</v>
      </c>
      <c r="B43" s="10">
        <f>NPV('Rev Req''t'!F112,C43:AF43)</f>
        <v>0</v>
      </c>
      <c r="C43" s="10">
        <f t="shared" ref="C43:AF43" si="521">SUMIF($5:$5,C$36,31:31)</f>
        <v>0</v>
      </c>
      <c r="D43" s="10">
        <f t="shared" si="521"/>
        <v>0</v>
      </c>
      <c r="E43" s="10">
        <f t="shared" si="521"/>
        <v>0</v>
      </c>
      <c r="F43" s="10">
        <f t="shared" si="521"/>
        <v>0</v>
      </c>
      <c r="G43" s="10">
        <f t="shared" si="521"/>
        <v>0</v>
      </c>
      <c r="H43" s="10">
        <f t="shared" si="521"/>
        <v>0</v>
      </c>
      <c r="I43" s="10">
        <f t="shared" si="521"/>
        <v>0</v>
      </c>
      <c r="J43" s="10">
        <f t="shared" si="521"/>
        <v>0</v>
      </c>
      <c r="K43" s="10">
        <f t="shared" si="521"/>
        <v>0</v>
      </c>
      <c r="L43" s="10">
        <f t="shared" si="521"/>
        <v>0</v>
      </c>
      <c r="M43" s="10">
        <f t="shared" si="521"/>
        <v>0</v>
      </c>
      <c r="N43" s="10">
        <f t="shared" si="521"/>
        <v>0</v>
      </c>
      <c r="O43" s="10">
        <f t="shared" si="521"/>
        <v>0</v>
      </c>
      <c r="P43" s="10">
        <f t="shared" si="521"/>
        <v>0</v>
      </c>
      <c r="Q43" s="10">
        <f t="shared" si="521"/>
        <v>0</v>
      </c>
      <c r="R43" s="10">
        <f t="shared" si="521"/>
        <v>0</v>
      </c>
      <c r="S43" s="10">
        <f t="shared" si="521"/>
        <v>0</v>
      </c>
      <c r="T43" s="10">
        <f t="shared" si="521"/>
        <v>0</v>
      </c>
      <c r="U43" s="10">
        <f t="shared" si="521"/>
        <v>0</v>
      </c>
      <c r="V43" s="10">
        <f t="shared" si="521"/>
        <v>0</v>
      </c>
      <c r="W43" s="10">
        <f t="shared" si="521"/>
        <v>0</v>
      </c>
      <c r="X43" s="10">
        <f t="shared" si="521"/>
        <v>0</v>
      </c>
      <c r="Y43" s="10">
        <f t="shared" si="521"/>
        <v>0</v>
      </c>
      <c r="Z43" s="10">
        <f t="shared" si="521"/>
        <v>0</v>
      </c>
      <c r="AA43" s="10">
        <f t="shared" si="521"/>
        <v>0</v>
      </c>
      <c r="AB43" s="10">
        <f t="shared" si="521"/>
        <v>0</v>
      </c>
      <c r="AC43" s="10">
        <f t="shared" si="521"/>
        <v>0</v>
      </c>
      <c r="AD43" s="10">
        <f t="shared" si="521"/>
        <v>0</v>
      </c>
      <c r="AE43" s="10">
        <f t="shared" si="521"/>
        <v>0</v>
      </c>
      <c r="AF43" s="10">
        <f t="shared" si="521"/>
        <v>0</v>
      </c>
      <c r="AG43" s="10"/>
      <c r="AH43" s="10"/>
      <c r="AI43" s="10"/>
      <c r="AJ43" s="10"/>
      <c r="AK43" s="10"/>
      <c r="AL43" s="10"/>
      <c r="AM43" s="10"/>
      <c r="NW43" s="1"/>
      <c r="NX43" s="1"/>
    </row>
    <row r="44" spans="1:389">
      <c r="A44" t="s">
        <v>358</v>
      </c>
      <c r="B44" s="10">
        <f>NPV('Rev Req''t'!F112,C44:AF44)</f>
        <v>6711.6043019306499</v>
      </c>
      <c r="C44" s="10">
        <f t="shared" ref="C44:AF44" si="522">SUMIF($5:$5,C$36,32:32)</f>
        <v>248.5</v>
      </c>
      <c r="D44" s="10">
        <f t="shared" si="522"/>
        <v>520.02</v>
      </c>
      <c r="E44" s="10">
        <f t="shared" si="522"/>
        <v>617.07999999999993</v>
      </c>
      <c r="F44" s="10">
        <f t="shared" si="522"/>
        <v>629.59999999999991</v>
      </c>
      <c r="G44" s="10">
        <f t="shared" si="522"/>
        <v>622.03</v>
      </c>
      <c r="H44" s="10">
        <f t="shared" si="522"/>
        <v>632.79</v>
      </c>
      <c r="I44" s="10">
        <f t="shared" si="522"/>
        <v>630.13999999999987</v>
      </c>
      <c r="J44" s="10">
        <f t="shared" si="522"/>
        <v>622.28999999999985</v>
      </c>
      <c r="K44" s="10">
        <f t="shared" si="522"/>
        <v>634.03</v>
      </c>
      <c r="L44" s="10">
        <f t="shared" si="522"/>
        <v>775.69999999999993</v>
      </c>
      <c r="M44" s="10">
        <f t="shared" si="522"/>
        <v>865.06</v>
      </c>
      <c r="N44" s="10">
        <f t="shared" si="522"/>
        <v>854.48</v>
      </c>
      <c r="O44" s="10">
        <f t="shared" si="522"/>
        <v>844.20000000000016</v>
      </c>
      <c r="P44" s="10">
        <f t="shared" si="522"/>
        <v>807.08999999999992</v>
      </c>
      <c r="Q44" s="10">
        <f t="shared" si="522"/>
        <v>755.55</v>
      </c>
      <c r="R44" s="10">
        <f t="shared" si="522"/>
        <v>700.16999999999985</v>
      </c>
      <c r="S44" s="10">
        <f t="shared" si="522"/>
        <v>608.71999999999991</v>
      </c>
      <c r="T44" s="10">
        <f t="shared" si="522"/>
        <v>468.83000000000004</v>
      </c>
      <c r="U44" s="10">
        <f t="shared" si="522"/>
        <v>289.12</v>
      </c>
      <c r="V44" s="10">
        <f t="shared" si="522"/>
        <v>85.050000000000011</v>
      </c>
      <c r="W44" s="10">
        <f t="shared" si="522"/>
        <v>0</v>
      </c>
      <c r="X44" s="10">
        <f t="shared" si="522"/>
        <v>0</v>
      </c>
      <c r="Y44" s="10">
        <f t="shared" si="522"/>
        <v>0</v>
      </c>
      <c r="Z44" s="10">
        <f t="shared" si="522"/>
        <v>0</v>
      </c>
      <c r="AA44" s="10">
        <f t="shared" si="522"/>
        <v>0</v>
      </c>
      <c r="AB44" s="10">
        <f t="shared" si="522"/>
        <v>0</v>
      </c>
      <c r="AC44" s="10">
        <f t="shared" si="522"/>
        <v>0</v>
      </c>
      <c r="AD44" s="10">
        <f t="shared" si="522"/>
        <v>0</v>
      </c>
      <c r="AE44" s="10">
        <f t="shared" si="522"/>
        <v>0</v>
      </c>
      <c r="AF44" s="10">
        <f t="shared" si="522"/>
        <v>0</v>
      </c>
      <c r="AG44" s="10"/>
      <c r="AH44" s="10"/>
      <c r="AI44" s="10"/>
      <c r="AJ44" s="10"/>
      <c r="AK44" s="10"/>
      <c r="AL44" s="10"/>
      <c r="AM44" s="10"/>
      <c r="NU44">
        <f>NU38</f>
        <v>8</v>
      </c>
      <c r="NV44">
        <f>NV38+1</f>
        <v>2040</v>
      </c>
      <c r="NW44" s="1">
        <f>EOMONTH(NW38,11)+1</f>
        <v>51288</v>
      </c>
      <c r="NX44" s="1">
        <f>EOMONTH(NX38,12)</f>
        <v>51652</v>
      </c>
      <c r="NY44">
        <f t="shared" ref="NY44:NY58" si="523">SUMIFS($C$13:$NR$13,$C$4:$NR$4,NV44,$C$6:$NR$6,NU44)</f>
        <v>9.3000000000000007</v>
      </c>
    </row>
    <row r="45" spans="1:389">
      <c r="A45" t="s">
        <v>44</v>
      </c>
      <c r="B45" s="10">
        <f>NPV('Rev Req''t'!F112,C45:AF45)</f>
        <v>10761.997642119613</v>
      </c>
      <c r="C45" s="10">
        <f t="shared" ref="C45:AF45" si="524">SUMIF($5:$5,C$36,33:33)</f>
        <v>1229.58</v>
      </c>
      <c r="D45" s="10">
        <f t="shared" si="524"/>
        <v>1328.74</v>
      </c>
      <c r="E45" s="10">
        <f t="shared" si="524"/>
        <v>1297.03</v>
      </c>
      <c r="F45" s="10">
        <f t="shared" si="524"/>
        <v>1251.6099999999997</v>
      </c>
      <c r="G45" s="10">
        <f t="shared" si="524"/>
        <v>1197.73</v>
      </c>
      <c r="H45" s="10">
        <f t="shared" si="524"/>
        <v>1146.4999999999998</v>
      </c>
      <c r="I45" s="10">
        <f t="shared" si="524"/>
        <v>1088</v>
      </c>
      <c r="J45" s="10">
        <f t="shared" si="524"/>
        <v>1040.3200000000002</v>
      </c>
      <c r="K45" s="10">
        <f t="shared" si="524"/>
        <v>987.01000000000022</v>
      </c>
      <c r="L45" s="10">
        <f t="shared" si="524"/>
        <v>944.21000000000026</v>
      </c>
      <c r="M45" s="10">
        <f t="shared" si="524"/>
        <v>887.2600000000001</v>
      </c>
      <c r="N45" s="10">
        <f t="shared" si="524"/>
        <v>832.24</v>
      </c>
      <c r="O45" s="10">
        <f t="shared" si="524"/>
        <v>787.95</v>
      </c>
      <c r="P45" s="10">
        <f t="shared" si="524"/>
        <v>725.2</v>
      </c>
      <c r="Q45" s="10">
        <f t="shared" si="524"/>
        <v>670.96999999999991</v>
      </c>
      <c r="R45" s="10">
        <f t="shared" si="524"/>
        <v>608.24</v>
      </c>
      <c r="S45" s="10">
        <f t="shared" si="524"/>
        <v>504.21999999999991</v>
      </c>
      <c r="T45" s="10">
        <f t="shared" si="524"/>
        <v>362.44000000000005</v>
      </c>
      <c r="U45" s="10">
        <f t="shared" si="524"/>
        <v>194.13999999999996</v>
      </c>
      <c r="V45" s="10">
        <f t="shared" si="524"/>
        <v>14.42</v>
      </c>
      <c r="W45" s="10">
        <f t="shared" si="524"/>
        <v>0</v>
      </c>
      <c r="X45" s="10">
        <f t="shared" si="524"/>
        <v>0</v>
      </c>
      <c r="Y45" s="10">
        <f t="shared" si="524"/>
        <v>0</v>
      </c>
      <c r="Z45" s="10">
        <f t="shared" si="524"/>
        <v>0</v>
      </c>
      <c r="AA45" s="10">
        <f t="shared" si="524"/>
        <v>0</v>
      </c>
      <c r="AB45" s="10">
        <f t="shared" si="524"/>
        <v>0</v>
      </c>
      <c r="AC45" s="10">
        <f t="shared" si="524"/>
        <v>0</v>
      </c>
      <c r="AD45" s="10">
        <f t="shared" si="524"/>
        <v>0</v>
      </c>
      <c r="AE45" s="10">
        <f t="shared" si="524"/>
        <v>0</v>
      </c>
      <c r="AF45" s="10">
        <f t="shared" si="524"/>
        <v>0</v>
      </c>
      <c r="AG45" s="10"/>
      <c r="AH45" s="10"/>
      <c r="AI45" s="10"/>
      <c r="AJ45" s="10"/>
      <c r="AK45" s="10"/>
      <c r="AL45" s="10"/>
      <c r="AM45" s="10"/>
      <c r="NU45">
        <f>NU44</f>
        <v>8</v>
      </c>
      <c r="NV45">
        <f>NV44+1</f>
        <v>2041</v>
      </c>
      <c r="NW45" s="1">
        <f>EOMONTH(NW44,11)+1</f>
        <v>51653</v>
      </c>
      <c r="NX45" s="1">
        <f>EOMONTH(NX44,12)</f>
        <v>52017</v>
      </c>
      <c r="NY45">
        <f t="shared" si="523"/>
        <v>9</v>
      </c>
    </row>
    <row r="46" spans="1:389" ht="15" thickBot="1">
      <c r="A46" t="s">
        <v>363</v>
      </c>
      <c r="B46" s="15">
        <f>SUM(B38:B45)</f>
        <v>20620.615616900606</v>
      </c>
      <c r="C46" s="15">
        <f t="shared" ref="C46:AF46" si="525">SUM(C38:C45)</f>
        <v>1790.4380931007352</v>
      </c>
      <c r="D46" s="15">
        <f t="shared" si="525"/>
        <v>2133.3885980199825</v>
      </c>
      <c r="E46" s="15">
        <f t="shared" si="525"/>
        <v>2177.8214271614561</v>
      </c>
      <c r="F46" s="15">
        <f t="shared" si="525"/>
        <v>2131.2090587486691</v>
      </c>
      <c r="G46" s="15">
        <f t="shared" si="525"/>
        <v>2058.2504519969784</v>
      </c>
      <c r="H46" s="15">
        <f t="shared" si="525"/>
        <v>2010.7124884187501</v>
      </c>
      <c r="I46" s="15">
        <f t="shared" si="525"/>
        <v>2625.5417132206881</v>
      </c>
      <c r="J46" s="15">
        <f t="shared" si="525"/>
        <v>2573.2247474851019</v>
      </c>
      <c r="K46" s="15">
        <f t="shared" si="525"/>
        <v>1786.5561968098143</v>
      </c>
      <c r="L46" s="15">
        <f t="shared" si="525"/>
        <v>1888.7365207460107</v>
      </c>
      <c r="M46" s="15">
        <f t="shared" si="525"/>
        <v>1921.1954894577052</v>
      </c>
      <c r="N46" s="15">
        <f t="shared" si="525"/>
        <v>1855.6354941402885</v>
      </c>
      <c r="O46" s="15">
        <f t="shared" si="525"/>
        <v>1802.7416764187433</v>
      </c>
      <c r="P46" s="15">
        <f t="shared" si="525"/>
        <v>1699.2899345342853</v>
      </c>
      <c r="Q46" s="15">
        <f t="shared" si="525"/>
        <v>1591.4871798634485</v>
      </c>
      <c r="R46" s="15">
        <f t="shared" si="525"/>
        <v>1467.6449663069261</v>
      </c>
      <c r="S46" s="15">
        <f t="shared" si="525"/>
        <v>1253.187914101376</v>
      </c>
      <c r="T46" s="15">
        <f t="shared" si="525"/>
        <v>938.61643054474769</v>
      </c>
      <c r="U46" s="15">
        <f t="shared" si="525"/>
        <v>544.76653103151671</v>
      </c>
      <c r="V46" s="15">
        <f t="shared" si="525"/>
        <v>105.50558372692591</v>
      </c>
      <c r="W46" s="15">
        <f t="shared" si="525"/>
        <v>0</v>
      </c>
      <c r="X46" s="15">
        <f t="shared" si="525"/>
        <v>0</v>
      </c>
      <c r="Y46" s="15">
        <f t="shared" si="525"/>
        <v>0</v>
      </c>
      <c r="Z46" s="15">
        <f t="shared" si="525"/>
        <v>0</v>
      </c>
      <c r="AA46" s="15">
        <f t="shared" si="525"/>
        <v>0</v>
      </c>
      <c r="AB46" s="15">
        <f t="shared" si="525"/>
        <v>0</v>
      </c>
      <c r="AC46" s="15">
        <f t="shared" si="525"/>
        <v>0</v>
      </c>
      <c r="AD46" s="15">
        <f t="shared" si="525"/>
        <v>0</v>
      </c>
      <c r="AE46" s="15">
        <f t="shared" si="525"/>
        <v>0</v>
      </c>
      <c r="AF46" s="15">
        <f t="shared" si="525"/>
        <v>0</v>
      </c>
      <c r="AG46" s="15"/>
      <c r="AH46" s="15"/>
      <c r="AI46" s="15"/>
      <c r="AJ46" s="15"/>
      <c r="AK46" s="15"/>
      <c r="AL46" s="15"/>
      <c r="AM46" s="15"/>
      <c r="NU46">
        <f t="shared" si="479"/>
        <v>8</v>
      </c>
      <c r="NV46">
        <f t="shared" si="491"/>
        <v>2042</v>
      </c>
      <c r="NW46" s="1">
        <f t="shared" si="481"/>
        <v>52018</v>
      </c>
      <c r="NX46" s="1">
        <f t="shared" si="482"/>
        <v>52382</v>
      </c>
      <c r="NY46">
        <f t="shared" si="523"/>
        <v>8.5</v>
      </c>
    </row>
    <row r="47" spans="1:389" ht="15" thickTop="1">
      <c r="A47" t="s">
        <v>364</v>
      </c>
      <c r="B47" s="27"/>
      <c r="NU47">
        <f t="shared" si="479"/>
        <v>8</v>
      </c>
      <c r="NV47">
        <f t="shared" si="491"/>
        <v>2043</v>
      </c>
      <c r="NW47" s="1">
        <f t="shared" si="481"/>
        <v>52383</v>
      </c>
      <c r="NX47" s="1">
        <f t="shared" si="482"/>
        <v>52748</v>
      </c>
      <c r="NY47">
        <f t="shared" si="523"/>
        <v>7.3</v>
      </c>
    </row>
    <row r="48" spans="1:389">
      <c r="A48" t="s">
        <v>365</v>
      </c>
      <c r="NU48">
        <f t="shared" si="479"/>
        <v>8</v>
      </c>
      <c r="NV48">
        <f t="shared" si="491"/>
        <v>2044</v>
      </c>
      <c r="NW48" s="1">
        <f t="shared" si="481"/>
        <v>52749</v>
      </c>
      <c r="NX48" s="1">
        <f t="shared" si="482"/>
        <v>53113</v>
      </c>
      <c r="NY48">
        <f t="shared" si="523"/>
        <v>5.4</v>
      </c>
    </row>
    <row r="49" spans="1:389">
      <c r="A49" t="s">
        <v>366</v>
      </c>
      <c r="NU49">
        <f t="shared" si="479"/>
        <v>8</v>
      </c>
      <c r="NV49">
        <f t="shared" si="491"/>
        <v>2045</v>
      </c>
      <c r="NW49" s="1">
        <f t="shared" si="481"/>
        <v>53114</v>
      </c>
      <c r="NX49" s="1">
        <f t="shared" si="482"/>
        <v>53478</v>
      </c>
      <c r="NY49">
        <f t="shared" si="523"/>
        <v>2.9</v>
      </c>
    </row>
    <row r="50" spans="1:389">
      <c r="NU50">
        <f t="shared" si="479"/>
        <v>8</v>
      </c>
      <c r="NV50">
        <f t="shared" si="491"/>
        <v>2046</v>
      </c>
      <c r="NW50" s="1">
        <f t="shared" si="481"/>
        <v>53479</v>
      </c>
      <c r="NX50" s="1">
        <f t="shared" si="482"/>
        <v>53843</v>
      </c>
      <c r="NY50">
        <f t="shared" si="523"/>
        <v>0</v>
      </c>
    </row>
    <row r="51" spans="1:389">
      <c r="B51" s="56"/>
      <c r="NU51">
        <f t="shared" si="479"/>
        <v>8</v>
      </c>
      <c r="NV51">
        <f t="shared" si="491"/>
        <v>2047</v>
      </c>
      <c r="NW51" s="1">
        <f t="shared" si="481"/>
        <v>53844</v>
      </c>
      <c r="NX51" s="1">
        <f t="shared" si="482"/>
        <v>54209</v>
      </c>
      <c r="NY51">
        <f t="shared" si="523"/>
        <v>0</v>
      </c>
    </row>
    <row r="52" spans="1:389">
      <c r="NU52">
        <f t="shared" si="479"/>
        <v>8</v>
      </c>
      <c r="NV52">
        <f t="shared" si="491"/>
        <v>2048</v>
      </c>
      <c r="NW52" s="1">
        <f t="shared" si="481"/>
        <v>54210</v>
      </c>
      <c r="NX52" s="1">
        <f t="shared" si="482"/>
        <v>54574</v>
      </c>
      <c r="NY52">
        <f t="shared" si="523"/>
        <v>0</v>
      </c>
    </row>
    <row r="53" spans="1:389">
      <c r="A53" s="5"/>
      <c r="NU53">
        <f t="shared" si="479"/>
        <v>8</v>
      </c>
      <c r="NV53">
        <f t="shared" si="491"/>
        <v>2049</v>
      </c>
      <c r="NW53" s="1">
        <f t="shared" si="481"/>
        <v>54575</v>
      </c>
      <c r="NX53" s="1">
        <f t="shared" si="482"/>
        <v>54939</v>
      </c>
      <c r="NY53">
        <f t="shared" si="523"/>
        <v>0</v>
      </c>
    </row>
    <row r="54" spans="1:389" s="5" customFormat="1">
      <c r="B54" s="281"/>
      <c r="NU54" s="5">
        <f t="shared" si="479"/>
        <v>8</v>
      </c>
      <c r="NV54" s="5">
        <f t="shared" si="491"/>
        <v>2050</v>
      </c>
      <c r="NW54" s="282">
        <f t="shared" si="481"/>
        <v>54940</v>
      </c>
      <c r="NX54" s="282">
        <f t="shared" si="482"/>
        <v>55304</v>
      </c>
      <c r="NY54" s="5">
        <f t="shared" si="523"/>
        <v>0</v>
      </c>
    </row>
    <row r="55" spans="1:389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NU55">
        <f t="shared" si="479"/>
        <v>8</v>
      </c>
      <c r="NV55">
        <f t="shared" si="491"/>
        <v>2051</v>
      </c>
      <c r="NW55" s="1">
        <f t="shared" si="481"/>
        <v>55305</v>
      </c>
      <c r="NX55" s="1">
        <f t="shared" si="482"/>
        <v>55670</v>
      </c>
      <c r="NY55">
        <f t="shared" si="523"/>
        <v>0</v>
      </c>
    </row>
    <row r="56" spans="1:389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NW56" s="1"/>
      <c r="NX56" s="1"/>
    </row>
    <row r="57" spans="1:389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NU57">
        <f>NU55</f>
        <v>8</v>
      </c>
      <c r="NV57">
        <f>NV55+1</f>
        <v>2052</v>
      </c>
      <c r="NW57" s="1">
        <f>EOMONTH(NW55,11)+1</f>
        <v>55671</v>
      </c>
      <c r="NX57" s="1">
        <f>EOMONTH(NX55,12)</f>
        <v>56035</v>
      </c>
      <c r="NY57">
        <f t="shared" si="523"/>
        <v>0</v>
      </c>
    </row>
    <row r="58" spans="1:389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NU58">
        <f t="shared" si="479"/>
        <v>8</v>
      </c>
      <c r="NV58">
        <f t="shared" si="491"/>
        <v>2053</v>
      </c>
      <c r="NW58" s="1">
        <f t="shared" si="481"/>
        <v>56036</v>
      </c>
      <c r="NX58" s="1">
        <f t="shared" si="482"/>
        <v>56400</v>
      </c>
      <c r="NY58">
        <f t="shared" si="523"/>
        <v>0</v>
      </c>
    </row>
    <row r="59" spans="1:389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NU59">
        <f t="shared" si="479"/>
        <v>8</v>
      </c>
      <c r="NV59">
        <f t="shared" si="491"/>
        <v>2054</v>
      </c>
      <c r="NW59" s="1">
        <f t="shared" si="481"/>
        <v>56401</v>
      </c>
      <c r="NX59" s="1">
        <f t="shared" si="482"/>
        <v>56765</v>
      </c>
      <c r="NY59">
        <f t="shared" ref="NY59:NY63" si="526">SUMIFS($C$13:$NR$13,$C$4:$NR$4,NV59,$C$6:$NR$6,NU59)</f>
        <v>0</v>
      </c>
    </row>
    <row r="60" spans="1:389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NU60">
        <f t="shared" si="479"/>
        <v>8</v>
      </c>
      <c r="NV60">
        <f t="shared" si="491"/>
        <v>2055</v>
      </c>
      <c r="NW60" s="1">
        <f t="shared" si="481"/>
        <v>56766</v>
      </c>
      <c r="NX60" s="1">
        <f t="shared" si="482"/>
        <v>57131</v>
      </c>
      <c r="NY60">
        <f t="shared" si="526"/>
        <v>0</v>
      </c>
    </row>
    <row r="61" spans="1:389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NU61">
        <f t="shared" si="479"/>
        <v>8</v>
      </c>
      <c r="NV61">
        <f t="shared" si="491"/>
        <v>2056</v>
      </c>
      <c r="NW61" s="1">
        <f t="shared" si="481"/>
        <v>57132</v>
      </c>
      <c r="NX61" s="1">
        <f t="shared" si="482"/>
        <v>57496</v>
      </c>
      <c r="NY61">
        <f t="shared" si="526"/>
        <v>0</v>
      </c>
    </row>
    <row r="62" spans="1:389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NU62">
        <f t="shared" si="479"/>
        <v>8</v>
      </c>
      <c r="NV62">
        <f t="shared" si="491"/>
        <v>2057</v>
      </c>
      <c r="NW62" s="1">
        <f t="shared" si="481"/>
        <v>57497</v>
      </c>
      <c r="NX62" s="1">
        <f t="shared" si="482"/>
        <v>57861</v>
      </c>
      <c r="NY62">
        <f t="shared" si="526"/>
        <v>0</v>
      </c>
    </row>
    <row r="63" spans="1:389" ht="15" thickBot="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NU63">
        <f t="shared" si="479"/>
        <v>8</v>
      </c>
      <c r="NV63">
        <f t="shared" si="491"/>
        <v>2058</v>
      </c>
      <c r="NW63" s="1">
        <f t="shared" si="481"/>
        <v>57862</v>
      </c>
      <c r="NX63" s="1">
        <f t="shared" si="482"/>
        <v>58226</v>
      </c>
      <c r="NY63">
        <f t="shared" si="526"/>
        <v>0</v>
      </c>
    </row>
    <row r="64" spans="1:389" ht="15" thickTop="1">
      <c r="NW64" s="1"/>
      <c r="NX64" s="1"/>
    </row>
    <row r="65" spans="387:388">
      <c r="NW65" s="1"/>
      <c r="NX65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EA9A-E8C4-41E4-B020-C11A9D97E207}">
  <sheetPr>
    <tabColor rgb="FF00B0F0"/>
  </sheetPr>
  <dimension ref="A1:NY63"/>
  <sheetViews>
    <sheetView zoomScaleNormal="100" workbookViewId="0">
      <selection activeCell="I32" sqref="I32"/>
    </sheetView>
  </sheetViews>
  <sheetFormatPr defaultColWidth="8.7265625" defaultRowHeight="14.5"/>
  <cols>
    <col min="1" max="1" width="20.7265625" customWidth="1"/>
    <col min="191" max="191" width="6.453125" customWidth="1"/>
    <col min="192" max="192" width="6.7265625" customWidth="1"/>
    <col min="194" max="194" width="9.7265625" bestFit="1" customWidth="1"/>
  </cols>
  <sheetData>
    <row r="1" spans="1:389">
      <c r="A1" s="5" t="s">
        <v>339</v>
      </c>
    </row>
    <row r="2" spans="1:389">
      <c r="A2" s="5"/>
    </row>
    <row r="3" spans="1:389">
      <c r="A3" s="5" t="s">
        <v>367</v>
      </c>
      <c r="B3" s="277"/>
    </row>
    <row r="4" spans="1:389">
      <c r="A4" s="5" t="s">
        <v>43</v>
      </c>
      <c r="C4" s="4">
        <v>2028</v>
      </c>
      <c r="D4" s="4">
        <f t="shared" ref="D4:AI4" si="0">IF(C6=12,C4+1,C4)</f>
        <v>2028</v>
      </c>
      <c r="E4" s="4">
        <f t="shared" si="0"/>
        <v>2028</v>
      </c>
      <c r="F4" s="4">
        <f t="shared" si="0"/>
        <v>2028</v>
      </c>
      <c r="G4" s="4">
        <f t="shared" si="0"/>
        <v>2028</v>
      </c>
      <c r="H4" s="4">
        <f t="shared" si="0"/>
        <v>2028</v>
      </c>
      <c r="I4" s="4">
        <f t="shared" si="0"/>
        <v>2028</v>
      </c>
      <c r="J4" s="4">
        <f t="shared" si="0"/>
        <v>2028</v>
      </c>
      <c r="K4" s="4">
        <f t="shared" si="0"/>
        <v>2028</v>
      </c>
      <c r="L4" s="4">
        <f t="shared" si="0"/>
        <v>2028</v>
      </c>
      <c r="M4" s="4">
        <f t="shared" si="0"/>
        <v>2028</v>
      </c>
      <c r="N4" s="4">
        <f t="shared" si="0"/>
        <v>2028</v>
      </c>
      <c r="O4" s="4">
        <f t="shared" si="0"/>
        <v>2029</v>
      </c>
      <c r="P4" s="4">
        <f t="shared" si="0"/>
        <v>2029</v>
      </c>
      <c r="Q4" s="4">
        <f t="shared" si="0"/>
        <v>2029</v>
      </c>
      <c r="R4" s="4">
        <f t="shared" si="0"/>
        <v>2029</v>
      </c>
      <c r="S4" s="4">
        <f t="shared" si="0"/>
        <v>2029</v>
      </c>
      <c r="T4" s="4">
        <f t="shared" si="0"/>
        <v>2029</v>
      </c>
      <c r="U4" s="4">
        <f t="shared" si="0"/>
        <v>2029</v>
      </c>
      <c r="V4" s="4">
        <f t="shared" si="0"/>
        <v>2029</v>
      </c>
      <c r="W4" s="4">
        <f t="shared" si="0"/>
        <v>2029</v>
      </c>
      <c r="X4" s="4">
        <f t="shared" si="0"/>
        <v>2029</v>
      </c>
      <c r="Y4" s="4">
        <f t="shared" si="0"/>
        <v>2029</v>
      </c>
      <c r="Z4" s="4">
        <f t="shared" si="0"/>
        <v>2029</v>
      </c>
      <c r="AA4" s="4">
        <f t="shared" si="0"/>
        <v>2030</v>
      </c>
      <c r="AB4" s="4">
        <f t="shared" si="0"/>
        <v>2030</v>
      </c>
      <c r="AC4" s="4">
        <f t="shared" si="0"/>
        <v>2030</v>
      </c>
      <c r="AD4" s="4">
        <f t="shared" si="0"/>
        <v>2030</v>
      </c>
      <c r="AE4" s="4">
        <f t="shared" si="0"/>
        <v>2030</v>
      </c>
      <c r="AF4" s="4">
        <f t="shared" si="0"/>
        <v>2030</v>
      </c>
      <c r="AG4" s="4">
        <f t="shared" si="0"/>
        <v>2030</v>
      </c>
      <c r="AH4" s="4">
        <f t="shared" si="0"/>
        <v>2030</v>
      </c>
      <c r="AI4" s="4">
        <f t="shared" si="0"/>
        <v>2030</v>
      </c>
      <c r="AJ4" s="4">
        <f t="shared" ref="AJ4:BO4" si="1">IF(AI6=12,AI4+1,AI4)</f>
        <v>2030</v>
      </c>
      <c r="AK4" s="4">
        <f t="shared" si="1"/>
        <v>2030</v>
      </c>
      <c r="AL4" s="4">
        <f t="shared" si="1"/>
        <v>2030</v>
      </c>
      <c r="AM4" s="4">
        <f t="shared" si="1"/>
        <v>2031</v>
      </c>
      <c r="AN4" s="4">
        <f t="shared" si="1"/>
        <v>2031</v>
      </c>
      <c r="AO4" s="4">
        <f t="shared" si="1"/>
        <v>2031</v>
      </c>
      <c r="AP4" s="4">
        <f t="shared" si="1"/>
        <v>2031</v>
      </c>
      <c r="AQ4" s="4">
        <f t="shared" si="1"/>
        <v>2031</v>
      </c>
      <c r="AR4" s="4">
        <f t="shared" si="1"/>
        <v>2031</v>
      </c>
      <c r="AS4" s="4">
        <f t="shared" si="1"/>
        <v>2031</v>
      </c>
      <c r="AT4" s="4">
        <f t="shared" si="1"/>
        <v>2031</v>
      </c>
      <c r="AU4" s="4">
        <f t="shared" si="1"/>
        <v>2031</v>
      </c>
      <c r="AV4" s="4">
        <f t="shared" si="1"/>
        <v>2031</v>
      </c>
      <c r="AW4" s="4">
        <f t="shared" si="1"/>
        <v>2031</v>
      </c>
      <c r="AX4" s="4">
        <f t="shared" si="1"/>
        <v>2031</v>
      </c>
      <c r="AY4" s="4">
        <f t="shared" si="1"/>
        <v>2032</v>
      </c>
      <c r="AZ4" s="4">
        <f t="shared" si="1"/>
        <v>2032</v>
      </c>
      <c r="BA4" s="4">
        <f t="shared" si="1"/>
        <v>2032</v>
      </c>
      <c r="BB4" s="4">
        <f t="shared" si="1"/>
        <v>2032</v>
      </c>
      <c r="BC4" s="4">
        <f t="shared" si="1"/>
        <v>2032</v>
      </c>
      <c r="BD4" s="4">
        <f t="shared" si="1"/>
        <v>2032</v>
      </c>
      <c r="BE4" s="4">
        <f t="shared" si="1"/>
        <v>2032</v>
      </c>
      <c r="BF4" s="4">
        <f t="shared" si="1"/>
        <v>2032</v>
      </c>
      <c r="BG4" s="4">
        <f t="shared" si="1"/>
        <v>2032</v>
      </c>
      <c r="BH4" s="4">
        <f t="shared" si="1"/>
        <v>2032</v>
      </c>
      <c r="BI4" s="4">
        <f t="shared" si="1"/>
        <v>2032</v>
      </c>
      <c r="BJ4" s="4">
        <f t="shared" si="1"/>
        <v>2032</v>
      </c>
      <c r="BK4" s="4">
        <f t="shared" si="1"/>
        <v>2033</v>
      </c>
      <c r="BL4" s="4">
        <f t="shared" si="1"/>
        <v>2033</v>
      </c>
      <c r="BM4" s="4">
        <f t="shared" si="1"/>
        <v>2033</v>
      </c>
      <c r="BN4" s="4">
        <f t="shared" si="1"/>
        <v>2033</v>
      </c>
      <c r="BO4" s="4">
        <f t="shared" si="1"/>
        <v>2033</v>
      </c>
      <c r="BP4" s="4">
        <f t="shared" ref="BP4:CU4" si="2">IF(BO6=12,BO4+1,BO4)</f>
        <v>2033</v>
      </c>
      <c r="BQ4" s="4">
        <f t="shared" si="2"/>
        <v>2033</v>
      </c>
      <c r="BR4" s="4">
        <f t="shared" si="2"/>
        <v>2033</v>
      </c>
      <c r="BS4" s="4">
        <f t="shared" si="2"/>
        <v>2033</v>
      </c>
      <c r="BT4" s="4">
        <f t="shared" si="2"/>
        <v>2033</v>
      </c>
      <c r="BU4" s="4">
        <f t="shared" si="2"/>
        <v>2033</v>
      </c>
      <c r="BV4" s="4">
        <f t="shared" si="2"/>
        <v>2033</v>
      </c>
      <c r="BW4" s="4">
        <f t="shared" si="2"/>
        <v>2034</v>
      </c>
      <c r="BX4" s="4">
        <f t="shared" si="2"/>
        <v>2034</v>
      </c>
      <c r="BY4" s="4">
        <f t="shared" si="2"/>
        <v>2034</v>
      </c>
      <c r="BZ4" s="4">
        <f t="shared" si="2"/>
        <v>2034</v>
      </c>
      <c r="CA4" s="4">
        <f t="shared" si="2"/>
        <v>2034</v>
      </c>
      <c r="CB4" s="4">
        <f t="shared" si="2"/>
        <v>2034</v>
      </c>
      <c r="CC4" s="4">
        <f t="shared" si="2"/>
        <v>2034</v>
      </c>
      <c r="CD4" s="4">
        <f t="shared" si="2"/>
        <v>2034</v>
      </c>
      <c r="CE4" s="4">
        <f t="shared" si="2"/>
        <v>2034</v>
      </c>
      <c r="CF4" s="4">
        <f t="shared" si="2"/>
        <v>2034</v>
      </c>
      <c r="CG4" s="4">
        <f t="shared" si="2"/>
        <v>2034</v>
      </c>
      <c r="CH4" s="4">
        <f t="shared" si="2"/>
        <v>2034</v>
      </c>
      <c r="CI4" s="4">
        <f t="shared" si="2"/>
        <v>2035</v>
      </c>
      <c r="CJ4" s="4">
        <f t="shared" si="2"/>
        <v>2035</v>
      </c>
      <c r="CK4" s="4">
        <f t="shared" si="2"/>
        <v>2035</v>
      </c>
      <c r="CL4" s="4">
        <f t="shared" si="2"/>
        <v>2035</v>
      </c>
      <c r="CM4" s="4">
        <f t="shared" si="2"/>
        <v>2035</v>
      </c>
      <c r="CN4" s="4">
        <f t="shared" si="2"/>
        <v>2035</v>
      </c>
      <c r="CO4" s="4">
        <f t="shared" si="2"/>
        <v>2035</v>
      </c>
      <c r="CP4" s="4">
        <f t="shared" si="2"/>
        <v>2035</v>
      </c>
      <c r="CQ4" s="4">
        <f t="shared" si="2"/>
        <v>2035</v>
      </c>
      <c r="CR4" s="4">
        <f t="shared" si="2"/>
        <v>2035</v>
      </c>
      <c r="CS4" s="4">
        <f t="shared" si="2"/>
        <v>2035</v>
      </c>
      <c r="CT4" s="4">
        <f t="shared" si="2"/>
        <v>2035</v>
      </c>
      <c r="CU4" s="4">
        <f t="shared" si="2"/>
        <v>2036</v>
      </c>
      <c r="CV4" s="4">
        <f t="shared" ref="CV4:EA4" si="3">IF(CU6=12,CU4+1,CU4)</f>
        <v>2036</v>
      </c>
      <c r="CW4" s="4">
        <f t="shared" si="3"/>
        <v>2036</v>
      </c>
      <c r="CX4" s="4">
        <f t="shared" si="3"/>
        <v>2036</v>
      </c>
      <c r="CY4" s="4">
        <f t="shared" si="3"/>
        <v>2036</v>
      </c>
      <c r="CZ4" s="4">
        <f t="shared" si="3"/>
        <v>2036</v>
      </c>
      <c r="DA4" s="4">
        <f t="shared" si="3"/>
        <v>2036</v>
      </c>
      <c r="DB4" s="4">
        <f t="shared" si="3"/>
        <v>2036</v>
      </c>
      <c r="DC4" s="4">
        <f t="shared" si="3"/>
        <v>2036</v>
      </c>
      <c r="DD4" s="4">
        <f t="shared" si="3"/>
        <v>2036</v>
      </c>
      <c r="DE4" s="4">
        <f t="shared" si="3"/>
        <v>2036</v>
      </c>
      <c r="DF4" s="4">
        <f t="shared" si="3"/>
        <v>2036</v>
      </c>
      <c r="DG4" s="4">
        <f t="shared" si="3"/>
        <v>2037</v>
      </c>
      <c r="DH4" s="4">
        <f t="shared" si="3"/>
        <v>2037</v>
      </c>
      <c r="DI4" s="4">
        <f t="shared" si="3"/>
        <v>2037</v>
      </c>
      <c r="DJ4" s="4">
        <f t="shared" si="3"/>
        <v>2037</v>
      </c>
      <c r="DK4" s="4">
        <f t="shared" si="3"/>
        <v>2037</v>
      </c>
      <c r="DL4" s="4">
        <f t="shared" si="3"/>
        <v>2037</v>
      </c>
      <c r="DM4" s="4">
        <f t="shared" si="3"/>
        <v>2037</v>
      </c>
      <c r="DN4" s="4">
        <f t="shared" si="3"/>
        <v>2037</v>
      </c>
      <c r="DO4" s="4">
        <f t="shared" si="3"/>
        <v>2037</v>
      </c>
      <c r="DP4" s="4">
        <f t="shared" si="3"/>
        <v>2037</v>
      </c>
      <c r="DQ4" s="4">
        <f t="shared" si="3"/>
        <v>2037</v>
      </c>
      <c r="DR4" s="4">
        <f t="shared" si="3"/>
        <v>2037</v>
      </c>
      <c r="DS4" s="4">
        <f t="shared" si="3"/>
        <v>2038</v>
      </c>
      <c r="DT4" s="4">
        <f t="shared" si="3"/>
        <v>2038</v>
      </c>
      <c r="DU4" s="4">
        <f t="shared" si="3"/>
        <v>2038</v>
      </c>
      <c r="DV4" s="4">
        <f t="shared" si="3"/>
        <v>2038</v>
      </c>
      <c r="DW4" s="4">
        <f t="shared" si="3"/>
        <v>2038</v>
      </c>
      <c r="DX4" s="4">
        <f t="shared" si="3"/>
        <v>2038</v>
      </c>
      <c r="DY4" s="4">
        <f t="shared" si="3"/>
        <v>2038</v>
      </c>
      <c r="DZ4" s="4">
        <f t="shared" si="3"/>
        <v>2038</v>
      </c>
      <c r="EA4" s="4">
        <f t="shared" si="3"/>
        <v>2038</v>
      </c>
      <c r="EB4" s="4">
        <f t="shared" ref="EB4:FG4" si="4">IF(EA6=12,EA4+1,EA4)</f>
        <v>2038</v>
      </c>
      <c r="EC4" s="4">
        <f t="shared" si="4"/>
        <v>2038</v>
      </c>
      <c r="ED4" s="4">
        <f t="shared" si="4"/>
        <v>2038</v>
      </c>
      <c r="EE4" s="4">
        <f t="shared" si="4"/>
        <v>2039</v>
      </c>
      <c r="EF4" s="4">
        <f t="shared" si="4"/>
        <v>2039</v>
      </c>
      <c r="EG4" s="4">
        <f t="shared" si="4"/>
        <v>2039</v>
      </c>
      <c r="EH4" s="4">
        <f t="shared" si="4"/>
        <v>2039</v>
      </c>
      <c r="EI4" s="4">
        <f t="shared" si="4"/>
        <v>2039</v>
      </c>
      <c r="EJ4" s="4">
        <f t="shared" si="4"/>
        <v>2039</v>
      </c>
      <c r="EK4" s="4">
        <f t="shared" si="4"/>
        <v>2039</v>
      </c>
      <c r="EL4" s="4">
        <f t="shared" si="4"/>
        <v>2039</v>
      </c>
      <c r="EM4" s="4">
        <f t="shared" si="4"/>
        <v>2039</v>
      </c>
      <c r="EN4" s="4">
        <f t="shared" si="4"/>
        <v>2039</v>
      </c>
      <c r="EO4" s="4">
        <f t="shared" si="4"/>
        <v>2039</v>
      </c>
      <c r="EP4" s="4">
        <f t="shared" si="4"/>
        <v>2039</v>
      </c>
      <c r="EQ4" s="4">
        <f t="shared" si="4"/>
        <v>2040</v>
      </c>
      <c r="ER4" s="4">
        <f t="shared" si="4"/>
        <v>2040</v>
      </c>
      <c r="ES4" s="4">
        <f t="shared" si="4"/>
        <v>2040</v>
      </c>
      <c r="ET4" s="4">
        <f t="shared" si="4"/>
        <v>2040</v>
      </c>
      <c r="EU4" s="4">
        <f t="shared" si="4"/>
        <v>2040</v>
      </c>
      <c r="EV4" s="4">
        <f t="shared" si="4"/>
        <v>2040</v>
      </c>
      <c r="EW4" s="4">
        <f t="shared" si="4"/>
        <v>2040</v>
      </c>
      <c r="EX4" s="4">
        <f t="shared" si="4"/>
        <v>2040</v>
      </c>
      <c r="EY4" s="4">
        <f t="shared" si="4"/>
        <v>2040</v>
      </c>
      <c r="EZ4" s="4">
        <f t="shared" si="4"/>
        <v>2040</v>
      </c>
      <c r="FA4" s="4">
        <f t="shared" si="4"/>
        <v>2040</v>
      </c>
      <c r="FB4" s="4">
        <f t="shared" si="4"/>
        <v>2040</v>
      </c>
      <c r="FC4" s="4">
        <f t="shared" si="4"/>
        <v>2041</v>
      </c>
      <c r="FD4" s="4">
        <f t="shared" si="4"/>
        <v>2041</v>
      </c>
      <c r="FE4" s="4">
        <f t="shared" si="4"/>
        <v>2041</v>
      </c>
      <c r="FF4" s="4">
        <f t="shared" si="4"/>
        <v>2041</v>
      </c>
      <c r="FG4" s="4">
        <f t="shared" si="4"/>
        <v>2041</v>
      </c>
      <c r="FH4" s="4">
        <f t="shared" ref="FH4:GG4" si="5">IF(FG6=12,FG4+1,FG4)</f>
        <v>2041</v>
      </c>
      <c r="FI4" s="4">
        <f t="shared" si="5"/>
        <v>2041</v>
      </c>
      <c r="FJ4" s="4">
        <f t="shared" si="5"/>
        <v>2041</v>
      </c>
      <c r="FK4" s="4">
        <f t="shared" si="5"/>
        <v>2041</v>
      </c>
      <c r="FL4" s="4">
        <f t="shared" si="5"/>
        <v>2041</v>
      </c>
      <c r="FM4" s="4">
        <f t="shared" si="5"/>
        <v>2041</v>
      </c>
      <c r="FN4" s="4">
        <f t="shared" si="5"/>
        <v>2041</v>
      </c>
      <c r="FO4" s="4">
        <f t="shared" si="5"/>
        <v>2042</v>
      </c>
      <c r="FP4" s="4">
        <f t="shared" si="5"/>
        <v>2042</v>
      </c>
      <c r="FQ4" s="4">
        <f t="shared" si="5"/>
        <v>2042</v>
      </c>
      <c r="FR4" s="4">
        <f t="shared" si="5"/>
        <v>2042</v>
      </c>
      <c r="FS4" s="4">
        <f t="shared" si="5"/>
        <v>2042</v>
      </c>
      <c r="FT4" s="4">
        <f t="shared" si="5"/>
        <v>2042</v>
      </c>
      <c r="FU4" s="4">
        <f t="shared" si="5"/>
        <v>2042</v>
      </c>
      <c r="FV4" s="4">
        <f t="shared" si="5"/>
        <v>2042</v>
      </c>
      <c r="FW4" s="4">
        <f t="shared" si="5"/>
        <v>2042</v>
      </c>
      <c r="FX4" s="4">
        <f t="shared" si="5"/>
        <v>2042</v>
      </c>
      <c r="FY4" s="4">
        <f t="shared" si="5"/>
        <v>2042</v>
      </c>
      <c r="FZ4" s="4">
        <f t="shared" si="5"/>
        <v>2042</v>
      </c>
      <c r="GA4" s="4">
        <f t="shared" si="5"/>
        <v>2043</v>
      </c>
      <c r="GB4" s="4">
        <f t="shared" si="5"/>
        <v>2043</v>
      </c>
      <c r="GC4" s="4">
        <f t="shared" si="5"/>
        <v>2043</v>
      </c>
      <c r="GD4" s="4">
        <f t="shared" si="5"/>
        <v>2043</v>
      </c>
      <c r="GE4" s="4">
        <f t="shared" si="5"/>
        <v>2043</v>
      </c>
      <c r="GF4" s="4">
        <f t="shared" si="5"/>
        <v>2043</v>
      </c>
      <c r="GG4" s="4">
        <f t="shared" si="5"/>
        <v>2043</v>
      </c>
      <c r="GH4" s="4">
        <f t="shared" ref="GH4" si="6">IF(GG6=12,GG4+1,GG4)</f>
        <v>2043</v>
      </c>
      <c r="GI4" s="4">
        <f t="shared" ref="GI4" si="7">IF(GH6=12,GH4+1,GH4)</f>
        <v>2043</v>
      </c>
      <c r="GJ4" s="4">
        <f t="shared" ref="GJ4" si="8">IF(GI6=12,GI4+1,GI4)</f>
        <v>2043</v>
      </c>
      <c r="GK4" s="4">
        <f t="shared" ref="GK4" si="9">IF(GJ6=12,GJ4+1,GJ4)</f>
        <v>2043</v>
      </c>
      <c r="GL4" s="4">
        <f t="shared" ref="GL4" si="10">IF(GK6=12,GK4+1,GK4)</f>
        <v>2043</v>
      </c>
      <c r="GM4" s="4">
        <f t="shared" ref="GM4" si="11">IF(GL6=12,GL4+1,GL4)</f>
        <v>2044</v>
      </c>
      <c r="GN4" s="4">
        <f t="shared" ref="GN4" si="12">IF(GM6=12,GM4+1,GM4)</f>
        <v>2044</v>
      </c>
      <c r="GO4" s="4">
        <f t="shared" ref="GO4" si="13">IF(GN6=12,GN4+1,GN4)</f>
        <v>2044</v>
      </c>
      <c r="GP4" s="4">
        <f t="shared" ref="GP4" si="14">IF(GO6=12,GO4+1,GO4)</f>
        <v>2044</v>
      </c>
      <c r="GQ4" s="4">
        <f t="shared" ref="GQ4" si="15">IF(GP6=12,GP4+1,GP4)</f>
        <v>2044</v>
      </c>
      <c r="GR4" s="4">
        <f t="shared" ref="GR4" si="16">IF(GQ6=12,GQ4+1,GQ4)</f>
        <v>2044</v>
      </c>
      <c r="GS4" s="4">
        <f t="shared" ref="GS4" si="17">IF(GR6=12,GR4+1,GR4)</f>
        <v>2044</v>
      </c>
      <c r="GT4" s="4">
        <f t="shared" ref="GT4" si="18">IF(GS6=12,GS4+1,GS4)</f>
        <v>2044</v>
      </c>
      <c r="GU4" s="4">
        <f t="shared" ref="GU4" si="19">IF(GT6=12,GT4+1,GT4)</f>
        <v>2044</v>
      </c>
      <c r="GV4" s="4">
        <f t="shared" ref="GV4" si="20">IF(GU6=12,GU4+1,GU4)</f>
        <v>2044</v>
      </c>
      <c r="GW4" s="4">
        <f t="shared" ref="GW4" si="21">IF(GV6=12,GV4+1,GV4)</f>
        <v>2044</v>
      </c>
      <c r="GX4" s="4">
        <f t="shared" ref="GX4" si="22">IF(GW6=12,GW4+1,GW4)</f>
        <v>2044</v>
      </c>
      <c r="GY4" s="4">
        <f t="shared" ref="GY4" si="23">IF(GX6=12,GX4+1,GX4)</f>
        <v>2045</v>
      </c>
      <c r="GZ4" s="4">
        <f t="shared" ref="GZ4" si="24">IF(GY6=12,GY4+1,GY4)</f>
        <v>2045</v>
      </c>
      <c r="HA4" s="4">
        <f t="shared" ref="HA4" si="25">IF(GZ6=12,GZ4+1,GZ4)</f>
        <v>2045</v>
      </c>
      <c r="HB4" s="4">
        <f t="shared" ref="HB4" si="26">IF(HA6=12,HA4+1,HA4)</f>
        <v>2045</v>
      </c>
      <c r="HC4" s="4">
        <f t="shared" ref="HC4" si="27">IF(HB6=12,HB4+1,HB4)</f>
        <v>2045</v>
      </c>
      <c r="HD4" s="4">
        <f t="shared" ref="HD4" si="28">IF(HC6=12,HC4+1,HC4)</f>
        <v>2045</v>
      </c>
      <c r="HE4" s="4">
        <f t="shared" ref="HE4" si="29">IF(HD6=12,HD4+1,HD4)</f>
        <v>2045</v>
      </c>
      <c r="HF4" s="4">
        <f t="shared" ref="HF4" si="30">IF(HE6=12,HE4+1,HE4)</f>
        <v>2045</v>
      </c>
      <c r="HG4" s="4">
        <f t="shared" ref="HG4" si="31">IF(HF6=12,HF4+1,HF4)</f>
        <v>2045</v>
      </c>
      <c r="HH4" s="4">
        <f t="shared" ref="HH4" si="32">IF(HG6=12,HG4+1,HG4)</f>
        <v>2045</v>
      </c>
      <c r="HI4" s="4">
        <f t="shared" ref="HI4" si="33">IF(HH6=12,HH4+1,HH4)</f>
        <v>2045</v>
      </c>
      <c r="HJ4" s="4">
        <f t="shared" ref="HJ4" si="34">IF(HI6=12,HI4+1,HI4)</f>
        <v>2045</v>
      </c>
      <c r="HK4" s="4">
        <f t="shared" ref="HK4" si="35">IF(HJ6=12,HJ4+1,HJ4)</f>
        <v>2046</v>
      </c>
      <c r="HL4" s="4">
        <f t="shared" ref="HL4" si="36">IF(HK6=12,HK4+1,HK4)</f>
        <v>2046</v>
      </c>
      <c r="HM4" s="4">
        <f t="shared" ref="HM4" si="37">IF(HL6=12,HL4+1,HL4)</f>
        <v>2046</v>
      </c>
      <c r="HN4" s="4">
        <f t="shared" ref="HN4" si="38">IF(HM6=12,HM4+1,HM4)</f>
        <v>2046</v>
      </c>
      <c r="HO4" s="4">
        <f t="shared" ref="HO4" si="39">IF(HN6=12,HN4+1,HN4)</f>
        <v>2046</v>
      </c>
      <c r="HP4" s="4">
        <f t="shared" ref="HP4" si="40">IF(HO6=12,HO4+1,HO4)</f>
        <v>2046</v>
      </c>
      <c r="HQ4" s="4">
        <f t="shared" ref="HQ4" si="41">IF(HP6=12,HP4+1,HP4)</f>
        <v>2046</v>
      </c>
      <c r="HR4" s="4">
        <f t="shared" ref="HR4" si="42">IF(HQ6=12,HQ4+1,HQ4)</f>
        <v>2046</v>
      </c>
      <c r="HS4" s="4">
        <f t="shared" ref="HS4" si="43">IF(HR6=12,HR4+1,HR4)</f>
        <v>2046</v>
      </c>
      <c r="HT4" s="4">
        <f t="shared" ref="HT4" si="44">IF(HS6=12,HS4+1,HS4)</f>
        <v>2046</v>
      </c>
      <c r="HU4" s="4">
        <f t="shared" ref="HU4" si="45">IF(HT6=12,HT4+1,HT4)</f>
        <v>2046</v>
      </c>
      <c r="HV4" s="4">
        <f t="shared" ref="HV4" si="46">IF(HU6=12,HU4+1,HU4)</f>
        <v>2046</v>
      </c>
      <c r="HW4" s="4">
        <f t="shared" ref="HW4" si="47">IF(HV6=12,HV4+1,HV4)</f>
        <v>2047</v>
      </c>
      <c r="HX4" s="4">
        <f t="shared" ref="HX4" si="48">IF(HW6=12,HW4+1,HW4)</f>
        <v>2047</v>
      </c>
      <c r="HY4" s="4">
        <f t="shared" ref="HY4" si="49">IF(HX6=12,HX4+1,HX4)</f>
        <v>2047</v>
      </c>
      <c r="HZ4" s="4">
        <f t="shared" ref="HZ4" si="50">IF(HY6=12,HY4+1,HY4)</f>
        <v>2047</v>
      </c>
      <c r="IA4" s="4">
        <f t="shared" ref="IA4" si="51">IF(HZ6=12,HZ4+1,HZ4)</f>
        <v>2047</v>
      </c>
      <c r="IB4" s="4">
        <f t="shared" ref="IB4" si="52">IF(IA6=12,IA4+1,IA4)</f>
        <v>2047</v>
      </c>
      <c r="IC4" s="4">
        <f t="shared" ref="IC4" si="53">IF(IB6=12,IB4+1,IB4)</f>
        <v>2047</v>
      </c>
      <c r="ID4" s="4">
        <f t="shared" ref="ID4" si="54">IF(IC6=12,IC4+1,IC4)</f>
        <v>2047</v>
      </c>
      <c r="IE4" s="4">
        <f t="shared" ref="IE4" si="55">IF(ID6=12,ID4+1,ID4)</f>
        <v>2047</v>
      </c>
      <c r="IF4" s="4">
        <f t="shared" ref="IF4" si="56">IF(IE6=12,IE4+1,IE4)</f>
        <v>2047</v>
      </c>
      <c r="IG4" s="4">
        <f t="shared" ref="IG4" si="57">IF(IF6=12,IF4+1,IF4)</f>
        <v>2047</v>
      </c>
      <c r="IH4" s="4">
        <f t="shared" ref="IH4" si="58">IF(IG6=12,IG4+1,IG4)</f>
        <v>2047</v>
      </c>
      <c r="II4" s="4">
        <f t="shared" ref="II4" si="59">IF(IH6=12,IH4+1,IH4)</f>
        <v>2048</v>
      </c>
      <c r="IJ4" s="4">
        <f t="shared" ref="IJ4" si="60">IF(II6=12,II4+1,II4)</f>
        <v>2048</v>
      </c>
      <c r="IK4" s="4">
        <f t="shared" ref="IK4" si="61">IF(IJ6=12,IJ4+1,IJ4)</f>
        <v>2048</v>
      </c>
      <c r="IL4" s="4">
        <f t="shared" ref="IL4" si="62">IF(IK6=12,IK4+1,IK4)</f>
        <v>2048</v>
      </c>
      <c r="IM4" s="4">
        <f t="shared" ref="IM4" si="63">IF(IL6=12,IL4+1,IL4)</f>
        <v>2048</v>
      </c>
      <c r="IN4" s="4">
        <f t="shared" ref="IN4" si="64">IF(IM6=12,IM4+1,IM4)</f>
        <v>2048</v>
      </c>
      <c r="IO4" s="4">
        <f t="shared" ref="IO4" si="65">IF(IN6=12,IN4+1,IN4)</f>
        <v>2048</v>
      </c>
      <c r="IP4" s="4">
        <f t="shared" ref="IP4" si="66">IF(IO6=12,IO4+1,IO4)</f>
        <v>2048</v>
      </c>
      <c r="IQ4" s="4">
        <f t="shared" ref="IQ4" si="67">IF(IP6=12,IP4+1,IP4)</f>
        <v>2048</v>
      </c>
      <c r="IR4" s="4">
        <f t="shared" ref="IR4" si="68">IF(IQ6=12,IQ4+1,IQ4)</f>
        <v>2048</v>
      </c>
      <c r="IS4" s="4">
        <f t="shared" ref="IS4" si="69">IF(IR6=12,IR4+1,IR4)</f>
        <v>2048</v>
      </c>
      <c r="IT4" s="4">
        <f t="shared" ref="IT4" si="70">IF(IS6=12,IS4+1,IS4)</f>
        <v>2048</v>
      </c>
      <c r="IU4" s="4">
        <f t="shared" ref="IU4" si="71">IF(IT6=12,IT4+1,IT4)</f>
        <v>2049</v>
      </c>
      <c r="IV4" s="4">
        <f t="shared" ref="IV4" si="72">IF(IU6=12,IU4+1,IU4)</f>
        <v>2049</v>
      </c>
      <c r="IW4" s="4">
        <f t="shared" ref="IW4" si="73">IF(IV6=12,IV4+1,IV4)</f>
        <v>2049</v>
      </c>
      <c r="IX4" s="4">
        <f t="shared" ref="IX4" si="74">IF(IW6=12,IW4+1,IW4)</f>
        <v>2049</v>
      </c>
      <c r="IY4" s="4">
        <f t="shared" ref="IY4" si="75">IF(IX6=12,IX4+1,IX4)</f>
        <v>2049</v>
      </c>
      <c r="IZ4" s="4">
        <f t="shared" ref="IZ4" si="76">IF(IY6=12,IY4+1,IY4)</f>
        <v>2049</v>
      </c>
      <c r="JA4" s="4">
        <f t="shared" ref="JA4" si="77">IF(IZ6=12,IZ4+1,IZ4)</f>
        <v>2049</v>
      </c>
      <c r="JB4" s="4">
        <f t="shared" ref="JB4" si="78">IF(JA6=12,JA4+1,JA4)</f>
        <v>2049</v>
      </c>
      <c r="JC4" s="4">
        <f t="shared" ref="JC4" si="79">IF(JB6=12,JB4+1,JB4)</f>
        <v>2049</v>
      </c>
      <c r="JD4" s="4">
        <f t="shared" ref="JD4" si="80">IF(JC6=12,JC4+1,JC4)</f>
        <v>2049</v>
      </c>
      <c r="JE4" s="4">
        <f t="shared" ref="JE4" si="81">IF(JD6=12,JD4+1,JD4)</f>
        <v>2049</v>
      </c>
      <c r="JF4" s="4">
        <f t="shared" ref="JF4" si="82">IF(JE6=12,JE4+1,JE4)</f>
        <v>2049</v>
      </c>
      <c r="JG4" s="4">
        <f t="shared" ref="JG4" si="83">IF(JF6=12,JF4+1,JF4)</f>
        <v>2050</v>
      </c>
      <c r="JH4" s="4">
        <f t="shared" ref="JH4" si="84">IF(JG6=12,JG4+1,JG4)</f>
        <v>2050</v>
      </c>
      <c r="JI4" s="4">
        <f t="shared" ref="JI4" si="85">IF(JH6=12,JH4+1,JH4)</f>
        <v>2050</v>
      </c>
      <c r="JJ4" s="4">
        <f t="shared" ref="JJ4" si="86">IF(JI6=12,JI4+1,JI4)</f>
        <v>2050</v>
      </c>
      <c r="JK4" s="4">
        <f t="shared" ref="JK4" si="87">IF(JJ6=12,JJ4+1,JJ4)</f>
        <v>2050</v>
      </c>
      <c r="JL4" s="4">
        <f t="shared" ref="JL4" si="88">IF(JK6=12,JK4+1,JK4)</f>
        <v>2050</v>
      </c>
      <c r="JM4" s="4">
        <f t="shared" ref="JM4" si="89">IF(JL6=12,JL4+1,JL4)</f>
        <v>2050</v>
      </c>
      <c r="JN4" s="4">
        <f t="shared" ref="JN4" si="90">IF(JM6=12,JM4+1,JM4)</f>
        <v>2050</v>
      </c>
      <c r="JO4" s="4">
        <f t="shared" ref="JO4" si="91">IF(JN6=12,JN4+1,JN4)</f>
        <v>2050</v>
      </c>
      <c r="JP4" s="4">
        <f t="shared" ref="JP4" si="92">IF(JO6=12,JO4+1,JO4)</f>
        <v>2050</v>
      </c>
      <c r="JQ4" s="4">
        <f t="shared" ref="JQ4" si="93">IF(JP6=12,JP4+1,JP4)</f>
        <v>2050</v>
      </c>
      <c r="JR4" s="4">
        <f t="shared" ref="JR4" si="94">IF(JQ6=12,JQ4+1,JQ4)</f>
        <v>2050</v>
      </c>
      <c r="JS4" s="4">
        <f t="shared" ref="JS4" si="95">IF(JR6=12,JR4+1,JR4)</f>
        <v>2051</v>
      </c>
      <c r="JT4" s="4">
        <f t="shared" ref="JT4" si="96">IF(JS6=12,JS4+1,JS4)</f>
        <v>2051</v>
      </c>
      <c r="JU4" s="4">
        <f t="shared" ref="JU4" si="97">IF(JT6=12,JT4+1,JT4)</f>
        <v>2051</v>
      </c>
      <c r="JV4" s="4">
        <f t="shared" ref="JV4" si="98">IF(JU6=12,JU4+1,JU4)</f>
        <v>2051</v>
      </c>
      <c r="JW4" s="4">
        <f t="shared" ref="JW4" si="99">IF(JV6=12,JV4+1,JV4)</f>
        <v>2051</v>
      </c>
      <c r="JX4" s="4">
        <f t="shared" ref="JX4" si="100">IF(JW6=12,JW4+1,JW4)</f>
        <v>2051</v>
      </c>
      <c r="JY4" s="4">
        <f t="shared" ref="JY4" si="101">IF(JX6=12,JX4+1,JX4)</f>
        <v>2051</v>
      </c>
      <c r="JZ4" s="4">
        <f t="shared" ref="JZ4" si="102">IF(JY6=12,JY4+1,JY4)</f>
        <v>2051</v>
      </c>
      <c r="KA4" s="4">
        <f t="shared" ref="KA4" si="103">IF(JZ6=12,JZ4+1,JZ4)</f>
        <v>2051</v>
      </c>
      <c r="KB4" s="4">
        <f t="shared" ref="KB4" si="104">IF(KA6=12,KA4+1,KA4)</f>
        <v>2051</v>
      </c>
      <c r="KC4" s="4">
        <f t="shared" ref="KC4" si="105">IF(KB6=12,KB4+1,KB4)</f>
        <v>2051</v>
      </c>
      <c r="KD4" s="4">
        <f t="shared" ref="KD4" si="106">IF(KC6=12,KC4+1,KC4)</f>
        <v>2051</v>
      </c>
      <c r="KE4" s="4">
        <f t="shared" ref="KE4" si="107">IF(KD6=12,KD4+1,KD4)</f>
        <v>2052</v>
      </c>
      <c r="KF4" s="4">
        <f t="shared" ref="KF4" si="108">IF(KE6=12,KE4+1,KE4)</f>
        <v>2052</v>
      </c>
      <c r="KG4" s="4">
        <f t="shared" ref="KG4" si="109">IF(KF6=12,KF4+1,KF4)</f>
        <v>2052</v>
      </c>
      <c r="KH4" s="4">
        <f t="shared" ref="KH4" si="110">IF(KG6=12,KG4+1,KG4)</f>
        <v>2052</v>
      </c>
      <c r="KI4" s="4">
        <f t="shared" ref="KI4" si="111">IF(KH6=12,KH4+1,KH4)</f>
        <v>2052</v>
      </c>
      <c r="KJ4" s="4">
        <f t="shared" ref="KJ4" si="112">IF(KI6=12,KI4+1,KI4)</f>
        <v>2052</v>
      </c>
      <c r="KK4" s="4">
        <f t="shared" ref="KK4" si="113">IF(KJ6=12,KJ4+1,KJ4)</f>
        <v>2052</v>
      </c>
      <c r="KL4" s="4">
        <f t="shared" ref="KL4" si="114">IF(KK6=12,KK4+1,KK4)</f>
        <v>2052</v>
      </c>
      <c r="KM4" s="4">
        <f t="shared" ref="KM4" si="115">IF(KL6=12,KL4+1,KL4)</f>
        <v>2052</v>
      </c>
      <c r="KN4" s="4">
        <f t="shared" ref="KN4" si="116">IF(KM6=12,KM4+1,KM4)</f>
        <v>2052</v>
      </c>
      <c r="KO4" s="4">
        <f t="shared" ref="KO4" si="117">IF(KN6=12,KN4+1,KN4)</f>
        <v>2052</v>
      </c>
      <c r="KP4" s="4">
        <f t="shared" ref="KP4" si="118">IF(KO6=12,KO4+1,KO4)</f>
        <v>2052</v>
      </c>
      <c r="KQ4" s="4">
        <f t="shared" ref="KQ4" si="119">IF(KP6=12,KP4+1,KP4)</f>
        <v>2053</v>
      </c>
      <c r="KR4" s="4">
        <f t="shared" ref="KR4" si="120">IF(KQ6=12,KQ4+1,KQ4)</f>
        <v>2053</v>
      </c>
      <c r="KS4" s="4">
        <f t="shared" ref="KS4" si="121">IF(KR6=12,KR4+1,KR4)</f>
        <v>2053</v>
      </c>
      <c r="KT4" s="4">
        <f t="shared" ref="KT4" si="122">IF(KS6=12,KS4+1,KS4)</f>
        <v>2053</v>
      </c>
      <c r="KU4" s="4">
        <f t="shared" ref="KU4" si="123">IF(KT6=12,KT4+1,KT4)</f>
        <v>2053</v>
      </c>
      <c r="KV4" s="4">
        <f t="shared" ref="KV4" si="124">IF(KU6=12,KU4+1,KU4)</f>
        <v>2053</v>
      </c>
      <c r="KW4" s="4">
        <f t="shared" ref="KW4" si="125">IF(KV6=12,KV4+1,KV4)</f>
        <v>2053</v>
      </c>
      <c r="KX4" s="4">
        <f t="shared" ref="KX4" si="126">IF(KW6=12,KW4+1,KW4)</f>
        <v>2053</v>
      </c>
      <c r="KY4" s="4">
        <f t="shared" ref="KY4" si="127">IF(KX6=12,KX4+1,KX4)</f>
        <v>2053</v>
      </c>
      <c r="KZ4" s="4">
        <f t="shared" ref="KZ4" si="128">IF(KY6=12,KY4+1,KY4)</f>
        <v>2053</v>
      </c>
      <c r="LA4" s="4">
        <f t="shared" ref="LA4" si="129">IF(KZ6=12,KZ4+1,KZ4)</f>
        <v>2053</v>
      </c>
      <c r="LB4" s="4">
        <f t="shared" ref="LB4" si="130">IF(LA6=12,LA4+1,LA4)</f>
        <v>2053</v>
      </c>
      <c r="LC4" s="4">
        <f t="shared" ref="LC4" si="131">IF(LB6=12,LB4+1,LB4)</f>
        <v>2054</v>
      </c>
      <c r="LD4" s="4">
        <f t="shared" ref="LD4" si="132">IF(LC6=12,LC4+1,LC4)</f>
        <v>2054</v>
      </c>
      <c r="LE4" s="4">
        <f t="shared" ref="LE4" si="133">IF(LD6=12,LD4+1,LD4)</f>
        <v>2054</v>
      </c>
      <c r="LF4" s="4">
        <f t="shared" ref="LF4" si="134">IF(LE6=12,LE4+1,LE4)</f>
        <v>2054</v>
      </c>
      <c r="LG4" s="4">
        <f t="shared" ref="LG4" si="135">IF(LF6=12,LF4+1,LF4)</f>
        <v>2054</v>
      </c>
      <c r="LH4" s="4">
        <f t="shared" ref="LH4" si="136">IF(LG6=12,LG4+1,LG4)</f>
        <v>2054</v>
      </c>
      <c r="LI4" s="4">
        <f t="shared" ref="LI4" si="137">IF(LH6=12,LH4+1,LH4)</f>
        <v>2054</v>
      </c>
      <c r="LJ4" s="4">
        <f t="shared" ref="LJ4" si="138">IF(LI6=12,LI4+1,LI4)</f>
        <v>2054</v>
      </c>
      <c r="LK4" s="4">
        <f t="shared" ref="LK4" si="139">IF(LJ6=12,LJ4+1,LJ4)</f>
        <v>2054</v>
      </c>
      <c r="LL4" s="4">
        <f t="shared" ref="LL4" si="140">IF(LK6=12,LK4+1,LK4)</f>
        <v>2054</v>
      </c>
      <c r="LM4" s="4">
        <f t="shared" ref="LM4" si="141">IF(LL6=12,LL4+1,LL4)</f>
        <v>2054</v>
      </c>
      <c r="LN4" s="4">
        <f t="shared" ref="LN4" si="142">IF(LM6=12,LM4+1,LM4)</f>
        <v>2054</v>
      </c>
      <c r="LO4" s="4">
        <f t="shared" ref="LO4" si="143">IF(LN6=12,LN4+1,LN4)</f>
        <v>2055</v>
      </c>
      <c r="LP4" s="4">
        <f t="shared" ref="LP4" si="144">IF(LO6=12,LO4+1,LO4)</f>
        <v>2055</v>
      </c>
      <c r="LQ4" s="4">
        <f t="shared" ref="LQ4" si="145">IF(LP6=12,LP4+1,LP4)</f>
        <v>2055</v>
      </c>
      <c r="LR4" s="4">
        <f t="shared" ref="LR4" si="146">IF(LQ6=12,LQ4+1,LQ4)</f>
        <v>2055</v>
      </c>
      <c r="LS4" s="4">
        <f t="shared" ref="LS4" si="147">IF(LR6=12,LR4+1,LR4)</f>
        <v>2055</v>
      </c>
      <c r="LT4" s="4">
        <f t="shared" ref="LT4" si="148">IF(LS6=12,LS4+1,LS4)</f>
        <v>2055</v>
      </c>
      <c r="LU4" s="4">
        <f t="shared" ref="LU4" si="149">IF(LT6=12,LT4+1,LT4)</f>
        <v>2055</v>
      </c>
      <c r="LV4" s="4">
        <f t="shared" ref="LV4" si="150">IF(LU6=12,LU4+1,LU4)</f>
        <v>2055</v>
      </c>
      <c r="LW4" s="4">
        <f t="shared" ref="LW4" si="151">IF(LV6=12,LV4+1,LV4)</f>
        <v>2055</v>
      </c>
      <c r="LX4" s="4">
        <f t="shared" ref="LX4" si="152">IF(LW6=12,LW4+1,LW4)</f>
        <v>2055</v>
      </c>
      <c r="LY4" s="4">
        <f t="shared" ref="LY4" si="153">IF(LX6=12,LX4+1,LX4)</f>
        <v>2055</v>
      </c>
      <c r="LZ4" s="4">
        <f t="shared" ref="LZ4" si="154">IF(LY6=12,LY4+1,LY4)</f>
        <v>2055</v>
      </c>
      <c r="MA4" s="4">
        <f t="shared" ref="MA4" si="155">IF(LZ6=12,LZ4+1,LZ4)</f>
        <v>2056</v>
      </c>
      <c r="MB4" s="4">
        <f t="shared" ref="MB4" si="156">IF(MA6=12,MA4+1,MA4)</f>
        <v>2056</v>
      </c>
      <c r="MC4" s="4">
        <f t="shared" ref="MC4" si="157">IF(MB6=12,MB4+1,MB4)</f>
        <v>2056</v>
      </c>
      <c r="MD4" s="4">
        <f t="shared" ref="MD4" si="158">IF(MC6=12,MC4+1,MC4)</f>
        <v>2056</v>
      </c>
      <c r="ME4" s="4">
        <f t="shared" ref="ME4" si="159">IF(MD6=12,MD4+1,MD4)</f>
        <v>2056</v>
      </c>
      <c r="MF4" s="4">
        <f t="shared" ref="MF4" si="160">IF(ME6=12,ME4+1,ME4)</f>
        <v>2056</v>
      </c>
      <c r="MG4" s="4">
        <f t="shared" ref="MG4" si="161">IF(MF6=12,MF4+1,MF4)</f>
        <v>2056</v>
      </c>
      <c r="MH4" s="4">
        <f t="shared" ref="MH4" si="162">IF(MG6=12,MG4+1,MG4)</f>
        <v>2056</v>
      </c>
      <c r="MI4" s="4">
        <f t="shared" ref="MI4" si="163">IF(MH6=12,MH4+1,MH4)</f>
        <v>2056</v>
      </c>
      <c r="MJ4" s="4">
        <f t="shared" ref="MJ4" si="164">IF(MI6=12,MI4+1,MI4)</f>
        <v>2056</v>
      </c>
      <c r="MK4" s="4">
        <f t="shared" ref="MK4" si="165">IF(MJ6=12,MJ4+1,MJ4)</f>
        <v>2056</v>
      </c>
      <c r="ML4" s="4">
        <f t="shared" ref="ML4" si="166">IF(MK6=12,MK4+1,MK4)</f>
        <v>2056</v>
      </c>
      <c r="MM4" s="4">
        <f t="shared" ref="MM4" si="167">IF(ML6=12,ML4+1,ML4)</f>
        <v>2057</v>
      </c>
      <c r="MN4" s="4">
        <f t="shared" ref="MN4" si="168">IF(MM6=12,MM4+1,MM4)</f>
        <v>2057</v>
      </c>
      <c r="MO4" s="4">
        <f t="shared" ref="MO4" si="169">IF(MN6=12,MN4+1,MN4)</f>
        <v>2057</v>
      </c>
      <c r="MP4" s="4">
        <f t="shared" ref="MP4" si="170">IF(MO6=12,MO4+1,MO4)</f>
        <v>2057</v>
      </c>
      <c r="MQ4" s="4">
        <f t="shared" ref="MQ4" si="171">IF(MP6=12,MP4+1,MP4)</f>
        <v>2057</v>
      </c>
      <c r="MR4" s="4">
        <f t="shared" ref="MR4" si="172">IF(MQ6=12,MQ4+1,MQ4)</f>
        <v>2057</v>
      </c>
      <c r="MS4" s="4">
        <f t="shared" ref="MS4" si="173">IF(MR6=12,MR4+1,MR4)</f>
        <v>2057</v>
      </c>
      <c r="MT4" s="4">
        <f t="shared" ref="MT4" si="174">IF(MS6=12,MS4+1,MS4)</f>
        <v>2057</v>
      </c>
      <c r="MU4" s="4">
        <f t="shared" ref="MU4" si="175">IF(MT6=12,MT4+1,MT4)</f>
        <v>2057</v>
      </c>
      <c r="MV4" s="4">
        <f t="shared" ref="MV4" si="176">IF(MU6=12,MU4+1,MU4)</f>
        <v>2057</v>
      </c>
      <c r="MW4" s="4">
        <f t="shared" ref="MW4" si="177">IF(MV6=12,MV4+1,MV4)</f>
        <v>2057</v>
      </c>
      <c r="MX4" s="4">
        <f t="shared" ref="MX4" si="178">IF(MW6=12,MW4+1,MW4)</f>
        <v>2057</v>
      </c>
      <c r="MY4" s="4">
        <f t="shared" ref="MY4" si="179">IF(MX6=12,MX4+1,MX4)</f>
        <v>2058</v>
      </c>
      <c r="MZ4" s="4">
        <f t="shared" ref="MZ4" si="180">IF(MY6=12,MY4+1,MY4)</f>
        <v>2058</v>
      </c>
      <c r="NA4" s="4">
        <f t="shared" ref="NA4" si="181">IF(MZ6=12,MZ4+1,MZ4)</f>
        <v>2058</v>
      </c>
      <c r="NB4" s="4">
        <f t="shared" ref="NB4" si="182">IF(NA6=12,NA4+1,NA4)</f>
        <v>2058</v>
      </c>
      <c r="NC4" s="4">
        <f t="shared" ref="NC4" si="183">IF(NB6=12,NB4+1,NB4)</f>
        <v>2058</v>
      </c>
      <c r="ND4" s="4">
        <f t="shared" ref="ND4" si="184">IF(NC6=12,NC4+1,NC4)</f>
        <v>2058</v>
      </c>
      <c r="NE4" s="4">
        <f t="shared" ref="NE4" si="185">IF(ND6=12,ND4+1,ND4)</f>
        <v>2058</v>
      </c>
      <c r="NF4" s="4">
        <f t="shared" ref="NF4" si="186">IF(NE6=12,NE4+1,NE4)</f>
        <v>2058</v>
      </c>
      <c r="NG4" s="4">
        <f t="shared" ref="NG4" si="187">IF(NF6=12,NF4+1,NF4)</f>
        <v>2058</v>
      </c>
      <c r="NH4" s="4">
        <f t="shared" ref="NH4" si="188">IF(NG6=12,NG4+1,NG4)</f>
        <v>2058</v>
      </c>
      <c r="NI4" s="4">
        <f t="shared" ref="NI4" si="189">IF(NH6=12,NH4+1,NH4)</f>
        <v>2058</v>
      </c>
      <c r="NJ4" s="4">
        <f t="shared" ref="NJ4" si="190">IF(NI6=12,NI4+1,NI4)</f>
        <v>2058</v>
      </c>
      <c r="NK4" s="4">
        <f t="shared" ref="NK4" si="191">IF(NJ6=12,NJ4+1,NJ4)</f>
        <v>2059</v>
      </c>
      <c r="NL4" s="4">
        <f t="shared" ref="NL4" si="192">IF(NK6=12,NK4+1,NK4)</f>
        <v>2059</v>
      </c>
      <c r="NM4" s="4">
        <f t="shared" ref="NM4" si="193">IF(NL6=12,NL4+1,NL4)</f>
        <v>2059</v>
      </c>
      <c r="NN4" s="4">
        <f t="shared" ref="NN4" si="194">IF(NM6=12,NM4+1,NM4)</f>
        <v>2059</v>
      </c>
      <c r="NO4" s="4">
        <f t="shared" ref="NO4" si="195">IF(NN6=12,NN4+1,NN4)</f>
        <v>2059</v>
      </c>
      <c r="NP4" s="4">
        <f t="shared" ref="NP4" si="196">IF(NO6=12,NO4+1,NO4)</f>
        <v>2059</v>
      </c>
      <c r="NQ4" s="4">
        <f t="shared" ref="NQ4" si="197">IF(NP6=12,NP4+1,NP4)</f>
        <v>2059</v>
      </c>
      <c r="NR4" s="4">
        <f t="shared" ref="NR4" si="198">IF(NQ6=12,NQ4+1,NQ4)</f>
        <v>2059</v>
      </c>
    </row>
    <row r="5" spans="1:389">
      <c r="A5" s="5" t="s">
        <v>341</v>
      </c>
      <c r="C5" s="3">
        <f t="shared" ref="C5:AH5" si="199">IF(C4=$C4,1,C4+1-$C4)</f>
        <v>1</v>
      </c>
      <c r="D5" s="3">
        <f t="shared" si="199"/>
        <v>1</v>
      </c>
      <c r="E5" s="3">
        <f t="shared" si="199"/>
        <v>1</v>
      </c>
      <c r="F5" s="3">
        <f t="shared" si="199"/>
        <v>1</v>
      </c>
      <c r="G5" s="3">
        <f t="shared" si="199"/>
        <v>1</v>
      </c>
      <c r="H5" s="3">
        <f t="shared" si="199"/>
        <v>1</v>
      </c>
      <c r="I5" s="3">
        <f t="shared" si="199"/>
        <v>1</v>
      </c>
      <c r="J5" s="3">
        <f t="shared" si="199"/>
        <v>1</v>
      </c>
      <c r="K5" s="3">
        <f t="shared" si="199"/>
        <v>1</v>
      </c>
      <c r="L5" s="3">
        <f t="shared" si="199"/>
        <v>1</v>
      </c>
      <c r="M5" s="3">
        <f t="shared" si="199"/>
        <v>1</v>
      </c>
      <c r="N5" s="3">
        <f t="shared" si="199"/>
        <v>1</v>
      </c>
      <c r="O5" s="3">
        <f t="shared" si="199"/>
        <v>2</v>
      </c>
      <c r="P5" s="3">
        <f t="shared" si="199"/>
        <v>2</v>
      </c>
      <c r="Q5" s="3">
        <f t="shared" si="199"/>
        <v>2</v>
      </c>
      <c r="R5" s="3">
        <f t="shared" si="199"/>
        <v>2</v>
      </c>
      <c r="S5" s="3">
        <f t="shared" si="199"/>
        <v>2</v>
      </c>
      <c r="T5" s="3">
        <f t="shared" si="199"/>
        <v>2</v>
      </c>
      <c r="U5" s="3">
        <f t="shared" si="199"/>
        <v>2</v>
      </c>
      <c r="V5" s="3">
        <f t="shared" si="199"/>
        <v>2</v>
      </c>
      <c r="W5" s="3">
        <f t="shared" si="199"/>
        <v>2</v>
      </c>
      <c r="X5" s="3">
        <f t="shared" si="199"/>
        <v>2</v>
      </c>
      <c r="Y5" s="3">
        <f t="shared" si="199"/>
        <v>2</v>
      </c>
      <c r="Z5" s="3">
        <f t="shared" si="199"/>
        <v>2</v>
      </c>
      <c r="AA5" s="3">
        <f t="shared" si="199"/>
        <v>3</v>
      </c>
      <c r="AB5" s="3">
        <f t="shared" si="199"/>
        <v>3</v>
      </c>
      <c r="AC5" s="3">
        <f t="shared" si="199"/>
        <v>3</v>
      </c>
      <c r="AD5" s="3">
        <f t="shared" si="199"/>
        <v>3</v>
      </c>
      <c r="AE5" s="3">
        <f t="shared" si="199"/>
        <v>3</v>
      </c>
      <c r="AF5" s="3">
        <f t="shared" si="199"/>
        <v>3</v>
      </c>
      <c r="AG5" s="3">
        <f t="shared" si="199"/>
        <v>3</v>
      </c>
      <c r="AH5" s="3">
        <f t="shared" si="199"/>
        <v>3</v>
      </c>
      <c r="AI5" s="3">
        <f t="shared" ref="AI5:BN5" si="200">IF(AI4=$C4,1,AI4+1-$C4)</f>
        <v>3</v>
      </c>
      <c r="AJ5" s="3">
        <f t="shared" si="200"/>
        <v>3</v>
      </c>
      <c r="AK5" s="3">
        <f t="shared" si="200"/>
        <v>3</v>
      </c>
      <c r="AL5" s="3">
        <f t="shared" si="200"/>
        <v>3</v>
      </c>
      <c r="AM5" s="3">
        <f t="shared" si="200"/>
        <v>4</v>
      </c>
      <c r="AN5" s="3">
        <f t="shared" si="200"/>
        <v>4</v>
      </c>
      <c r="AO5" s="3">
        <f t="shared" si="200"/>
        <v>4</v>
      </c>
      <c r="AP5" s="3">
        <f t="shared" si="200"/>
        <v>4</v>
      </c>
      <c r="AQ5" s="3">
        <f t="shared" si="200"/>
        <v>4</v>
      </c>
      <c r="AR5" s="3">
        <f t="shared" si="200"/>
        <v>4</v>
      </c>
      <c r="AS5" s="3">
        <f t="shared" si="200"/>
        <v>4</v>
      </c>
      <c r="AT5" s="3">
        <f t="shared" si="200"/>
        <v>4</v>
      </c>
      <c r="AU5" s="3">
        <f t="shared" si="200"/>
        <v>4</v>
      </c>
      <c r="AV5" s="3">
        <f t="shared" si="200"/>
        <v>4</v>
      </c>
      <c r="AW5" s="3">
        <f t="shared" si="200"/>
        <v>4</v>
      </c>
      <c r="AX5" s="3">
        <f t="shared" si="200"/>
        <v>4</v>
      </c>
      <c r="AY5" s="3">
        <f t="shared" si="200"/>
        <v>5</v>
      </c>
      <c r="AZ5" s="3">
        <f t="shared" si="200"/>
        <v>5</v>
      </c>
      <c r="BA5" s="3">
        <f t="shared" si="200"/>
        <v>5</v>
      </c>
      <c r="BB5" s="3">
        <f t="shared" si="200"/>
        <v>5</v>
      </c>
      <c r="BC5" s="3">
        <f t="shared" si="200"/>
        <v>5</v>
      </c>
      <c r="BD5" s="3">
        <f t="shared" si="200"/>
        <v>5</v>
      </c>
      <c r="BE5" s="3">
        <f t="shared" si="200"/>
        <v>5</v>
      </c>
      <c r="BF5" s="3">
        <f t="shared" si="200"/>
        <v>5</v>
      </c>
      <c r="BG5" s="3">
        <f t="shared" si="200"/>
        <v>5</v>
      </c>
      <c r="BH5" s="3">
        <f t="shared" si="200"/>
        <v>5</v>
      </c>
      <c r="BI5" s="3">
        <f t="shared" si="200"/>
        <v>5</v>
      </c>
      <c r="BJ5" s="3">
        <f t="shared" si="200"/>
        <v>5</v>
      </c>
      <c r="BK5" s="3">
        <f t="shared" si="200"/>
        <v>6</v>
      </c>
      <c r="BL5" s="3">
        <f t="shared" si="200"/>
        <v>6</v>
      </c>
      <c r="BM5" s="3">
        <f t="shared" si="200"/>
        <v>6</v>
      </c>
      <c r="BN5" s="3">
        <f t="shared" si="200"/>
        <v>6</v>
      </c>
      <c r="BO5" s="3">
        <f t="shared" ref="BO5:CT5" si="201">IF(BO4=$C4,1,BO4+1-$C4)</f>
        <v>6</v>
      </c>
      <c r="BP5" s="3">
        <f t="shared" si="201"/>
        <v>6</v>
      </c>
      <c r="BQ5" s="3">
        <f t="shared" si="201"/>
        <v>6</v>
      </c>
      <c r="BR5" s="3">
        <f t="shared" si="201"/>
        <v>6</v>
      </c>
      <c r="BS5" s="3">
        <f t="shared" si="201"/>
        <v>6</v>
      </c>
      <c r="BT5" s="3">
        <f t="shared" si="201"/>
        <v>6</v>
      </c>
      <c r="BU5" s="3">
        <f t="shared" si="201"/>
        <v>6</v>
      </c>
      <c r="BV5" s="3">
        <f t="shared" si="201"/>
        <v>6</v>
      </c>
      <c r="BW5" s="3">
        <f t="shared" si="201"/>
        <v>7</v>
      </c>
      <c r="BX5" s="3">
        <f t="shared" si="201"/>
        <v>7</v>
      </c>
      <c r="BY5" s="3">
        <f t="shared" si="201"/>
        <v>7</v>
      </c>
      <c r="BZ5" s="3">
        <f t="shared" si="201"/>
        <v>7</v>
      </c>
      <c r="CA5" s="3">
        <f t="shared" si="201"/>
        <v>7</v>
      </c>
      <c r="CB5" s="3">
        <f t="shared" si="201"/>
        <v>7</v>
      </c>
      <c r="CC5" s="3">
        <f t="shared" si="201"/>
        <v>7</v>
      </c>
      <c r="CD5" s="3">
        <f t="shared" si="201"/>
        <v>7</v>
      </c>
      <c r="CE5" s="3">
        <f t="shared" si="201"/>
        <v>7</v>
      </c>
      <c r="CF5" s="3">
        <f t="shared" si="201"/>
        <v>7</v>
      </c>
      <c r="CG5" s="3">
        <f t="shared" si="201"/>
        <v>7</v>
      </c>
      <c r="CH5" s="3">
        <f t="shared" si="201"/>
        <v>7</v>
      </c>
      <c r="CI5" s="3">
        <f t="shared" si="201"/>
        <v>8</v>
      </c>
      <c r="CJ5" s="3">
        <f t="shared" si="201"/>
        <v>8</v>
      </c>
      <c r="CK5" s="3">
        <f t="shared" si="201"/>
        <v>8</v>
      </c>
      <c r="CL5" s="3">
        <f t="shared" si="201"/>
        <v>8</v>
      </c>
      <c r="CM5" s="3">
        <f t="shared" si="201"/>
        <v>8</v>
      </c>
      <c r="CN5" s="3">
        <f t="shared" si="201"/>
        <v>8</v>
      </c>
      <c r="CO5" s="3">
        <f t="shared" si="201"/>
        <v>8</v>
      </c>
      <c r="CP5" s="3">
        <f t="shared" si="201"/>
        <v>8</v>
      </c>
      <c r="CQ5" s="3">
        <f t="shared" si="201"/>
        <v>8</v>
      </c>
      <c r="CR5" s="3">
        <f t="shared" si="201"/>
        <v>8</v>
      </c>
      <c r="CS5" s="3">
        <f t="shared" si="201"/>
        <v>8</v>
      </c>
      <c r="CT5" s="3">
        <f t="shared" si="201"/>
        <v>8</v>
      </c>
      <c r="CU5" s="3">
        <f t="shared" ref="CU5:DZ5" si="202">IF(CU4=$C4,1,CU4+1-$C4)</f>
        <v>9</v>
      </c>
      <c r="CV5" s="3">
        <f t="shared" si="202"/>
        <v>9</v>
      </c>
      <c r="CW5" s="3">
        <f t="shared" si="202"/>
        <v>9</v>
      </c>
      <c r="CX5" s="3">
        <f t="shared" si="202"/>
        <v>9</v>
      </c>
      <c r="CY5" s="3">
        <f t="shared" si="202"/>
        <v>9</v>
      </c>
      <c r="CZ5" s="3">
        <f t="shared" si="202"/>
        <v>9</v>
      </c>
      <c r="DA5" s="3">
        <f t="shared" si="202"/>
        <v>9</v>
      </c>
      <c r="DB5" s="3">
        <f t="shared" si="202"/>
        <v>9</v>
      </c>
      <c r="DC5" s="3">
        <f t="shared" si="202"/>
        <v>9</v>
      </c>
      <c r="DD5" s="3">
        <f t="shared" si="202"/>
        <v>9</v>
      </c>
      <c r="DE5" s="3">
        <f t="shared" si="202"/>
        <v>9</v>
      </c>
      <c r="DF5" s="3">
        <f t="shared" si="202"/>
        <v>9</v>
      </c>
      <c r="DG5" s="3">
        <f t="shared" si="202"/>
        <v>10</v>
      </c>
      <c r="DH5" s="3">
        <f t="shared" si="202"/>
        <v>10</v>
      </c>
      <c r="DI5" s="3">
        <f t="shared" si="202"/>
        <v>10</v>
      </c>
      <c r="DJ5" s="3">
        <f t="shared" si="202"/>
        <v>10</v>
      </c>
      <c r="DK5" s="3">
        <f t="shared" si="202"/>
        <v>10</v>
      </c>
      <c r="DL5" s="3">
        <f t="shared" si="202"/>
        <v>10</v>
      </c>
      <c r="DM5" s="3">
        <f t="shared" si="202"/>
        <v>10</v>
      </c>
      <c r="DN5" s="3">
        <f t="shared" si="202"/>
        <v>10</v>
      </c>
      <c r="DO5" s="3">
        <f t="shared" si="202"/>
        <v>10</v>
      </c>
      <c r="DP5" s="3">
        <f t="shared" si="202"/>
        <v>10</v>
      </c>
      <c r="DQ5" s="3">
        <f t="shared" si="202"/>
        <v>10</v>
      </c>
      <c r="DR5" s="3">
        <f t="shared" si="202"/>
        <v>10</v>
      </c>
      <c r="DS5" s="3">
        <f t="shared" si="202"/>
        <v>11</v>
      </c>
      <c r="DT5" s="3">
        <f t="shared" si="202"/>
        <v>11</v>
      </c>
      <c r="DU5" s="3">
        <f t="shared" si="202"/>
        <v>11</v>
      </c>
      <c r="DV5" s="3">
        <f t="shared" si="202"/>
        <v>11</v>
      </c>
      <c r="DW5" s="3">
        <f t="shared" si="202"/>
        <v>11</v>
      </c>
      <c r="DX5" s="3">
        <f t="shared" si="202"/>
        <v>11</v>
      </c>
      <c r="DY5" s="3">
        <f t="shared" si="202"/>
        <v>11</v>
      </c>
      <c r="DZ5" s="3">
        <f t="shared" si="202"/>
        <v>11</v>
      </c>
      <c r="EA5" s="3">
        <f t="shared" ref="EA5:FF5" si="203">IF(EA4=$C4,1,EA4+1-$C4)</f>
        <v>11</v>
      </c>
      <c r="EB5" s="3">
        <f t="shared" si="203"/>
        <v>11</v>
      </c>
      <c r="EC5" s="3">
        <f t="shared" si="203"/>
        <v>11</v>
      </c>
      <c r="ED5" s="3">
        <f t="shared" si="203"/>
        <v>11</v>
      </c>
      <c r="EE5" s="3">
        <f t="shared" si="203"/>
        <v>12</v>
      </c>
      <c r="EF5" s="3">
        <f t="shared" si="203"/>
        <v>12</v>
      </c>
      <c r="EG5" s="3">
        <f t="shared" si="203"/>
        <v>12</v>
      </c>
      <c r="EH5" s="3">
        <f t="shared" si="203"/>
        <v>12</v>
      </c>
      <c r="EI5" s="3">
        <f t="shared" si="203"/>
        <v>12</v>
      </c>
      <c r="EJ5" s="3">
        <f t="shared" si="203"/>
        <v>12</v>
      </c>
      <c r="EK5" s="3">
        <f t="shared" si="203"/>
        <v>12</v>
      </c>
      <c r="EL5" s="3">
        <f t="shared" si="203"/>
        <v>12</v>
      </c>
      <c r="EM5" s="3">
        <f t="shared" si="203"/>
        <v>12</v>
      </c>
      <c r="EN5" s="3">
        <f t="shared" si="203"/>
        <v>12</v>
      </c>
      <c r="EO5" s="3">
        <f t="shared" si="203"/>
        <v>12</v>
      </c>
      <c r="EP5" s="3">
        <f t="shared" si="203"/>
        <v>12</v>
      </c>
      <c r="EQ5" s="3">
        <f t="shared" si="203"/>
        <v>13</v>
      </c>
      <c r="ER5" s="3">
        <f t="shared" si="203"/>
        <v>13</v>
      </c>
      <c r="ES5" s="3">
        <f t="shared" si="203"/>
        <v>13</v>
      </c>
      <c r="ET5" s="3">
        <f t="shared" si="203"/>
        <v>13</v>
      </c>
      <c r="EU5" s="3">
        <f t="shared" si="203"/>
        <v>13</v>
      </c>
      <c r="EV5" s="3">
        <f t="shared" si="203"/>
        <v>13</v>
      </c>
      <c r="EW5" s="3">
        <f t="shared" si="203"/>
        <v>13</v>
      </c>
      <c r="EX5" s="3">
        <f t="shared" si="203"/>
        <v>13</v>
      </c>
      <c r="EY5" s="3">
        <f t="shared" si="203"/>
        <v>13</v>
      </c>
      <c r="EZ5" s="3">
        <f t="shared" si="203"/>
        <v>13</v>
      </c>
      <c r="FA5" s="3">
        <f t="shared" si="203"/>
        <v>13</v>
      </c>
      <c r="FB5" s="3">
        <f t="shared" si="203"/>
        <v>13</v>
      </c>
      <c r="FC5" s="3">
        <f t="shared" si="203"/>
        <v>14</v>
      </c>
      <c r="FD5" s="3">
        <f t="shared" si="203"/>
        <v>14</v>
      </c>
      <c r="FE5" s="3">
        <f t="shared" si="203"/>
        <v>14</v>
      </c>
      <c r="FF5" s="3">
        <f t="shared" si="203"/>
        <v>14</v>
      </c>
      <c r="FG5" s="3">
        <f t="shared" ref="FG5:GG5" si="204">IF(FG4=$C4,1,FG4+1-$C4)</f>
        <v>14</v>
      </c>
      <c r="FH5" s="3">
        <f t="shared" si="204"/>
        <v>14</v>
      </c>
      <c r="FI5" s="3">
        <f t="shared" si="204"/>
        <v>14</v>
      </c>
      <c r="FJ5" s="3">
        <f t="shared" si="204"/>
        <v>14</v>
      </c>
      <c r="FK5" s="3">
        <f t="shared" si="204"/>
        <v>14</v>
      </c>
      <c r="FL5" s="3">
        <f t="shared" si="204"/>
        <v>14</v>
      </c>
      <c r="FM5" s="3">
        <f t="shared" si="204"/>
        <v>14</v>
      </c>
      <c r="FN5" s="3">
        <f t="shared" si="204"/>
        <v>14</v>
      </c>
      <c r="FO5" s="3">
        <f t="shared" si="204"/>
        <v>15</v>
      </c>
      <c r="FP5" s="3">
        <f t="shared" si="204"/>
        <v>15</v>
      </c>
      <c r="FQ5" s="3">
        <f t="shared" si="204"/>
        <v>15</v>
      </c>
      <c r="FR5" s="3">
        <f t="shared" si="204"/>
        <v>15</v>
      </c>
      <c r="FS5" s="3">
        <f t="shared" si="204"/>
        <v>15</v>
      </c>
      <c r="FT5" s="3">
        <f t="shared" si="204"/>
        <v>15</v>
      </c>
      <c r="FU5" s="3">
        <f t="shared" si="204"/>
        <v>15</v>
      </c>
      <c r="FV5" s="3">
        <f t="shared" si="204"/>
        <v>15</v>
      </c>
      <c r="FW5" s="3">
        <f t="shared" si="204"/>
        <v>15</v>
      </c>
      <c r="FX5" s="3">
        <f t="shared" si="204"/>
        <v>15</v>
      </c>
      <c r="FY5" s="3">
        <f t="shared" si="204"/>
        <v>15</v>
      </c>
      <c r="FZ5" s="3">
        <f t="shared" si="204"/>
        <v>15</v>
      </c>
      <c r="GA5" s="3">
        <f t="shared" si="204"/>
        <v>16</v>
      </c>
      <c r="GB5" s="3">
        <f t="shared" si="204"/>
        <v>16</v>
      </c>
      <c r="GC5" s="3">
        <f t="shared" si="204"/>
        <v>16</v>
      </c>
      <c r="GD5" s="3">
        <f t="shared" si="204"/>
        <v>16</v>
      </c>
      <c r="GE5" s="3">
        <f t="shared" si="204"/>
        <v>16</v>
      </c>
      <c r="GF5" s="3">
        <f t="shared" si="204"/>
        <v>16</v>
      </c>
      <c r="GG5" s="3">
        <f t="shared" si="204"/>
        <v>16</v>
      </c>
      <c r="GH5" s="3">
        <f t="shared" ref="GH5:IS5" si="205">IF(GH4=$C4,1,GH4+1-$C4)</f>
        <v>16</v>
      </c>
      <c r="GI5" s="3">
        <f t="shared" si="205"/>
        <v>16</v>
      </c>
      <c r="GJ5" s="3">
        <f t="shared" si="205"/>
        <v>16</v>
      </c>
      <c r="GK5" s="3">
        <f t="shared" si="205"/>
        <v>16</v>
      </c>
      <c r="GL5" s="3">
        <f t="shared" si="205"/>
        <v>16</v>
      </c>
      <c r="GM5" s="3">
        <f t="shared" si="205"/>
        <v>17</v>
      </c>
      <c r="GN5" s="3">
        <f t="shared" si="205"/>
        <v>17</v>
      </c>
      <c r="GO5" s="3">
        <f t="shared" si="205"/>
        <v>17</v>
      </c>
      <c r="GP5" s="3">
        <f t="shared" si="205"/>
        <v>17</v>
      </c>
      <c r="GQ5" s="3">
        <f t="shared" si="205"/>
        <v>17</v>
      </c>
      <c r="GR5" s="3">
        <f t="shared" si="205"/>
        <v>17</v>
      </c>
      <c r="GS5" s="3">
        <f t="shared" si="205"/>
        <v>17</v>
      </c>
      <c r="GT5" s="3">
        <f t="shared" si="205"/>
        <v>17</v>
      </c>
      <c r="GU5" s="3">
        <f t="shared" si="205"/>
        <v>17</v>
      </c>
      <c r="GV5" s="3">
        <f t="shared" si="205"/>
        <v>17</v>
      </c>
      <c r="GW5" s="3">
        <f t="shared" si="205"/>
        <v>17</v>
      </c>
      <c r="GX5" s="3">
        <f t="shared" si="205"/>
        <v>17</v>
      </c>
      <c r="GY5" s="3">
        <f t="shared" si="205"/>
        <v>18</v>
      </c>
      <c r="GZ5" s="3">
        <f t="shared" si="205"/>
        <v>18</v>
      </c>
      <c r="HA5" s="3">
        <f t="shared" si="205"/>
        <v>18</v>
      </c>
      <c r="HB5" s="3">
        <f t="shared" si="205"/>
        <v>18</v>
      </c>
      <c r="HC5" s="3">
        <f t="shared" si="205"/>
        <v>18</v>
      </c>
      <c r="HD5" s="3">
        <f t="shared" si="205"/>
        <v>18</v>
      </c>
      <c r="HE5" s="3">
        <f t="shared" si="205"/>
        <v>18</v>
      </c>
      <c r="HF5" s="3">
        <f t="shared" si="205"/>
        <v>18</v>
      </c>
      <c r="HG5" s="3">
        <f t="shared" si="205"/>
        <v>18</v>
      </c>
      <c r="HH5" s="3">
        <f t="shared" si="205"/>
        <v>18</v>
      </c>
      <c r="HI5" s="3">
        <f t="shared" si="205"/>
        <v>18</v>
      </c>
      <c r="HJ5" s="3">
        <f t="shared" si="205"/>
        <v>18</v>
      </c>
      <c r="HK5" s="3">
        <f t="shared" si="205"/>
        <v>19</v>
      </c>
      <c r="HL5" s="3">
        <f t="shared" si="205"/>
        <v>19</v>
      </c>
      <c r="HM5" s="3">
        <f t="shared" si="205"/>
        <v>19</v>
      </c>
      <c r="HN5" s="3">
        <f t="shared" si="205"/>
        <v>19</v>
      </c>
      <c r="HO5" s="3">
        <f t="shared" si="205"/>
        <v>19</v>
      </c>
      <c r="HP5" s="3">
        <f t="shared" si="205"/>
        <v>19</v>
      </c>
      <c r="HQ5" s="3">
        <f t="shared" si="205"/>
        <v>19</v>
      </c>
      <c r="HR5" s="3">
        <f t="shared" si="205"/>
        <v>19</v>
      </c>
      <c r="HS5" s="3">
        <f t="shared" si="205"/>
        <v>19</v>
      </c>
      <c r="HT5" s="3">
        <f t="shared" si="205"/>
        <v>19</v>
      </c>
      <c r="HU5" s="3">
        <f t="shared" si="205"/>
        <v>19</v>
      </c>
      <c r="HV5" s="3">
        <f t="shared" si="205"/>
        <v>19</v>
      </c>
      <c r="HW5" s="3">
        <f t="shared" si="205"/>
        <v>20</v>
      </c>
      <c r="HX5" s="3">
        <f t="shared" si="205"/>
        <v>20</v>
      </c>
      <c r="HY5" s="3">
        <f t="shared" si="205"/>
        <v>20</v>
      </c>
      <c r="HZ5" s="3">
        <f t="shared" si="205"/>
        <v>20</v>
      </c>
      <c r="IA5" s="3">
        <f t="shared" si="205"/>
        <v>20</v>
      </c>
      <c r="IB5" s="3">
        <f t="shared" si="205"/>
        <v>20</v>
      </c>
      <c r="IC5" s="3">
        <f t="shared" si="205"/>
        <v>20</v>
      </c>
      <c r="ID5" s="3">
        <f t="shared" si="205"/>
        <v>20</v>
      </c>
      <c r="IE5" s="3">
        <f t="shared" si="205"/>
        <v>20</v>
      </c>
      <c r="IF5" s="3">
        <f t="shared" si="205"/>
        <v>20</v>
      </c>
      <c r="IG5" s="3">
        <f t="shared" si="205"/>
        <v>20</v>
      </c>
      <c r="IH5" s="3">
        <f t="shared" si="205"/>
        <v>20</v>
      </c>
      <c r="II5" s="3">
        <f t="shared" si="205"/>
        <v>21</v>
      </c>
      <c r="IJ5" s="3">
        <f t="shared" si="205"/>
        <v>21</v>
      </c>
      <c r="IK5" s="3">
        <f t="shared" si="205"/>
        <v>21</v>
      </c>
      <c r="IL5" s="3">
        <f t="shared" si="205"/>
        <v>21</v>
      </c>
      <c r="IM5" s="3">
        <f t="shared" si="205"/>
        <v>21</v>
      </c>
      <c r="IN5" s="3">
        <f t="shared" si="205"/>
        <v>21</v>
      </c>
      <c r="IO5" s="3">
        <f t="shared" si="205"/>
        <v>21</v>
      </c>
      <c r="IP5" s="3">
        <f t="shared" si="205"/>
        <v>21</v>
      </c>
      <c r="IQ5" s="3">
        <f t="shared" si="205"/>
        <v>21</v>
      </c>
      <c r="IR5" s="3">
        <f t="shared" si="205"/>
        <v>21</v>
      </c>
      <c r="IS5" s="3">
        <f t="shared" si="205"/>
        <v>21</v>
      </c>
      <c r="IT5" s="3">
        <f t="shared" ref="IT5:LE5" si="206">IF(IT4=$C4,1,IT4+1-$C4)</f>
        <v>21</v>
      </c>
      <c r="IU5" s="3">
        <f t="shared" si="206"/>
        <v>22</v>
      </c>
      <c r="IV5" s="3">
        <f t="shared" si="206"/>
        <v>22</v>
      </c>
      <c r="IW5" s="3">
        <f t="shared" si="206"/>
        <v>22</v>
      </c>
      <c r="IX5" s="3">
        <f t="shared" si="206"/>
        <v>22</v>
      </c>
      <c r="IY5" s="3">
        <f t="shared" si="206"/>
        <v>22</v>
      </c>
      <c r="IZ5" s="3">
        <f t="shared" si="206"/>
        <v>22</v>
      </c>
      <c r="JA5" s="3">
        <f t="shared" si="206"/>
        <v>22</v>
      </c>
      <c r="JB5" s="3">
        <f t="shared" si="206"/>
        <v>22</v>
      </c>
      <c r="JC5" s="3">
        <f t="shared" si="206"/>
        <v>22</v>
      </c>
      <c r="JD5" s="3">
        <f t="shared" si="206"/>
        <v>22</v>
      </c>
      <c r="JE5" s="3">
        <f t="shared" si="206"/>
        <v>22</v>
      </c>
      <c r="JF5" s="3">
        <f t="shared" si="206"/>
        <v>22</v>
      </c>
      <c r="JG5" s="3">
        <f t="shared" si="206"/>
        <v>23</v>
      </c>
      <c r="JH5" s="3">
        <f t="shared" si="206"/>
        <v>23</v>
      </c>
      <c r="JI5" s="3">
        <f t="shared" si="206"/>
        <v>23</v>
      </c>
      <c r="JJ5" s="3">
        <f t="shared" si="206"/>
        <v>23</v>
      </c>
      <c r="JK5" s="3">
        <f t="shared" si="206"/>
        <v>23</v>
      </c>
      <c r="JL5" s="3">
        <f t="shared" si="206"/>
        <v>23</v>
      </c>
      <c r="JM5" s="3">
        <f t="shared" si="206"/>
        <v>23</v>
      </c>
      <c r="JN5" s="3">
        <f t="shared" si="206"/>
        <v>23</v>
      </c>
      <c r="JO5" s="3">
        <f t="shared" si="206"/>
        <v>23</v>
      </c>
      <c r="JP5" s="3">
        <f t="shared" si="206"/>
        <v>23</v>
      </c>
      <c r="JQ5" s="3">
        <f t="shared" si="206"/>
        <v>23</v>
      </c>
      <c r="JR5" s="3">
        <f t="shared" si="206"/>
        <v>23</v>
      </c>
      <c r="JS5" s="3">
        <f t="shared" si="206"/>
        <v>24</v>
      </c>
      <c r="JT5" s="3">
        <f t="shared" si="206"/>
        <v>24</v>
      </c>
      <c r="JU5" s="3">
        <f t="shared" si="206"/>
        <v>24</v>
      </c>
      <c r="JV5" s="3">
        <f t="shared" si="206"/>
        <v>24</v>
      </c>
      <c r="JW5" s="3">
        <f t="shared" si="206"/>
        <v>24</v>
      </c>
      <c r="JX5" s="3">
        <f t="shared" si="206"/>
        <v>24</v>
      </c>
      <c r="JY5" s="3">
        <f t="shared" si="206"/>
        <v>24</v>
      </c>
      <c r="JZ5" s="3">
        <f t="shared" si="206"/>
        <v>24</v>
      </c>
      <c r="KA5" s="3">
        <f t="shared" si="206"/>
        <v>24</v>
      </c>
      <c r="KB5" s="3">
        <f t="shared" si="206"/>
        <v>24</v>
      </c>
      <c r="KC5" s="3">
        <f t="shared" si="206"/>
        <v>24</v>
      </c>
      <c r="KD5" s="3">
        <f t="shared" si="206"/>
        <v>24</v>
      </c>
      <c r="KE5" s="3">
        <f t="shared" si="206"/>
        <v>25</v>
      </c>
      <c r="KF5" s="3">
        <f t="shared" si="206"/>
        <v>25</v>
      </c>
      <c r="KG5" s="3">
        <f t="shared" si="206"/>
        <v>25</v>
      </c>
      <c r="KH5" s="3">
        <f t="shared" si="206"/>
        <v>25</v>
      </c>
      <c r="KI5" s="3">
        <f t="shared" si="206"/>
        <v>25</v>
      </c>
      <c r="KJ5" s="3">
        <f t="shared" si="206"/>
        <v>25</v>
      </c>
      <c r="KK5" s="3">
        <f t="shared" si="206"/>
        <v>25</v>
      </c>
      <c r="KL5" s="3">
        <f t="shared" si="206"/>
        <v>25</v>
      </c>
      <c r="KM5" s="3">
        <f t="shared" si="206"/>
        <v>25</v>
      </c>
      <c r="KN5" s="3">
        <f t="shared" si="206"/>
        <v>25</v>
      </c>
      <c r="KO5" s="3">
        <f t="shared" si="206"/>
        <v>25</v>
      </c>
      <c r="KP5" s="3">
        <f t="shared" si="206"/>
        <v>25</v>
      </c>
      <c r="KQ5" s="3">
        <f t="shared" si="206"/>
        <v>26</v>
      </c>
      <c r="KR5" s="3">
        <f t="shared" si="206"/>
        <v>26</v>
      </c>
      <c r="KS5" s="3">
        <f t="shared" si="206"/>
        <v>26</v>
      </c>
      <c r="KT5" s="3">
        <f t="shared" si="206"/>
        <v>26</v>
      </c>
      <c r="KU5" s="3">
        <f t="shared" si="206"/>
        <v>26</v>
      </c>
      <c r="KV5" s="3">
        <f t="shared" si="206"/>
        <v>26</v>
      </c>
      <c r="KW5" s="3">
        <f t="shared" si="206"/>
        <v>26</v>
      </c>
      <c r="KX5" s="3">
        <f t="shared" si="206"/>
        <v>26</v>
      </c>
      <c r="KY5" s="3">
        <f t="shared" si="206"/>
        <v>26</v>
      </c>
      <c r="KZ5" s="3">
        <f t="shared" si="206"/>
        <v>26</v>
      </c>
      <c r="LA5" s="3">
        <f t="shared" si="206"/>
        <v>26</v>
      </c>
      <c r="LB5" s="3">
        <f t="shared" si="206"/>
        <v>26</v>
      </c>
      <c r="LC5" s="3">
        <f t="shared" si="206"/>
        <v>27</v>
      </c>
      <c r="LD5" s="3">
        <f t="shared" si="206"/>
        <v>27</v>
      </c>
      <c r="LE5" s="3">
        <f t="shared" si="206"/>
        <v>27</v>
      </c>
      <c r="LF5" s="3">
        <f t="shared" ref="LF5:NQ5" si="207">IF(LF4=$C4,1,LF4+1-$C4)</f>
        <v>27</v>
      </c>
      <c r="LG5" s="3">
        <f t="shared" si="207"/>
        <v>27</v>
      </c>
      <c r="LH5" s="3">
        <f t="shared" si="207"/>
        <v>27</v>
      </c>
      <c r="LI5" s="3">
        <f t="shared" si="207"/>
        <v>27</v>
      </c>
      <c r="LJ5" s="3">
        <f t="shared" si="207"/>
        <v>27</v>
      </c>
      <c r="LK5" s="3">
        <f t="shared" si="207"/>
        <v>27</v>
      </c>
      <c r="LL5" s="3">
        <f t="shared" si="207"/>
        <v>27</v>
      </c>
      <c r="LM5" s="3">
        <f t="shared" si="207"/>
        <v>27</v>
      </c>
      <c r="LN5" s="3">
        <f t="shared" si="207"/>
        <v>27</v>
      </c>
      <c r="LO5" s="3">
        <f t="shared" si="207"/>
        <v>28</v>
      </c>
      <c r="LP5" s="3">
        <f t="shared" si="207"/>
        <v>28</v>
      </c>
      <c r="LQ5" s="3">
        <f t="shared" si="207"/>
        <v>28</v>
      </c>
      <c r="LR5" s="3">
        <f t="shared" si="207"/>
        <v>28</v>
      </c>
      <c r="LS5" s="3">
        <f t="shared" si="207"/>
        <v>28</v>
      </c>
      <c r="LT5" s="3">
        <f t="shared" si="207"/>
        <v>28</v>
      </c>
      <c r="LU5" s="3">
        <f t="shared" si="207"/>
        <v>28</v>
      </c>
      <c r="LV5" s="3">
        <f t="shared" si="207"/>
        <v>28</v>
      </c>
      <c r="LW5" s="3">
        <f t="shared" si="207"/>
        <v>28</v>
      </c>
      <c r="LX5" s="3">
        <f t="shared" si="207"/>
        <v>28</v>
      </c>
      <c r="LY5" s="3">
        <f t="shared" si="207"/>
        <v>28</v>
      </c>
      <c r="LZ5" s="3">
        <f t="shared" si="207"/>
        <v>28</v>
      </c>
      <c r="MA5" s="3">
        <f t="shared" si="207"/>
        <v>29</v>
      </c>
      <c r="MB5" s="3">
        <f t="shared" si="207"/>
        <v>29</v>
      </c>
      <c r="MC5" s="3">
        <f t="shared" si="207"/>
        <v>29</v>
      </c>
      <c r="MD5" s="3">
        <f t="shared" si="207"/>
        <v>29</v>
      </c>
      <c r="ME5" s="3">
        <f t="shared" si="207"/>
        <v>29</v>
      </c>
      <c r="MF5" s="3">
        <f t="shared" si="207"/>
        <v>29</v>
      </c>
      <c r="MG5" s="3">
        <f t="shared" si="207"/>
        <v>29</v>
      </c>
      <c r="MH5" s="3">
        <f t="shared" si="207"/>
        <v>29</v>
      </c>
      <c r="MI5" s="3">
        <f t="shared" si="207"/>
        <v>29</v>
      </c>
      <c r="MJ5" s="3">
        <f t="shared" si="207"/>
        <v>29</v>
      </c>
      <c r="MK5" s="3">
        <f t="shared" si="207"/>
        <v>29</v>
      </c>
      <c r="ML5" s="3">
        <f t="shared" si="207"/>
        <v>29</v>
      </c>
      <c r="MM5" s="3">
        <f t="shared" si="207"/>
        <v>30</v>
      </c>
      <c r="MN5" s="3">
        <f t="shared" si="207"/>
        <v>30</v>
      </c>
      <c r="MO5" s="3">
        <f t="shared" si="207"/>
        <v>30</v>
      </c>
      <c r="MP5" s="3">
        <f t="shared" si="207"/>
        <v>30</v>
      </c>
      <c r="MQ5" s="3">
        <f t="shared" si="207"/>
        <v>30</v>
      </c>
      <c r="MR5" s="3">
        <f t="shared" si="207"/>
        <v>30</v>
      </c>
      <c r="MS5" s="3">
        <f t="shared" si="207"/>
        <v>30</v>
      </c>
      <c r="MT5" s="3">
        <f t="shared" si="207"/>
        <v>30</v>
      </c>
      <c r="MU5" s="3">
        <f t="shared" si="207"/>
        <v>30</v>
      </c>
      <c r="MV5" s="3">
        <f t="shared" si="207"/>
        <v>30</v>
      </c>
      <c r="MW5" s="3">
        <f t="shared" si="207"/>
        <v>30</v>
      </c>
      <c r="MX5" s="3">
        <f t="shared" si="207"/>
        <v>30</v>
      </c>
      <c r="MY5" s="3">
        <f t="shared" si="207"/>
        <v>31</v>
      </c>
      <c r="MZ5" s="3">
        <f t="shared" si="207"/>
        <v>31</v>
      </c>
      <c r="NA5" s="3">
        <f t="shared" si="207"/>
        <v>31</v>
      </c>
      <c r="NB5" s="3">
        <f t="shared" si="207"/>
        <v>31</v>
      </c>
      <c r="NC5" s="3">
        <f t="shared" si="207"/>
        <v>31</v>
      </c>
      <c r="ND5" s="3">
        <f t="shared" si="207"/>
        <v>31</v>
      </c>
      <c r="NE5" s="3">
        <f t="shared" si="207"/>
        <v>31</v>
      </c>
      <c r="NF5" s="3">
        <f t="shared" si="207"/>
        <v>31</v>
      </c>
      <c r="NG5" s="3">
        <f t="shared" si="207"/>
        <v>31</v>
      </c>
      <c r="NH5" s="3">
        <f t="shared" si="207"/>
        <v>31</v>
      </c>
      <c r="NI5" s="3">
        <f t="shared" si="207"/>
        <v>31</v>
      </c>
      <c r="NJ5" s="3">
        <f t="shared" si="207"/>
        <v>31</v>
      </c>
      <c r="NK5" s="3">
        <f t="shared" si="207"/>
        <v>32</v>
      </c>
      <c r="NL5" s="3">
        <f t="shared" si="207"/>
        <v>32</v>
      </c>
      <c r="NM5" s="3">
        <f t="shared" si="207"/>
        <v>32</v>
      </c>
      <c r="NN5" s="3">
        <f t="shared" si="207"/>
        <v>32</v>
      </c>
      <c r="NO5" s="3">
        <f t="shared" si="207"/>
        <v>32</v>
      </c>
      <c r="NP5" s="3">
        <f t="shared" si="207"/>
        <v>32</v>
      </c>
      <c r="NQ5" s="3">
        <f t="shared" si="207"/>
        <v>32</v>
      </c>
      <c r="NR5" s="3">
        <f t="shared" ref="NR5" si="208">IF(NR4=$C4,1,NR4+1-$C4)</f>
        <v>32</v>
      </c>
    </row>
    <row r="6" spans="1:389">
      <c r="A6" s="5" t="s">
        <v>106</v>
      </c>
      <c r="C6" s="3">
        <v>1</v>
      </c>
      <c r="D6" s="3">
        <f>IF(C6=12,1,C6+1)</f>
        <v>2</v>
      </c>
      <c r="E6" s="3">
        <f t="shared" ref="E6:BP6" si="209">IF(D6=12,1,D6+1)</f>
        <v>3</v>
      </c>
      <c r="F6" s="3">
        <f t="shared" si="209"/>
        <v>4</v>
      </c>
      <c r="G6" s="3">
        <f t="shared" si="209"/>
        <v>5</v>
      </c>
      <c r="H6" s="3">
        <f t="shared" si="209"/>
        <v>6</v>
      </c>
      <c r="I6" s="3">
        <f t="shared" si="209"/>
        <v>7</v>
      </c>
      <c r="J6" s="3">
        <f t="shared" si="209"/>
        <v>8</v>
      </c>
      <c r="K6" s="3">
        <f t="shared" si="209"/>
        <v>9</v>
      </c>
      <c r="L6" s="3">
        <f t="shared" si="209"/>
        <v>10</v>
      </c>
      <c r="M6" s="3">
        <f t="shared" si="209"/>
        <v>11</v>
      </c>
      <c r="N6" s="3">
        <f t="shared" si="209"/>
        <v>12</v>
      </c>
      <c r="O6" s="3">
        <f t="shared" si="209"/>
        <v>1</v>
      </c>
      <c r="P6" s="3">
        <f t="shared" si="209"/>
        <v>2</v>
      </c>
      <c r="Q6" s="3">
        <f t="shared" si="209"/>
        <v>3</v>
      </c>
      <c r="R6" s="3">
        <f t="shared" si="209"/>
        <v>4</v>
      </c>
      <c r="S6" s="3">
        <f t="shared" si="209"/>
        <v>5</v>
      </c>
      <c r="T6" s="3">
        <f t="shared" si="209"/>
        <v>6</v>
      </c>
      <c r="U6" s="3">
        <f t="shared" si="209"/>
        <v>7</v>
      </c>
      <c r="V6" s="3">
        <f t="shared" si="209"/>
        <v>8</v>
      </c>
      <c r="W6" s="3">
        <f t="shared" si="209"/>
        <v>9</v>
      </c>
      <c r="X6" s="3">
        <f t="shared" si="209"/>
        <v>10</v>
      </c>
      <c r="Y6" s="3">
        <f t="shared" si="209"/>
        <v>11</v>
      </c>
      <c r="Z6" s="3">
        <f t="shared" si="209"/>
        <v>12</v>
      </c>
      <c r="AA6" s="3">
        <f t="shared" si="209"/>
        <v>1</v>
      </c>
      <c r="AB6" s="3">
        <f t="shared" si="209"/>
        <v>2</v>
      </c>
      <c r="AC6" s="3">
        <f t="shared" si="209"/>
        <v>3</v>
      </c>
      <c r="AD6" s="3">
        <f t="shared" si="209"/>
        <v>4</v>
      </c>
      <c r="AE6" s="3">
        <f t="shared" si="209"/>
        <v>5</v>
      </c>
      <c r="AF6" s="3">
        <f t="shared" si="209"/>
        <v>6</v>
      </c>
      <c r="AG6" s="3">
        <f t="shared" si="209"/>
        <v>7</v>
      </c>
      <c r="AH6" s="3">
        <f t="shared" si="209"/>
        <v>8</v>
      </c>
      <c r="AI6" s="3">
        <f t="shared" si="209"/>
        <v>9</v>
      </c>
      <c r="AJ6" s="3">
        <f t="shared" si="209"/>
        <v>10</v>
      </c>
      <c r="AK6" s="3">
        <f t="shared" si="209"/>
        <v>11</v>
      </c>
      <c r="AL6" s="3">
        <f t="shared" si="209"/>
        <v>12</v>
      </c>
      <c r="AM6" s="3">
        <f t="shared" si="209"/>
        <v>1</v>
      </c>
      <c r="AN6" s="3">
        <f t="shared" si="209"/>
        <v>2</v>
      </c>
      <c r="AO6" s="3">
        <f t="shared" si="209"/>
        <v>3</v>
      </c>
      <c r="AP6" s="3">
        <f t="shared" si="209"/>
        <v>4</v>
      </c>
      <c r="AQ6" s="3">
        <f t="shared" si="209"/>
        <v>5</v>
      </c>
      <c r="AR6" s="3">
        <f t="shared" si="209"/>
        <v>6</v>
      </c>
      <c r="AS6" s="3">
        <f t="shared" si="209"/>
        <v>7</v>
      </c>
      <c r="AT6" s="3">
        <f t="shared" si="209"/>
        <v>8</v>
      </c>
      <c r="AU6" s="3">
        <f t="shared" si="209"/>
        <v>9</v>
      </c>
      <c r="AV6" s="3">
        <f t="shared" si="209"/>
        <v>10</v>
      </c>
      <c r="AW6" s="3">
        <f t="shared" si="209"/>
        <v>11</v>
      </c>
      <c r="AX6" s="3">
        <f t="shared" si="209"/>
        <v>12</v>
      </c>
      <c r="AY6" s="3">
        <f t="shared" si="209"/>
        <v>1</v>
      </c>
      <c r="AZ6" s="3">
        <f t="shared" si="209"/>
        <v>2</v>
      </c>
      <c r="BA6" s="3">
        <f t="shared" si="209"/>
        <v>3</v>
      </c>
      <c r="BB6" s="3">
        <f t="shared" si="209"/>
        <v>4</v>
      </c>
      <c r="BC6" s="3">
        <f t="shared" si="209"/>
        <v>5</v>
      </c>
      <c r="BD6" s="3">
        <f t="shared" si="209"/>
        <v>6</v>
      </c>
      <c r="BE6" s="3">
        <f t="shared" si="209"/>
        <v>7</v>
      </c>
      <c r="BF6" s="3">
        <f t="shared" si="209"/>
        <v>8</v>
      </c>
      <c r="BG6" s="3">
        <f t="shared" si="209"/>
        <v>9</v>
      </c>
      <c r="BH6" s="3">
        <f t="shared" si="209"/>
        <v>10</v>
      </c>
      <c r="BI6" s="3">
        <f t="shared" si="209"/>
        <v>11</v>
      </c>
      <c r="BJ6" s="3">
        <f t="shared" si="209"/>
        <v>12</v>
      </c>
      <c r="BK6" s="3">
        <f t="shared" si="209"/>
        <v>1</v>
      </c>
      <c r="BL6" s="3">
        <f t="shared" si="209"/>
        <v>2</v>
      </c>
      <c r="BM6" s="3">
        <f t="shared" si="209"/>
        <v>3</v>
      </c>
      <c r="BN6" s="3">
        <f t="shared" si="209"/>
        <v>4</v>
      </c>
      <c r="BO6" s="3">
        <f t="shared" si="209"/>
        <v>5</v>
      </c>
      <c r="BP6" s="3">
        <f t="shared" si="209"/>
        <v>6</v>
      </c>
      <c r="BQ6" s="3">
        <f t="shared" ref="BQ6:EB6" si="210">IF(BP6=12,1,BP6+1)</f>
        <v>7</v>
      </c>
      <c r="BR6" s="3">
        <f t="shared" si="210"/>
        <v>8</v>
      </c>
      <c r="BS6" s="3">
        <f t="shared" si="210"/>
        <v>9</v>
      </c>
      <c r="BT6" s="3">
        <f t="shared" si="210"/>
        <v>10</v>
      </c>
      <c r="BU6" s="3">
        <f t="shared" si="210"/>
        <v>11</v>
      </c>
      <c r="BV6" s="3">
        <f t="shared" si="210"/>
        <v>12</v>
      </c>
      <c r="BW6" s="3">
        <f t="shared" si="210"/>
        <v>1</v>
      </c>
      <c r="BX6" s="3">
        <f t="shared" si="210"/>
        <v>2</v>
      </c>
      <c r="BY6" s="3">
        <f t="shared" si="210"/>
        <v>3</v>
      </c>
      <c r="BZ6" s="3">
        <f t="shared" si="210"/>
        <v>4</v>
      </c>
      <c r="CA6" s="3">
        <f t="shared" si="210"/>
        <v>5</v>
      </c>
      <c r="CB6" s="3">
        <f t="shared" si="210"/>
        <v>6</v>
      </c>
      <c r="CC6" s="3">
        <f t="shared" si="210"/>
        <v>7</v>
      </c>
      <c r="CD6" s="3">
        <f t="shared" si="210"/>
        <v>8</v>
      </c>
      <c r="CE6" s="3">
        <f t="shared" si="210"/>
        <v>9</v>
      </c>
      <c r="CF6" s="3">
        <f t="shared" si="210"/>
        <v>10</v>
      </c>
      <c r="CG6" s="3">
        <f t="shared" si="210"/>
        <v>11</v>
      </c>
      <c r="CH6" s="3">
        <f t="shared" si="210"/>
        <v>12</v>
      </c>
      <c r="CI6" s="3">
        <f t="shared" si="210"/>
        <v>1</v>
      </c>
      <c r="CJ6" s="3">
        <f t="shared" si="210"/>
        <v>2</v>
      </c>
      <c r="CK6" s="3">
        <f t="shared" si="210"/>
        <v>3</v>
      </c>
      <c r="CL6" s="3">
        <f t="shared" si="210"/>
        <v>4</v>
      </c>
      <c r="CM6" s="3">
        <f t="shared" si="210"/>
        <v>5</v>
      </c>
      <c r="CN6" s="3">
        <f t="shared" si="210"/>
        <v>6</v>
      </c>
      <c r="CO6" s="3">
        <f t="shared" si="210"/>
        <v>7</v>
      </c>
      <c r="CP6" s="3">
        <f t="shared" si="210"/>
        <v>8</v>
      </c>
      <c r="CQ6" s="3">
        <f t="shared" si="210"/>
        <v>9</v>
      </c>
      <c r="CR6" s="3">
        <f t="shared" si="210"/>
        <v>10</v>
      </c>
      <c r="CS6" s="3">
        <f t="shared" si="210"/>
        <v>11</v>
      </c>
      <c r="CT6" s="3">
        <f t="shared" si="210"/>
        <v>12</v>
      </c>
      <c r="CU6" s="3">
        <f t="shared" si="210"/>
        <v>1</v>
      </c>
      <c r="CV6" s="3">
        <f t="shared" si="210"/>
        <v>2</v>
      </c>
      <c r="CW6" s="3">
        <f t="shared" si="210"/>
        <v>3</v>
      </c>
      <c r="CX6" s="3">
        <f t="shared" si="210"/>
        <v>4</v>
      </c>
      <c r="CY6" s="3">
        <f t="shared" si="210"/>
        <v>5</v>
      </c>
      <c r="CZ6" s="3">
        <f t="shared" si="210"/>
        <v>6</v>
      </c>
      <c r="DA6" s="3">
        <f t="shared" si="210"/>
        <v>7</v>
      </c>
      <c r="DB6" s="3">
        <f t="shared" si="210"/>
        <v>8</v>
      </c>
      <c r="DC6" s="3">
        <f t="shared" si="210"/>
        <v>9</v>
      </c>
      <c r="DD6" s="3">
        <f t="shared" si="210"/>
        <v>10</v>
      </c>
      <c r="DE6" s="3">
        <f t="shared" si="210"/>
        <v>11</v>
      </c>
      <c r="DF6" s="3">
        <f t="shared" si="210"/>
        <v>12</v>
      </c>
      <c r="DG6" s="3">
        <f t="shared" si="210"/>
        <v>1</v>
      </c>
      <c r="DH6" s="3">
        <f t="shared" si="210"/>
        <v>2</v>
      </c>
      <c r="DI6" s="3">
        <f t="shared" si="210"/>
        <v>3</v>
      </c>
      <c r="DJ6" s="3">
        <f t="shared" si="210"/>
        <v>4</v>
      </c>
      <c r="DK6" s="3">
        <f t="shared" si="210"/>
        <v>5</v>
      </c>
      <c r="DL6" s="3">
        <f t="shared" si="210"/>
        <v>6</v>
      </c>
      <c r="DM6" s="3">
        <f t="shared" si="210"/>
        <v>7</v>
      </c>
      <c r="DN6" s="3">
        <f t="shared" si="210"/>
        <v>8</v>
      </c>
      <c r="DO6" s="3">
        <f t="shared" si="210"/>
        <v>9</v>
      </c>
      <c r="DP6" s="3">
        <f t="shared" si="210"/>
        <v>10</v>
      </c>
      <c r="DQ6" s="3">
        <f t="shared" si="210"/>
        <v>11</v>
      </c>
      <c r="DR6" s="3">
        <f t="shared" si="210"/>
        <v>12</v>
      </c>
      <c r="DS6" s="3">
        <f t="shared" si="210"/>
        <v>1</v>
      </c>
      <c r="DT6" s="3">
        <f t="shared" si="210"/>
        <v>2</v>
      </c>
      <c r="DU6" s="3">
        <f t="shared" si="210"/>
        <v>3</v>
      </c>
      <c r="DV6" s="3">
        <f t="shared" si="210"/>
        <v>4</v>
      </c>
      <c r="DW6" s="3">
        <f t="shared" si="210"/>
        <v>5</v>
      </c>
      <c r="DX6" s="3">
        <f t="shared" si="210"/>
        <v>6</v>
      </c>
      <c r="DY6" s="3">
        <f t="shared" si="210"/>
        <v>7</v>
      </c>
      <c r="DZ6" s="3">
        <f t="shared" si="210"/>
        <v>8</v>
      </c>
      <c r="EA6" s="3">
        <f t="shared" si="210"/>
        <v>9</v>
      </c>
      <c r="EB6" s="3">
        <f t="shared" si="210"/>
        <v>10</v>
      </c>
      <c r="EC6" s="3">
        <f t="shared" ref="EC6:GG6" si="211">IF(EB6=12,1,EB6+1)</f>
        <v>11</v>
      </c>
      <c r="ED6" s="3">
        <f t="shared" si="211"/>
        <v>12</v>
      </c>
      <c r="EE6" s="3">
        <f t="shared" si="211"/>
        <v>1</v>
      </c>
      <c r="EF6" s="3">
        <f t="shared" si="211"/>
        <v>2</v>
      </c>
      <c r="EG6" s="3">
        <f t="shared" si="211"/>
        <v>3</v>
      </c>
      <c r="EH6" s="3">
        <f t="shared" si="211"/>
        <v>4</v>
      </c>
      <c r="EI6" s="3">
        <f t="shared" si="211"/>
        <v>5</v>
      </c>
      <c r="EJ6" s="3">
        <f t="shared" si="211"/>
        <v>6</v>
      </c>
      <c r="EK6" s="3">
        <f t="shared" si="211"/>
        <v>7</v>
      </c>
      <c r="EL6" s="3">
        <f t="shared" si="211"/>
        <v>8</v>
      </c>
      <c r="EM6" s="3">
        <f t="shared" si="211"/>
        <v>9</v>
      </c>
      <c r="EN6" s="3">
        <f t="shared" si="211"/>
        <v>10</v>
      </c>
      <c r="EO6" s="3">
        <f t="shared" si="211"/>
        <v>11</v>
      </c>
      <c r="EP6" s="3">
        <f t="shared" si="211"/>
        <v>12</v>
      </c>
      <c r="EQ6" s="3">
        <f t="shared" si="211"/>
        <v>1</v>
      </c>
      <c r="ER6" s="3">
        <f t="shared" si="211"/>
        <v>2</v>
      </c>
      <c r="ES6" s="3">
        <f t="shared" si="211"/>
        <v>3</v>
      </c>
      <c r="ET6" s="3">
        <f t="shared" si="211"/>
        <v>4</v>
      </c>
      <c r="EU6" s="3">
        <f t="shared" si="211"/>
        <v>5</v>
      </c>
      <c r="EV6" s="3">
        <f t="shared" si="211"/>
        <v>6</v>
      </c>
      <c r="EW6" s="3">
        <f t="shared" si="211"/>
        <v>7</v>
      </c>
      <c r="EX6" s="3">
        <f t="shared" si="211"/>
        <v>8</v>
      </c>
      <c r="EY6" s="3">
        <f t="shared" si="211"/>
        <v>9</v>
      </c>
      <c r="EZ6" s="3">
        <f t="shared" si="211"/>
        <v>10</v>
      </c>
      <c r="FA6" s="3">
        <f t="shared" si="211"/>
        <v>11</v>
      </c>
      <c r="FB6" s="3">
        <f t="shared" si="211"/>
        <v>12</v>
      </c>
      <c r="FC6" s="3">
        <f t="shared" si="211"/>
        <v>1</v>
      </c>
      <c r="FD6" s="3">
        <f t="shared" si="211"/>
        <v>2</v>
      </c>
      <c r="FE6" s="3">
        <f t="shared" si="211"/>
        <v>3</v>
      </c>
      <c r="FF6" s="3">
        <f t="shared" si="211"/>
        <v>4</v>
      </c>
      <c r="FG6" s="3">
        <f t="shared" si="211"/>
        <v>5</v>
      </c>
      <c r="FH6" s="3">
        <f t="shared" si="211"/>
        <v>6</v>
      </c>
      <c r="FI6" s="3">
        <f t="shared" si="211"/>
        <v>7</v>
      </c>
      <c r="FJ6" s="3">
        <f t="shared" si="211"/>
        <v>8</v>
      </c>
      <c r="FK6" s="3">
        <f t="shared" si="211"/>
        <v>9</v>
      </c>
      <c r="FL6" s="3">
        <f t="shared" si="211"/>
        <v>10</v>
      </c>
      <c r="FM6" s="3">
        <f t="shared" si="211"/>
        <v>11</v>
      </c>
      <c r="FN6" s="3">
        <f t="shared" si="211"/>
        <v>12</v>
      </c>
      <c r="FO6" s="3">
        <f t="shared" si="211"/>
        <v>1</v>
      </c>
      <c r="FP6" s="3">
        <f t="shared" si="211"/>
        <v>2</v>
      </c>
      <c r="FQ6" s="3">
        <f t="shared" si="211"/>
        <v>3</v>
      </c>
      <c r="FR6" s="3">
        <f t="shared" si="211"/>
        <v>4</v>
      </c>
      <c r="FS6" s="3">
        <f t="shared" si="211"/>
        <v>5</v>
      </c>
      <c r="FT6" s="3">
        <f t="shared" si="211"/>
        <v>6</v>
      </c>
      <c r="FU6" s="3">
        <f t="shared" si="211"/>
        <v>7</v>
      </c>
      <c r="FV6" s="3">
        <f t="shared" si="211"/>
        <v>8</v>
      </c>
      <c r="FW6" s="3">
        <f t="shared" si="211"/>
        <v>9</v>
      </c>
      <c r="FX6" s="3">
        <f t="shared" si="211"/>
        <v>10</v>
      </c>
      <c r="FY6" s="3">
        <f t="shared" si="211"/>
        <v>11</v>
      </c>
      <c r="FZ6" s="3">
        <f t="shared" si="211"/>
        <v>12</v>
      </c>
      <c r="GA6" s="3">
        <f t="shared" si="211"/>
        <v>1</v>
      </c>
      <c r="GB6" s="3">
        <f t="shared" si="211"/>
        <v>2</v>
      </c>
      <c r="GC6" s="3">
        <f t="shared" si="211"/>
        <v>3</v>
      </c>
      <c r="GD6" s="3">
        <f t="shared" si="211"/>
        <v>4</v>
      </c>
      <c r="GE6" s="3">
        <f t="shared" si="211"/>
        <v>5</v>
      </c>
      <c r="GF6" s="3">
        <f t="shared" si="211"/>
        <v>6</v>
      </c>
      <c r="GG6" s="3">
        <f t="shared" si="211"/>
        <v>7</v>
      </c>
      <c r="GH6" s="3">
        <f t="shared" ref="GH6" si="212">IF(GG6=12,1,GG6+1)</f>
        <v>8</v>
      </c>
      <c r="GI6" s="3">
        <f t="shared" ref="GI6" si="213">IF(GH6=12,1,GH6+1)</f>
        <v>9</v>
      </c>
      <c r="GJ6" s="3">
        <f t="shared" ref="GJ6" si="214">IF(GI6=12,1,GI6+1)</f>
        <v>10</v>
      </c>
      <c r="GK6" s="3">
        <f t="shared" ref="GK6" si="215">IF(GJ6=12,1,GJ6+1)</f>
        <v>11</v>
      </c>
      <c r="GL6" s="3">
        <f t="shared" ref="GL6" si="216">IF(GK6=12,1,GK6+1)</f>
        <v>12</v>
      </c>
      <c r="GM6" s="3">
        <f t="shared" ref="GM6" si="217">IF(GL6=12,1,GL6+1)</f>
        <v>1</v>
      </c>
      <c r="GN6" s="3">
        <f t="shared" ref="GN6" si="218">IF(GM6=12,1,GM6+1)</f>
        <v>2</v>
      </c>
      <c r="GO6" s="3">
        <f t="shared" ref="GO6" si="219">IF(GN6=12,1,GN6+1)</f>
        <v>3</v>
      </c>
      <c r="GP6" s="3">
        <f t="shared" ref="GP6" si="220">IF(GO6=12,1,GO6+1)</f>
        <v>4</v>
      </c>
      <c r="GQ6" s="3">
        <f t="shared" ref="GQ6" si="221">IF(GP6=12,1,GP6+1)</f>
        <v>5</v>
      </c>
      <c r="GR6" s="3">
        <f t="shared" ref="GR6" si="222">IF(GQ6=12,1,GQ6+1)</f>
        <v>6</v>
      </c>
      <c r="GS6" s="3">
        <f t="shared" ref="GS6" si="223">IF(GR6=12,1,GR6+1)</f>
        <v>7</v>
      </c>
      <c r="GT6" s="3">
        <f t="shared" ref="GT6" si="224">IF(GS6=12,1,GS6+1)</f>
        <v>8</v>
      </c>
      <c r="GU6" s="3">
        <f t="shared" ref="GU6" si="225">IF(GT6=12,1,GT6+1)</f>
        <v>9</v>
      </c>
      <c r="GV6" s="3">
        <f t="shared" ref="GV6" si="226">IF(GU6=12,1,GU6+1)</f>
        <v>10</v>
      </c>
      <c r="GW6" s="3">
        <f t="shared" ref="GW6" si="227">IF(GV6=12,1,GV6+1)</f>
        <v>11</v>
      </c>
      <c r="GX6" s="3">
        <f t="shared" ref="GX6" si="228">IF(GW6=12,1,GW6+1)</f>
        <v>12</v>
      </c>
      <c r="GY6" s="3">
        <f t="shared" ref="GY6" si="229">IF(GX6=12,1,GX6+1)</f>
        <v>1</v>
      </c>
      <c r="GZ6" s="3">
        <f t="shared" ref="GZ6" si="230">IF(GY6=12,1,GY6+1)</f>
        <v>2</v>
      </c>
      <c r="HA6" s="3">
        <f t="shared" ref="HA6" si="231">IF(GZ6=12,1,GZ6+1)</f>
        <v>3</v>
      </c>
      <c r="HB6" s="3">
        <f t="shared" ref="HB6" si="232">IF(HA6=12,1,HA6+1)</f>
        <v>4</v>
      </c>
      <c r="HC6" s="3">
        <f t="shared" ref="HC6" si="233">IF(HB6=12,1,HB6+1)</f>
        <v>5</v>
      </c>
      <c r="HD6" s="3">
        <f t="shared" ref="HD6" si="234">IF(HC6=12,1,HC6+1)</f>
        <v>6</v>
      </c>
      <c r="HE6" s="3">
        <f t="shared" ref="HE6" si="235">IF(HD6=12,1,HD6+1)</f>
        <v>7</v>
      </c>
      <c r="HF6" s="3">
        <f t="shared" ref="HF6" si="236">IF(HE6=12,1,HE6+1)</f>
        <v>8</v>
      </c>
      <c r="HG6" s="3">
        <f t="shared" ref="HG6" si="237">IF(HF6=12,1,HF6+1)</f>
        <v>9</v>
      </c>
      <c r="HH6" s="3">
        <f t="shared" ref="HH6" si="238">IF(HG6=12,1,HG6+1)</f>
        <v>10</v>
      </c>
      <c r="HI6" s="3">
        <f t="shared" ref="HI6" si="239">IF(HH6=12,1,HH6+1)</f>
        <v>11</v>
      </c>
      <c r="HJ6" s="3">
        <f t="shared" ref="HJ6" si="240">IF(HI6=12,1,HI6+1)</f>
        <v>12</v>
      </c>
      <c r="HK6" s="3">
        <f t="shared" ref="HK6" si="241">IF(HJ6=12,1,HJ6+1)</f>
        <v>1</v>
      </c>
      <c r="HL6" s="3">
        <f t="shared" ref="HL6" si="242">IF(HK6=12,1,HK6+1)</f>
        <v>2</v>
      </c>
      <c r="HM6" s="3">
        <f t="shared" ref="HM6" si="243">IF(HL6=12,1,HL6+1)</f>
        <v>3</v>
      </c>
      <c r="HN6" s="3">
        <f t="shared" ref="HN6" si="244">IF(HM6=12,1,HM6+1)</f>
        <v>4</v>
      </c>
      <c r="HO6" s="3">
        <f t="shared" ref="HO6" si="245">IF(HN6=12,1,HN6+1)</f>
        <v>5</v>
      </c>
      <c r="HP6" s="3">
        <f t="shared" ref="HP6" si="246">IF(HO6=12,1,HO6+1)</f>
        <v>6</v>
      </c>
      <c r="HQ6" s="3">
        <f t="shared" ref="HQ6" si="247">IF(HP6=12,1,HP6+1)</f>
        <v>7</v>
      </c>
      <c r="HR6" s="3">
        <f t="shared" ref="HR6" si="248">IF(HQ6=12,1,HQ6+1)</f>
        <v>8</v>
      </c>
      <c r="HS6" s="3">
        <f t="shared" ref="HS6" si="249">IF(HR6=12,1,HR6+1)</f>
        <v>9</v>
      </c>
      <c r="HT6" s="3">
        <f t="shared" ref="HT6" si="250">IF(HS6=12,1,HS6+1)</f>
        <v>10</v>
      </c>
      <c r="HU6" s="3">
        <f t="shared" ref="HU6" si="251">IF(HT6=12,1,HT6+1)</f>
        <v>11</v>
      </c>
      <c r="HV6" s="3">
        <f t="shared" ref="HV6" si="252">IF(HU6=12,1,HU6+1)</f>
        <v>12</v>
      </c>
      <c r="HW6" s="3">
        <f t="shared" ref="HW6" si="253">IF(HV6=12,1,HV6+1)</f>
        <v>1</v>
      </c>
      <c r="HX6" s="3">
        <f t="shared" ref="HX6" si="254">IF(HW6=12,1,HW6+1)</f>
        <v>2</v>
      </c>
      <c r="HY6" s="3">
        <f t="shared" ref="HY6" si="255">IF(HX6=12,1,HX6+1)</f>
        <v>3</v>
      </c>
      <c r="HZ6" s="3">
        <f t="shared" ref="HZ6" si="256">IF(HY6=12,1,HY6+1)</f>
        <v>4</v>
      </c>
      <c r="IA6" s="3">
        <f t="shared" ref="IA6" si="257">IF(HZ6=12,1,HZ6+1)</f>
        <v>5</v>
      </c>
      <c r="IB6" s="3">
        <f t="shared" ref="IB6" si="258">IF(IA6=12,1,IA6+1)</f>
        <v>6</v>
      </c>
      <c r="IC6" s="3">
        <f t="shared" ref="IC6" si="259">IF(IB6=12,1,IB6+1)</f>
        <v>7</v>
      </c>
      <c r="ID6" s="3">
        <f t="shared" ref="ID6" si="260">IF(IC6=12,1,IC6+1)</f>
        <v>8</v>
      </c>
      <c r="IE6" s="3">
        <f t="shared" ref="IE6" si="261">IF(ID6=12,1,ID6+1)</f>
        <v>9</v>
      </c>
      <c r="IF6" s="3">
        <f t="shared" ref="IF6" si="262">IF(IE6=12,1,IE6+1)</f>
        <v>10</v>
      </c>
      <c r="IG6" s="3">
        <f t="shared" ref="IG6" si="263">IF(IF6=12,1,IF6+1)</f>
        <v>11</v>
      </c>
      <c r="IH6" s="3">
        <f t="shared" ref="IH6" si="264">IF(IG6=12,1,IG6+1)</f>
        <v>12</v>
      </c>
      <c r="II6" s="3">
        <f t="shared" ref="II6" si="265">IF(IH6=12,1,IH6+1)</f>
        <v>1</v>
      </c>
      <c r="IJ6" s="3">
        <f t="shared" ref="IJ6" si="266">IF(II6=12,1,II6+1)</f>
        <v>2</v>
      </c>
      <c r="IK6" s="3">
        <f t="shared" ref="IK6" si="267">IF(IJ6=12,1,IJ6+1)</f>
        <v>3</v>
      </c>
      <c r="IL6" s="3">
        <f t="shared" ref="IL6" si="268">IF(IK6=12,1,IK6+1)</f>
        <v>4</v>
      </c>
      <c r="IM6" s="3">
        <f t="shared" ref="IM6" si="269">IF(IL6=12,1,IL6+1)</f>
        <v>5</v>
      </c>
      <c r="IN6" s="3">
        <f t="shared" ref="IN6" si="270">IF(IM6=12,1,IM6+1)</f>
        <v>6</v>
      </c>
      <c r="IO6" s="3">
        <f t="shared" ref="IO6" si="271">IF(IN6=12,1,IN6+1)</f>
        <v>7</v>
      </c>
      <c r="IP6" s="3">
        <f t="shared" ref="IP6" si="272">IF(IO6=12,1,IO6+1)</f>
        <v>8</v>
      </c>
      <c r="IQ6" s="3">
        <f t="shared" ref="IQ6" si="273">IF(IP6=12,1,IP6+1)</f>
        <v>9</v>
      </c>
      <c r="IR6" s="3">
        <f t="shared" ref="IR6" si="274">IF(IQ6=12,1,IQ6+1)</f>
        <v>10</v>
      </c>
      <c r="IS6" s="3">
        <f t="shared" ref="IS6" si="275">IF(IR6=12,1,IR6+1)</f>
        <v>11</v>
      </c>
      <c r="IT6" s="3">
        <f t="shared" ref="IT6" si="276">IF(IS6=12,1,IS6+1)</f>
        <v>12</v>
      </c>
      <c r="IU6" s="3">
        <f t="shared" ref="IU6" si="277">IF(IT6=12,1,IT6+1)</f>
        <v>1</v>
      </c>
      <c r="IV6" s="3">
        <f t="shared" ref="IV6" si="278">IF(IU6=12,1,IU6+1)</f>
        <v>2</v>
      </c>
      <c r="IW6" s="3">
        <f t="shared" ref="IW6" si="279">IF(IV6=12,1,IV6+1)</f>
        <v>3</v>
      </c>
      <c r="IX6" s="3">
        <f t="shared" ref="IX6" si="280">IF(IW6=12,1,IW6+1)</f>
        <v>4</v>
      </c>
      <c r="IY6" s="3">
        <f t="shared" ref="IY6" si="281">IF(IX6=12,1,IX6+1)</f>
        <v>5</v>
      </c>
      <c r="IZ6" s="3">
        <f t="shared" ref="IZ6" si="282">IF(IY6=12,1,IY6+1)</f>
        <v>6</v>
      </c>
      <c r="JA6" s="3">
        <f t="shared" ref="JA6" si="283">IF(IZ6=12,1,IZ6+1)</f>
        <v>7</v>
      </c>
      <c r="JB6" s="3">
        <f t="shared" ref="JB6" si="284">IF(JA6=12,1,JA6+1)</f>
        <v>8</v>
      </c>
      <c r="JC6" s="3">
        <f t="shared" ref="JC6" si="285">IF(JB6=12,1,JB6+1)</f>
        <v>9</v>
      </c>
      <c r="JD6" s="3">
        <f t="shared" ref="JD6" si="286">IF(JC6=12,1,JC6+1)</f>
        <v>10</v>
      </c>
      <c r="JE6" s="3">
        <f t="shared" ref="JE6" si="287">IF(JD6=12,1,JD6+1)</f>
        <v>11</v>
      </c>
      <c r="JF6" s="3">
        <f t="shared" ref="JF6" si="288">IF(JE6=12,1,JE6+1)</f>
        <v>12</v>
      </c>
      <c r="JG6" s="3">
        <f t="shared" ref="JG6" si="289">IF(JF6=12,1,JF6+1)</f>
        <v>1</v>
      </c>
      <c r="JH6" s="3">
        <f t="shared" ref="JH6" si="290">IF(JG6=12,1,JG6+1)</f>
        <v>2</v>
      </c>
      <c r="JI6" s="3">
        <f t="shared" ref="JI6" si="291">IF(JH6=12,1,JH6+1)</f>
        <v>3</v>
      </c>
      <c r="JJ6" s="3">
        <f t="shared" ref="JJ6" si="292">IF(JI6=12,1,JI6+1)</f>
        <v>4</v>
      </c>
      <c r="JK6" s="3">
        <f t="shared" ref="JK6" si="293">IF(JJ6=12,1,JJ6+1)</f>
        <v>5</v>
      </c>
      <c r="JL6" s="3">
        <f t="shared" ref="JL6" si="294">IF(JK6=12,1,JK6+1)</f>
        <v>6</v>
      </c>
      <c r="JM6" s="3">
        <f t="shared" ref="JM6" si="295">IF(JL6=12,1,JL6+1)</f>
        <v>7</v>
      </c>
      <c r="JN6" s="3">
        <f t="shared" ref="JN6" si="296">IF(JM6=12,1,JM6+1)</f>
        <v>8</v>
      </c>
      <c r="JO6" s="3">
        <f t="shared" ref="JO6" si="297">IF(JN6=12,1,JN6+1)</f>
        <v>9</v>
      </c>
      <c r="JP6" s="3">
        <f t="shared" ref="JP6" si="298">IF(JO6=12,1,JO6+1)</f>
        <v>10</v>
      </c>
      <c r="JQ6" s="3">
        <f t="shared" ref="JQ6" si="299">IF(JP6=12,1,JP6+1)</f>
        <v>11</v>
      </c>
      <c r="JR6" s="3">
        <f t="shared" ref="JR6" si="300">IF(JQ6=12,1,JQ6+1)</f>
        <v>12</v>
      </c>
      <c r="JS6" s="3">
        <f t="shared" ref="JS6" si="301">IF(JR6=12,1,JR6+1)</f>
        <v>1</v>
      </c>
      <c r="JT6" s="3">
        <f t="shared" ref="JT6" si="302">IF(JS6=12,1,JS6+1)</f>
        <v>2</v>
      </c>
      <c r="JU6" s="3">
        <f t="shared" ref="JU6" si="303">IF(JT6=12,1,JT6+1)</f>
        <v>3</v>
      </c>
      <c r="JV6" s="3">
        <f t="shared" ref="JV6" si="304">IF(JU6=12,1,JU6+1)</f>
        <v>4</v>
      </c>
      <c r="JW6" s="3">
        <f t="shared" ref="JW6" si="305">IF(JV6=12,1,JV6+1)</f>
        <v>5</v>
      </c>
      <c r="JX6" s="3">
        <f t="shared" ref="JX6" si="306">IF(JW6=12,1,JW6+1)</f>
        <v>6</v>
      </c>
      <c r="JY6" s="3">
        <f t="shared" ref="JY6" si="307">IF(JX6=12,1,JX6+1)</f>
        <v>7</v>
      </c>
      <c r="JZ6" s="3">
        <f t="shared" ref="JZ6" si="308">IF(JY6=12,1,JY6+1)</f>
        <v>8</v>
      </c>
      <c r="KA6" s="3">
        <f t="shared" ref="KA6" si="309">IF(JZ6=12,1,JZ6+1)</f>
        <v>9</v>
      </c>
      <c r="KB6" s="3">
        <f t="shared" ref="KB6" si="310">IF(KA6=12,1,KA6+1)</f>
        <v>10</v>
      </c>
      <c r="KC6" s="3">
        <f t="shared" ref="KC6" si="311">IF(KB6=12,1,KB6+1)</f>
        <v>11</v>
      </c>
      <c r="KD6" s="3">
        <f t="shared" ref="KD6" si="312">IF(KC6=12,1,KC6+1)</f>
        <v>12</v>
      </c>
      <c r="KE6" s="3">
        <f t="shared" ref="KE6" si="313">IF(KD6=12,1,KD6+1)</f>
        <v>1</v>
      </c>
      <c r="KF6" s="3">
        <f t="shared" ref="KF6" si="314">IF(KE6=12,1,KE6+1)</f>
        <v>2</v>
      </c>
      <c r="KG6" s="3">
        <f t="shared" ref="KG6" si="315">IF(KF6=12,1,KF6+1)</f>
        <v>3</v>
      </c>
      <c r="KH6" s="3">
        <f t="shared" ref="KH6" si="316">IF(KG6=12,1,KG6+1)</f>
        <v>4</v>
      </c>
      <c r="KI6" s="3">
        <f t="shared" ref="KI6" si="317">IF(KH6=12,1,KH6+1)</f>
        <v>5</v>
      </c>
      <c r="KJ6" s="3">
        <f t="shared" ref="KJ6" si="318">IF(KI6=12,1,KI6+1)</f>
        <v>6</v>
      </c>
      <c r="KK6" s="3">
        <f t="shared" ref="KK6" si="319">IF(KJ6=12,1,KJ6+1)</f>
        <v>7</v>
      </c>
      <c r="KL6" s="3">
        <f t="shared" ref="KL6" si="320">IF(KK6=12,1,KK6+1)</f>
        <v>8</v>
      </c>
      <c r="KM6" s="3">
        <f t="shared" ref="KM6" si="321">IF(KL6=12,1,KL6+1)</f>
        <v>9</v>
      </c>
      <c r="KN6" s="3">
        <f t="shared" ref="KN6" si="322">IF(KM6=12,1,KM6+1)</f>
        <v>10</v>
      </c>
      <c r="KO6" s="3">
        <f t="shared" ref="KO6" si="323">IF(KN6=12,1,KN6+1)</f>
        <v>11</v>
      </c>
      <c r="KP6" s="3">
        <f t="shared" ref="KP6" si="324">IF(KO6=12,1,KO6+1)</f>
        <v>12</v>
      </c>
      <c r="KQ6" s="3">
        <f t="shared" ref="KQ6" si="325">IF(KP6=12,1,KP6+1)</f>
        <v>1</v>
      </c>
      <c r="KR6" s="3">
        <f t="shared" ref="KR6" si="326">IF(KQ6=12,1,KQ6+1)</f>
        <v>2</v>
      </c>
      <c r="KS6" s="3">
        <f t="shared" ref="KS6" si="327">IF(KR6=12,1,KR6+1)</f>
        <v>3</v>
      </c>
      <c r="KT6" s="3">
        <f t="shared" ref="KT6" si="328">IF(KS6=12,1,KS6+1)</f>
        <v>4</v>
      </c>
      <c r="KU6" s="3">
        <f t="shared" ref="KU6" si="329">IF(KT6=12,1,KT6+1)</f>
        <v>5</v>
      </c>
      <c r="KV6" s="3">
        <f t="shared" ref="KV6" si="330">IF(KU6=12,1,KU6+1)</f>
        <v>6</v>
      </c>
      <c r="KW6" s="3">
        <f t="shared" ref="KW6" si="331">IF(KV6=12,1,KV6+1)</f>
        <v>7</v>
      </c>
      <c r="KX6" s="3">
        <f t="shared" ref="KX6" si="332">IF(KW6=12,1,KW6+1)</f>
        <v>8</v>
      </c>
      <c r="KY6" s="3">
        <f t="shared" ref="KY6" si="333">IF(KX6=12,1,KX6+1)</f>
        <v>9</v>
      </c>
      <c r="KZ6" s="3">
        <f t="shared" ref="KZ6" si="334">IF(KY6=12,1,KY6+1)</f>
        <v>10</v>
      </c>
      <c r="LA6" s="3">
        <f t="shared" ref="LA6" si="335">IF(KZ6=12,1,KZ6+1)</f>
        <v>11</v>
      </c>
      <c r="LB6" s="3">
        <f t="shared" ref="LB6" si="336">IF(LA6=12,1,LA6+1)</f>
        <v>12</v>
      </c>
      <c r="LC6" s="3">
        <f t="shared" ref="LC6" si="337">IF(LB6=12,1,LB6+1)</f>
        <v>1</v>
      </c>
      <c r="LD6" s="3">
        <f t="shared" ref="LD6" si="338">IF(LC6=12,1,LC6+1)</f>
        <v>2</v>
      </c>
      <c r="LE6" s="3">
        <f t="shared" ref="LE6" si="339">IF(LD6=12,1,LD6+1)</f>
        <v>3</v>
      </c>
      <c r="LF6" s="3">
        <f t="shared" ref="LF6" si="340">IF(LE6=12,1,LE6+1)</f>
        <v>4</v>
      </c>
      <c r="LG6" s="3">
        <f t="shared" ref="LG6" si="341">IF(LF6=12,1,LF6+1)</f>
        <v>5</v>
      </c>
      <c r="LH6" s="3">
        <f t="shared" ref="LH6" si="342">IF(LG6=12,1,LG6+1)</f>
        <v>6</v>
      </c>
      <c r="LI6" s="3">
        <f t="shared" ref="LI6" si="343">IF(LH6=12,1,LH6+1)</f>
        <v>7</v>
      </c>
      <c r="LJ6" s="3">
        <f t="shared" ref="LJ6" si="344">IF(LI6=12,1,LI6+1)</f>
        <v>8</v>
      </c>
      <c r="LK6" s="3">
        <f t="shared" ref="LK6" si="345">IF(LJ6=12,1,LJ6+1)</f>
        <v>9</v>
      </c>
      <c r="LL6" s="3">
        <f t="shared" ref="LL6" si="346">IF(LK6=12,1,LK6+1)</f>
        <v>10</v>
      </c>
      <c r="LM6" s="3">
        <f t="shared" ref="LM6" si="347">IF(LL6=12,1,LL6+1)</f>
        <v>11</v>
      </c>
      <c r="LN6" s="3">
        <f t="shared" ref="LN6" si="348">IF(LM6=12,1,LM6+1)</f>
        <v>12</v>
      </c>
      <c r="LO6" s="3">
        <f t="shared" ref="LO6" si="349">IF(LN6=12,1,LN6+1)</f>
        <v>1</v>
      </c>
      <c r="LP6" s="3">
        <f t="shared" ref="LP6" si="350">IF(LO6=12,1,LO6+1)</f>
        <v>2</v>
      </c>
      <c r="LQ6" s="3">
        <f t="shared" ref="LQ6" si="351">IF(LP6=12,1,LP6+1)</f>
        <v>3</v>
      </c>
      <c r="LR6" s="3">
        <f t="shared" ref="LR6" si="352">IF(LQ6=12,1,LQ6+1)</f>
        <v>4</v>
      </c>
      <c r="LS6" s="3">
        <f t="shared" ref="LS6" si="353">IF(LR6=12,1,LR6+1)</f>
        <v>5</v>
      </c>
      <c r="LT6" s="3">
        <f t="shared" ref="LT6" si="354">IF(LS6=12,1,LS6+1)</f>
        <v>6</v>
      </c>
      <c r="LU6" s="3">
        <f t="shared" ref="LU6" si="355">IF(LT6=12,1,LT6+1)</f>
        <v>7</v>
      </c>
      <c r="LV6" s="3">
        <f t="shared" ref="LV6" si="356">IF(LU6=12,1,LU6+1)</f>
        <v>8</v>
      </c>
      <c r="LW6" s="3">
        <f t="shared" ref="LW6" si="357">IF(LV6=12,1,LV6+1)</f>
        <v>9</v>
      </c>
      <c r="LX6" s="3">
        <f t="shared" ref="LX6" si="358">IF(LW6=12,1,LW6+1)</f>
        <v>10</v>
      </c>
      <c r="LY6" s="3">
        <f t="shared" ref="LY6" si="359">IF(LX6=12,1,LX6+1)</f>
        <v>11</v>
      </c>
      <c r="LZ6" s="3">
        <f t="shared" ref="LZ6" si="360">IF(LY6=12,1,LY6+1)</f>
        <v>12</v>
      </c>
      <c r="MA6" s="3">
        <f t="shared" ref="MA6" si="361">IF(LZ6=12,1,LZ6+1)</f>
        <v>1</v>
      </c>
      <c r="MB6" s="3">
        <f t="shared" ref="MB6" si="362">IF(MA6=12,1,MA6+1)</f>
        <v>2</v>
      </c>
      <c r="MC6" s="3">
        <f t="shared" ref="MC6" si="363">IF(MB6=12,1,MB6+1)</f>
        <v>3</v>
      </c>
      <c r="MD6" s="3">
        <f t="shared" ref="MD6" si="364">IF(MC6=12,1,MC6+1)</f>
        <v>4</v>
      </c>
      <c r="ME6" s="3">
        <f t="shared" ref="ME6" si="365">IF(MD6=12,1,MD6+1)</f>
        <v>5</v>
      </c>
      <c r="MF6" s="3">
        <f t="shared" ref="MF6" si="366">IF(ME6=12,1,ME6+1)</f>
        <v>6</v>
      </c>
      <c r="MG6" s="3">
        <f t="shared" ref="MG6" si="367">IF(MF6=12,1,MF6+1)</f>
        <v>7</v>
      </c>
      <c r="MH6" s="3">
        <f t="shared" ref="MH6" si="368">IF(MG6=12,1,MG6+1)</f>
        <v>8</v>
      </c>
      <c r="MI6" s="3">
        <f t="shared" ref="MI6" si="369">IF(MH6=12,1,MH6+1)</f>
        <v>9</v>
      </c>
      <c r="MJ6" s="3">
        <f t="shared" ref="MJ6" si="370">IF(MI6=12,1,MI6+1)</f>
        <v>10</v>
      </c>
      <c r="MK6" s="3">
        <f t="shared" ref="MK6" si="371">IF(MJ6=12,1,MJ6+1)</f>
        <v>11</v>
      </c>
      <c r="ML6" s="3">
        <f t="shared" ref="ML6" si="372">IF(MK6=12,1,MK6+1)</f>
        <v>12</v>
      </c>
      <c r="MM6" s="3">
        <f t="shared" ref="MM6" si="373">IF(ML6=12,1,ML6+1)</f>
        <v>1</v>
      </c>
      <c r="MN6" s="3">
        <f t="shared" ref="MN6" si="374">IF(MM6=12,1,MM6+1)</f>
        <v>2</v>
      </c>
      <c r="MO6" s="3">
        <f t="shared" ref="MO6" si="375">IF(MN6=12,1,MN6+1)</f>
        <v>3</v>
      </c>
      <c r="MP6" s="3">
        <f t="shared" ref="MP6" si="376">IF(MO6=12,1,MO6+1)</f>
        <v>4</v>
      </c>
      <c r="MQ6" s="3">
        <f t="shared" ref="MQ6" si="377">IF(MP6=12,1,MP6+1)</f>
        <v>5</v>
      </c>
      <c r="MR6" s="3">
        <f t="shared" ref="MR6" si="378">IF(MQ6=12,1,MQ6+1)</f>
        <v>6</v>
      </c>
      <c r="MS6" s="3">
        <f t="shared" ref="MS6" si="379">IF(MR6=12,1,MR6+1)</f>
        <v>7</v>
      </c>
      <c r="MT6" s="3">
        <f t="shared" ref="MT6" si="380">IF(MS6=12,1,MS6+1)</f>
        <v>8</v>
      </c>
      <c r="MU6" s="3">
        <f t="shared" ref="MU6" si="381">IF(MT6=12,1,MT6+1)</f>
        <v>9</v>
      </c>
      <c r="MV6" s="3">
        <f t="shared" ref="MV6" si="382">IF(MU6=12,1,MU6+1)</f>
        <v>10</v>
      </c>
      <c r="MW6" s="3">
        <f t="shared" ref="MW6" si="383">IF(MV6=12,1,MV6+1)</f>
        <v>11</v>
      </c>
      <c r="MX6" s="3">
        <f t="shared" ref="MX6" si="384">IF(MW6=12,1,MW6+1)</f>
        <v>12</v>
      </c>
      <c r="MY6" s="3">
        <f t="shared" ref="MY6" si="385">IF(MX6=12,1,MX6+1)</f>
        <v>1</v>
      </c>
      <c r="MZ6" s="3">
        <f t="shared" ref="MZ6" si="386">IF(MY6=12,1,MY6+1)</f>
        <v>2</v>
      </c>
      <c r="NA6" s="3">
        <f t="shared" ref="NA6" si="387">IF(MZ6=12,1,MZ6+1)</f>
        <v>3</v>
      </c>
      <c r="NB6" s="3">
        <f t="shared" ref="NB6" si="388">IF(NA6=12,1,NA6+1)</f>
        <v>4</v>
      </c>
      <c r="NC6" s="3">
        <f t="shared" ref="NC6" si="389">IF(NB6=12,1,NB6+1)</f>
        <v>5</v>
      </c>
      <c r="ND6" s="3">
        <f t="shared" ref="ND6" si="390">IF(NC6=12,1,NC6+1)</f>
        <v>6</v>
      </c>
      <c r="NE6" s="3">
        <f t="shared" ref="NE6" si="391">IF(ND6=12,1,ND6+1)</f>
        <v>7</v>
      </c>
      <c r="NF6" s="3">
        <f t="shared" ref="NF6" si="392">IF(NE6=12,1,NE6+1)</f>
        <v>8</v>
      </c>
      <c r="NG6" s="3">
        <f t="shared" ref="NG6" si="393">IF(NF6=12,1,NF6+1)</f>
        <v>9</v>
      </c>
      <c r="NH6" s="3">
        <f t="shared" ref="NH6" si="394">IF(NG6=12,1,NG6+1)</f>
        <v>10</v>
      </c>
      <c r="NI6" s="3">
        <f t="shared" ref="NI6" si="395">IF(NH6=12,1,NH6+1)</f>
        <v>11</v>
      </c>
      <c r="NJ6" s="3">
        <f t="shared" ref="NJ6" si="396">IF(NI6=12,1,NI6+1)</f>
        <v>12</v>
      </c>
      <c r="NK6" s="3">
        <f t="shared" ref="NK6" si="397">IF(NJ6=12,1,NJ6+1)</f>
        <v>1</v>
      </c>
      <c r="NL6" s="3">
        <f t="shared" ref="NL6" si="398">IF(NK6=12,1,NK6+1)</f>
        <v>2</v>
      </c>
      <c r="NM6" s="3">
        <f t="shared" ref="NM6" si="399">IF(NL6=12,1,NL6+1)</f>
        <v>3</v>
      </c>
      <c r="NN6" s="3">
        <f t="shared" ref="NN6" si="400">IF(NM6=12,1,NM6+1)</f>
        <v>4</v>
      </c>
      <c r="NO6" s="3">
        <f t="shared" ref="NO6" si="401">IF(NN6=12,1,NN6+1)</f>
        <v>5</v>
      </c>
      <c r="NP6" s="3">
        <f t="shared" ref="NP6" si="402">IF(NO6=12,1,NO6+1)</f>
        <v>6</v>
      </c>
      <c r="NQ6" s="3">
        <f t="shared" ref="NQ6" si="403">IF(NP6=12,1,NP6+1)</f>
        <v>7</v>
      </c>
      <c r="NR6" s="3">
        <f t="shared" ref="NR6" si="404">IF(NQ6=12,1,NQ6+1)</f>
        <v>8</v>
      </c>
      <c r="NU6" s="6" t="s">
        <v>342</v>
      </c>
      <c r="NV6" s="8"/>
    </row>
    <row r="7" spans="1:389">
      <c r="A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U7" s="6"/>
      <c r="NV7" s="8"/>
    </row>
    <row r="8" spans="1:389">
      <c r="A8" t="s">
        <v>343</v>
      </c>
      <c r="C8" s="40">
        <f>IF(C5&lt;=Assumptions!$B$20,1,0)</f>
        <v>1</v>
      </c>
      <c r="D8" s="40">
        <f>IF(D5&lt;=Assumptions!$B$20,1,0)</f>
        <v>1</v>
      </c>
      <c r="E8" s="40">
        <f>IF(E5&lt;=Assumptions!$B$20,1,0)</f>
        <v>1</v>
      </c>
      <c r="F8" s="40">
        <f>IF(F5&lt;=Assumptions!$B$20,1,0)</f>
        <v>1</v>
      </c>
      <c r="G8" s="40">
        <f>IF(G5&lt;=Assumptions!$B$20,1,0)</f>
        <v>1</v>
      </c>
      <c r="H8" s="40">
        <f>IF(H5&lt;=Assumptions!$B$20,1,0)</f>
        <v>1</v>
      </c>
      <c r="I8" s="40">
        <f>IF(I5&lt;=Assumptions!$B$20,1,0)</f>
        <v>1</v>
      </c>
      <c r="J8" s="40">
        <f>IF(J5&lt;=Assumptions!$B$20,1,0)</f>
        <v>1</v>
      </c>
      <c r="K8" s="40">
        <f>IF(K5&lt;=Assumptions!$B$20,1,0)</f>
        <v>1</v>
      </c>
      <c r="L8" s="40">
        <f>IF(L5&lt;=Assumptions!$B$20,1,0)</f>
        <v>1</v>
      </c>
      <c r="M8" s="40">
        <f>IF(M5&lt;=Assumptions!$B$20,1,0)</f>
        <v>1</v>
      </c>
      <c r="N8" s="40">
        <f>IF(N5&lt;=Assumptions!$B$20,1,0)</f>
        <v>1</v>
      </c>
      <c r="O8" s="40">
        <f>IF(O5&lt;=Assumptions!$B$20,1,0)</f>
        <v>1</v>
      </c>
      <c r="P8" s="40">
        <f>IF(P5&lt;=Assumptions!$B$20,1,0)</f>
        <v>1</v>
      </c>
      <c r="Q8" s="40">
        <f>IF(Q5&lt;=Assumptions!$B$20,1,0)</f>
        <v>1</v>
      </c>
      <c r="R8" s="40">
        <f>IF(R5&lt;=Assumptions!$B$20,1,0)</f>
        <v>1</v>
      </c>
      <c r="S8" s="40">
        <f>IF(S5&lt;=Assumptions!$B$20,1,0)</f>
        <v>1</v>
      </c>
      <c r="T8" s="40">
        <f>IF(T5&lt;=Assumptions!$B$20,1,0)</f>
        <v>1</v>
      </c>
      <c r="U8" s="40">
        <f>IF(U5&lt;=Assumptions!$B$20,1,0)</f>
        <v>1</v>
      </c>
      <c r="V8" s="40">
        <f>IF(V5&lt;=Assumptions!$B$20,1,0)</f>
        <v>1</v>
      </c>
      <c r="W8" s="40">
        <f>IF(W5&lt;=Assumptions!$B$20,1,0)</f>
        <v>1</v>
      </c>
      <c r="X8" s="40">
        <f>IF(X5&lt;=Assumptions!$B$20,1,0)</f>
        <v>1</v>
      </c>
      <c r="Y8" s="40">
        <f>IF(Y5&lt;=Assumptions!$B$20,1,0)</f>
        <v>1</v>
      </c>
      <c r="Z8" s="40">
        <f>IF(Z5&lt;=Assumptions!$B$20,1,0)</f>
        <v>1</v>
      </c>
      <c r="AA8" s="40">
        <f>IF(AA5&lt;=Assumptions!$B$20,1,0)</f>
        <v>1</v>
      </c>
      <c r="AB8" s="40">
        <f>IF(AB5&lt;=Assumptions!$B$20,1,0)</f>
        <v>1</v>
      </c>
      <c r="AC8" s="40">
        <f>IF(AC5&lt;=Assumptions!$B$20,1,0)</f>
        <v>1</v>
      </c>
      <c r="AD8" s="40">
        <f>IF(AD5&lt;=Assumptions!$B$20,1,0)</f>
        <v>1</v>
      </c>
      <c r="AE8" s="40">
        <f>IF(AE5&lt;=Assumptions!$B$20,1,0)</f>
        <v>1</v>
      </c>
      <c r="AF8" s="40">
        <f>IF(AF5&lt;=Assumptions!$B$20,1,0)</f>
        <v>1</v>
      </c>
      <c r="AG8" s="40">
        <f>IF(AG5&lt;=Assumptions!$B$20,1,0)</f>
        <v>1</v>
      </c>
      <c r="AH8" s="40">
        <f>IF(AH5&lt;=Assumptions!$B$20,1,0)</f>
        <v>1</v>
      </c>
      <c r="AI8" s="40">
        <f>IF(AI5&lt;=Assumptions!$B$20,1,0)</f>
        <v>1</v>
      </c>
      <c r="AJ8" s="40">
        <f>IF(AJ5&lt;=Assumptions!$B$20,1,0)</f>
        <v>1</v>
      </c>
      <c r="AK8" s="40">
        <f>IF(AK5&lt;=Assumptions!$B$20,1,0)</f>
        <v>1</v>
      </c>
      <c r="AL8" s="40">
        <f>IF(AL5&lt;=Assumptions!$B$20,1,0)</f>
        <v>1</v>
      </c>
      <c r="AM8" s="40">
        <f>IF(AM5&lt;=Assumptions!$B$20,1,0)</f>
        <v>1</v>
      </c>
      <c r="AN8" s="40">
        <f>IF(AN5&lt;=Assumptions!$B$20,1,0)</f>
        <v>1</v>
      </c>
      <c r="AO8" s="40">
        <f>IF(AO5&lt;=Assumptions!$B$20,1,0)</f>
        <v>1</v>
      </c>
      <c r="AP8" s="40">
        <f>IF(AP5&lt;=Assumptions!$B$20,1,0)</f>
        <v>1</v>
      </c>
      <c r="AQ8" s="40">
        <f>IF(AQ5&lt;=Assumptions!$B$20,1,0)</f>
        <v>1</v>
      </c>
      <c r="AR8" s="40">
        <f>IF(AR5&lt;=Assumptions!$B$20,1,0)</f>
        <v>1</v>
      </c>
      <c r="AS8" s="40">
        <f>IF(AS5&lt;=Assumptions!$B$20,1,0)</f>
        <v>1</v>
      </c>
      <c r="AT8" s="40">
        <f>IF(AT5&lt;=Assumptions!$B$20,1,0)</f>
        <v>1</v>
      </c>
      <c r="AU8" s="40">
        <f>IF(AU5&lt;=Assumptions!$B$20,1,0)</f>
        <v>1</v>
      </c>
      <c r="AV8" s="40">
        <f>IF(AV5&lt;=Assumptions!$B$20,1,0)</f>
        <v>1</v>
      </c>
      <c r="AW8" s="40">
        <f>IF(AW5&lt;=Assumptions!$B$20,1,0)</f>
        <v>1</v>
      </c>
      <c r="AX8" s="40">
        <f>IF(AX5&lt;=Assumptions!$B$20,1,0)</f>
        <v>1</v>
      </c>
      <c r="AY8" s="40">
        <f>IF(AY5&lt;=Assumptions!$B$20,1,0)</f>
        <v>1</v>
      </c>
      <c r="AZ8" s="40">
        <f>IF(AZ5&lt;=Assumptions!$B$20,1,0)</f>
        <v>1</v>
      </c>
      <c r="BA8" s="40">
        <f>IF(BA5&lt;=Assumptions!$B$20,1,0)</f>
        <v>1</v>
      </c>
      <c r="BB8" s="40">
        <f>IF(BB5&lt;=Assumptions!$B$20,1,0)</f>
        <v>1</v>
      </c>
      <c r="BC8" s="40">
        <f>IF(BC5&lt;=Assumptions!$B$20,1,0)</f>
        <v>1</v>
      </c>
      <c r="BD8" s="40">
        <f>IF(BD5&lt;=Assumptions!$B$20,1,0)</f>
        <v>1</v>
      </c>
      <c r="BE8" s="40">
        <f>IF(BE5&lt;=Assumptions!$B$20,1,0)</f>
        <v>1</v>
      </c>
      <c r="BF8" s="40">
        <f>IF(BF5&lt;=Assumptions!$B$20,1,0)</f>
        <v>1</v>
      </c>
      <c r="BG8" s="40">
        <f>IF(BG5&lt;=Assumptions!$B$20,1,0)</f>
        <v>1</v>
      </c>
      <c r="BH8" s="40">
        <f>IF(BH5&lt;=Assumptions!$B$20,1,0)</f>
        <v>1</v>
      </c>
      <c r="BI8" s="40">
        <f>IF(BI5&lt;=Assumptions!$B$20,1,0)</f>
        <v>1</v>
      </c>
      <c r="BJ8" s="40">
        <f>IF(BJ5&lt;=Assumptions!$B$20,1,0)</f>
        <v>1</v>
      </c>
      <c r="BK8" s="40">
        <f>IF(BK5&lt;=Assumptions!$B$20,1,0)</f>
        <v>1</v>
      </c>
      <c r="BL8" s="40">
        <f>IF(BL5&lt;=Assumptions!$B$20,1,0)</f>
        <v>1</v>
      </c>
      <c r="BM8" s="40">
        <f>IF(BM5&lt;=Assumptions!$B$20,1,0)</f>
        <v>1</v>
      </c>
      <c r="BN8" s="40">
        <f>IF(BN5&lt;=Assumptions!$B$20,1,0)</f>
        <v>1</v>
      </c>
      <c r="BO8" s="40">
        <f>IF(BO5&lt;=Assumptions!$B$20,1,0)</f>
        <v>1</v>
      </c>
      <c r="BP8" s="40">
        <f>IF(BP5&lt;=Assumptions!$B$20,1,0)</f>
        <v>1</v>
      </c>
      <c r="BQ8" s="40">
        <f>IF(BQ5&lt;=Assumptions!$B$20,1,0)</f>
        <v>1</v>
      </c>
      <c r="BR8" s="40">
        <f>IF(BR5&lt;=Assumptions!$B$20,1,0)</f>
        <v>1</v>
      </c>
      <c r="BS8" s="40">
        <f>IF(BS5&lt;=Assumptions!$B$20,1,0)</f>
        <v>1</v>
      </c>
      <c r="BT8" s="40">
        <f>IF(BT5&lt;=Assumptions!$B$20,1,0)</f>
        <v>1</v>
      </c>
      <c r="BU8" s="40">
        <f>IF(BU5&lt;=Assumptions!$B$20,1,0)</f>
        <v>1</v>
      </c>
      <c r="BV8" s="40">
        <f>IF(BV5&lt;=Assumptions!$B$20,1,0)</f>
        <v>1</v>
      </c>
      <c r="BW8" s="40">
        <f>IF(BW5&lt;=Assumptions!$B$20,1,0)</f>
        <v>0</v>
      </c>
      <c r="BX8" s="40">
        <f>IF(BX5&lt;=Assumptions!$B$20,1,0)</f>
        <v>0</v>
      </c>
      <c r="BY8" s="40">
        <f>IF(BY5&lt;=Assumptions!$B$20,1,0)</f>
        <v>0</v>
      </c>
      <c r="BZ8" s="40">
        <f>IF(BZ5&lt;=Assumptions!$B$20,1,0)</f>
        <v>0</v>
      </c>
      <c r="CA8" s="40">
        <f>IF(CA5&lt;=Assumptions!$B$20,1,0)</f>
        <v>0</v>
      </c>
      <c r="CB8" s="40">
        <f>IF(CB5&lt;=Assumptions!$B$20,1,0)</f>
        <v>0</v>
      </c>
      <c r="CC8" s="40">
        <f>IF(CC5&lt;=Assumptions!$B$20,1,0)</f>
        <v>0</v>
      </c>
      <c r="CD8" s="40">
        <f>IF(CD5&lt;=Assumptions!$B$20,1,0)</f>
        <v>0</v>
      </c>
      <c r="CE8" s="40">
        <f>IF(CE5&lt;=Assumptions!$B$20,1,0)</f>
        <v>0</v>
      </c>
      <c r="CF8" s="40">
        <f>IF(CF5&lt;=Assumptions!$B$20,1,0)</f>
        <v>0</v>
      </c>
      <c r="CG8" s="40">
        <f>IF(CG5&lt;=Assumptions!$B$20,1,0)</f>
        <v>0</v>
      </c>
      <c r="CH8" s="40">
        <f>IF(CH5&lt;=Assumptions!$B$20,1,0)</f>
        <v>0</v>
      </c>
      <c r="CI8" s="40">
        <f>IF(CI5&lt;=Assumptions!$B$20,1,0)</f>
        <v>0</v>
      </c>
      <c r="CJ8" s="40">
        <f>IF(CJ5&lt;=Assumptions!$B$20,1,0)</f>
        <v>0</v>
      </c>
      <c r="CK8" s="40">
        <f>IF(CK5&lt;=Assumptions!$B$20,1,0)</f>
        <v>0</v>
      </c>
      <c r="CL8" s="40">
        <f>IF(CL5&lt;=Assumptions!$B$20,1,0)</f>
        <v>0</v>
      </c>
      <c r="CM8" s="40">
        <f>IF(CM5&lt;=Assumptions!$B$20,1,0)</f>
        <v>0</v>
      </c>
      <c r="CN8" s="40">
        <f>IF(CN5&lt;=Assumptions!$B$20,1,0)</f>
        <v>0</v>
      </c>
      <c r="CO8" s="40">
        <f>IF(CO5&lt;=Assumptions!$B$20,1,0)</f>
        <v>0</v>
      </c>
      <c r="CP8" s="40">
        <f>IF(CP5&lt;=Assumptions!$B$20,1,0)</f>
        <v>0</v>
      </c>
      <c r="CQ8" s="40">
        <f>IF(CQ5&lt;=Assumptions!$B$20,1,0)</f>
        <v>0</v>
      </c>
      <c r="CR8" s="40">
        <f>IF(CR5&lt;=Assumptions!$B$20,1,0)</f>
        <v>0</v>
      </c>
      <c r="CS8" s="40">
        <f>IF(CS5&lt;=Assumptions!$B$20,1,0)</f>
        <v>0</v>
      </c>
      <c r="CT8" s="40">
        <f>IF(CT5&lt;=Assumptions!$B$20,1,0)</f>
        <v>0</v>
      </c>
      <c r="CU8" s="40">
        <f>IF(CU5&lt;=Assumptions!$B$20,1,0)</f>
        <v>0</v>
      </c>
      <c r="CV8" s="40">
        <f>IF(CV5&lt;=Assumptions!$B$20,1,0)</f>
        <v>0</v>
      </c>
      <c r="CW8" s="40">
        <f>IF(CW5&lt;=Assumptions!$B$20,1,0)</f>
        <v>0</v>
      </c>
      <c r="CX8" s="40">
        <f>IF(CX5&lt;=Assumptions!$B$20,1,0)</f>
        <v>0</v>
      </c>
      <c r="CY8" s="40">
        <f>IF(CY5&lt;=Assumptions!$B$20,1,0)</f>
        <v>0</v>
      </c>
      <c r="CZ8" s="40">
        <f>IF(CZ5&lt;=Assumptions!$B$20,1,0)</f>
        <v>0</v>
      </c>
      <c r="DA8" s="40">
        <f>IF(DA5&lt;=Assumptions!$B$20,1,0)</f>
        <v>0</v>
      </c>
      <c r="DB8" s="40">
        <f>IF(DB5&lt;=Assumptions!$B$20,1,0)</f>
        <v>0</v>
      </c>
      <c r="DC8" s="40">
        <f>IF(DC5&lt;=Assumptions!$B$20,1,0)</f>
        <v>0</v>
      </c>
      <c r="DD8" s="40">
        <f>IF(DD5&lt;=Assumptions!$B$20,1,0)</f>
        <v>0</v>
      </c>
      <c r="DE8" s="40">
        <f>IF(DE5&lt;=Assumptions!$B$20,1,0)</f>
        <v>0</v>
      </c>
      <c r="DF8" s="40">
        <f>IF(DF5&lt;=Assumptions!$B$20,1,0)</f>
        <v>0</v>
      </c>
      <c r="DG8" s="40">
        <f>IF(DG5&lt;=Assumptions!$B$20,1,0)</f>
        <v>0</v>
      </c>
      <c r="DH8" s="40">
        <f>IF(DH5&lt;=Assumptions!$B$20,1,0)</f>
        <v>0</v>
      </c>
      <c r="DI8" s="40">
        <f>IF(DI5&lt;=Assumptions!$B$20,1,0)</f>
        <v>0</v>
      </c>
      <c r="DJ8" s="40">
        <f>IF(DJ5&lt;=Assumptions!$B$20,1,0)</f>
        <v>0</v>
      </c>
      <c r="DK8" s="40">
        <f>IF(DK5&lt;=Assumptions!$B$20,1,0)</f>
        <v>0</v>
      </c>
      <c r="DL8" s="40">
        <f>IF(DL5&lt;=Assumptions!$B$20,1,0)</f>
        <v>0</v>
      </c>
      <c r="DM8" s="40">
        <f>IF(DM5&lt;=Assumptions!$B$20,1,0)</f>
        <v>0</v>
      </c>
      <c r="DN8" s="40">
        <f>IF(DN5&lt;=Assumptions!$B$20,1,0)</f>
        <v>0</v>
      </c>
      <c r="DO8" s="40">
        <f>IF(DO5&lt;=Assumptions!$B$20,1,0)</f>
        <v>0</v>
      </c>
      <c r="DP8" s="40">
        <f>IF(DP5&lt;=Assumptions!$B$20,1,0)</f>
        <v>0</v>
      </c>
      <c r="DQ8" s="40">
        <f>IF(DQ5&lt;=Assumptions!$B$20,1,0)</f>
        <v>0</v>
      </c>
      <c r="DR8" s="40">
        <f>IF(DR5&lt;=Assumptions!$B$20,1,0)</f>
        <v>0</v>
      </c>
      <c r="DS8" s="40">
        <f>IF(DS5&lt;=Assumptions!$B$20,1,0)</f>
        <v>0</v>
      </c>
      <c r="DT8" s="40">
        <f>IF(DT5&lt;=Assumptions!$B$20,1,0)</f>
        <v>0</v>
      </c>
      <c r="DU8" s="40">
        <f>IF(DU5&lt;=Assumptions!$B$20,1,0)</f>
        <v>0</v>
      </c>
      <c r="DV8" s="40">
        <f>IF(DV5&lt;=Assumptions!$B$20,1,0)</f>
        <v>0</v>
      </c>
      <c r="DW8" s="40">
        <f>IF(DW5&lt;=Assumptions!$B$20,1,0)</f>
        <v>0</v>
      </c>
      <c r="DX8" s="40">
        <f>IF(DX5&lt;=Assumptions!$B$20,1,0)</f>
        <v>0</v>
      </c>
      <c r="DY8" s="40">
        <f>IF(DY5&lt;=Assumptions!$B$20,1,0)</f>
        <v>0</v>
      </c>
      <c r="DZ8" s="40">
        <f>IF(DZ5&lt;=Assumptions!$B$20,1,0)</f>
        <v>0</v>
      </c>
      <c r="EA8" s="40">
        <f>IF(EA5&lt;=Assumptions!$B$20,1,0)</f>
        <v>0</v>
      </c>
      <c r="EB8" s="40">
        <f>IF(EB5&lt;=Assumptions!$B$20,1,0)</f>
        <v>0</v>
      </c>
      <c r="EC8" s="40">
        <f>IF(EC5&lt;=Assumptions!$B$20,1,0)</f>
        <v>0</v>
      </c>
      <c r="ED8" s="40">
        <f>IF(ED5&lt;=Assumptions!$B$20,1,0)</f>
        <v>0</v>
      </c>
      <c r="EE8" s="40">
        <f>IF(EE5&lt;=Assumptions!$B$20,1,0)</f>
        <v>0</v>
      </c>
      <c r="EF8" s="40">
        <f>IF(EF5&lt;=Assumptions!$B$20,1,0)</f>
        <v>0</v>
      </c>
      <c r="EG8" s="40">
        <f>IF(EG5&lt;=Assumptions!$B$20,1,0)</f>
        <v>0</v>
      </c>
      <c r="EH8" s="40">
        <f>IF(EH5&lt;=Assumptions!$B$20,1,0)</f>
        <v>0</v>
      </c>
      <c r="EI8" s="40">
        <f>IF(EI5&lt;=Assumptions!$B$20,1,0)</f>
        <v>0</v>
      </c>
      <c r="EJ8" s="40">
        <f>IF(EJ5&lt;=Assumptions!$B$20,1,0)</f>
        <v>0</v>
      </c>
      <c r="EK8" s="40">
        <f>IF(EK5&lt;=Assumptions!$B$20,1,0)</f>
        <v>0</v>
      </c>
      <c r="EL8" s="40">
        <f>IF(EL5&lt;=Assumptions!$B$20,1,0)</f>
        <v>0</v>
      </c>
      <c r="EM8" s="40">
        <f>IF(EM5&lt;=Assumptions!$B$20,1,0)</f>
        <v>0</v>
      </c>
      <c r="EN8" s="40">
        <f>IF(EN5&lt;=Assumptions!$B$20,1,0)</f>
        <v>0</v>
      </c>
      <c r="EO8" s="40">
        <f>IF(EO5&lt;=Assumptions!$B$20,1,0)</f>
        <v>0</v>
      </c>
      <c r="EP8" s="40">
        <f>IF(EP5&lt;=Assumptions!$B$20,1,0)</f>
        <v>0</v>
      </c>
      <c r="EQ8" s="40">
        <f>IF(EQ5&lt;=Assumptions!$B$20,1,0)</f>
        <v>0</v>
      </c>
      <c r="ER8" s="40">
        <f>IF(ER5&lt;=Assumptions!$B$20,1,0)</f>
        <v>0</v>
      </c>
      <c r="ES8" s="40">
        <f>IF(ES5&lt;=Assumptions!$B$20,1,0)</f>
        <v>0</v>
      </c>
      <c r="ET8" s="40">
        <f>IF(ET5&lt;=Assumptions!$B$20,1,0)</f>
        <v>0</v>
      </c>
      <c r="EU8" s="40">
        <f>IF(EU5&lt;=Assumptions!$B$20,1,0)</f>
        <v>0</v>
      </c>
      <c r="EV8" s="40">
        <f>IF(EV5&lt;=Assumptions!$B$20,1,0)</f>
        <v>0</v>
      </c>
      <c r="EW8" s="40">
        <f>IF(EW5&lt;=Assumptions!$B$20,1,0)</f>
        <v>0</v>
      </c>
      <c r="EX8" s="40">
        <f>IF(EX5&lt;=Assumptions!$B$20,1,0)</f>
        <v>0</v>
      </c>
      <c r="EY8" s="40">
        <f>IF(EY5&lt;=Assumptions!$B$20,1,0)</f>
        <v>0</v>
      </c>
      <c r="EZ8" s="40">
        <f>IF(EZ5&lt;=Assumptions!$B$20,1,0)</f>
        <v>0</v>
      </c>
      <c r="FA8" s="40">
        <f>IF(FA5&lt;=Assumptions!$B$20,1,0)</f>
        <v>0</v>
      </c>
      <c r="FB8" s="40">
        <f>IF(FB5&lt;=Assumptions!$B$20,1,0)</f>
        <v>0</v>
      </c>
      <c r="FC8" s="40">
        <f>IF(FC5&lt;=Assumptions!$B$20,1,0)</f>
        <v>0</v>
      </c>
      <c r="FD8" s="40">
        <f>IF(FD5&lt;=Assumptions!$B$20,1,0)</f>
        <v>0</v>
      </c>
      <c r="FE8" s="40">
        <f>IF(FE5&lt;=Assumptions!$B$20,1,0)</f>
        <v>0</v>
      </c>
      <c r="FF8" s="40">
        <f>IF(FF5&lt;=Assumptions!$B$20,1,0)</f>
        <v>0</v>
      </c>
      <c r="FG8" s="40">
        <f>IF(FG5&lt;=Assumptions!$B$20,1,0)</f>
        <v>0</v>
      </c>
      <c r="FH8" s="40">
        <f>IF(FH5&lt;=Assumptions!$B$20,1,0)</f>
        <v>0</v>
      </c>
      <c r="FI8" s="40">
        <f>IF(FI5&lt;=Assumptions!$B$20,1,0)</f>
        <v>0</v>
      </c>
      <c r="FJ8" s="40">
        <f>IF(FJ5&lt;=Assumptions!$B$20,1,0)</f>
        <v>0</v>
      </c>
      <c r="FK8" s="40">
        <f>IF(FK5&lt;=Assumptions!$B$20,1,0)</f>
        <v>0</v>
      </c>
      <c r="FL8" s="40">
        <f>IF(FL5&lt;=Assumptions!$B$20,1,0)</f>
        <v>0</v>
      </c>
      <c r="FM8" s="40">
        <f>IF(FM5&lt;=Assumptions!$B$20,1,0)</f>
        <v>0</v>
      </c>
      <c r="FN8" s="40">
        <f>IF(FN5&lt;=Assumptions!$B$20,1,0)</f>
        <v>0</v>
      </c>
      <c r="FO8" s="40">
        <f>IF(FO5&lt;=Assumptions!$B$20,1,0)</f>
        <v>0</v>
      </c>
      <c r="FP8" s="40">
        <f>IF(FP5&lt;=Assumptions!$B$20,1,0)</f>
        <v>0</v>
      </c>
      <c r="FQ8" s="40">
        <f>IF(FQ5&lt;=Assumptions!$B$20,1,0)</f>
        <v>0</v>
      </c>
      <c r="FR8" s="40">
        <f>IF(FR5&lt;=Assumptions!$B$20,1,0)</f>
        <v>0</v>
      </c>
      <c r="FS8" s="40">
        <f>IF(FS5&lt;=Assumptions!$B$20,1,0)</f>
        <v>0</v>
      </c>
      <c r="FT8" s="40">
        <f>IF(FT5&lt;=Assumptions!$B$20,1,0)</f>
        <v>0</v>
      </c>
      <c r="FU8" s="40">
        <f>IF(FU5&lt;=Assumptions!$B$20,1,0)</f>
        <v>0</v>
      </c>
      <c r="FV8" s="40">
        <f>IF(FV5&lt;=Assumptions!$B$20,1,0)</f>
        <v>0</v>
      </c>
      <c r="FW8" s="40">
        <f>IF(FW5&lt;=Assumptions!$B$20,1,0)</f>
        <v>0</v>
      </c>
      <c r="FX8" s="40">
        <f>IF(FX5&lt;=Assumptions!$B$20,1,0)</f>
        <v>0</v>
      </c>
      <c r="FY8" s="40">
        <f>IF(FY5&lt;=Assumptions!$B$20,1,0)</f>
        <v>0</v>
      </c>
      <c r="FZ8" s="40">
        <f>IF(FZ5&lt;=Assumptions!$B$20,1,0)</f>
        <v>0</v>
      </c>
      <c r="GA8" s="40">
        <f>IF(GA5&lt;=Assumptions!$B$20,1,0)</f>
        <v>0</v>
      </c>
      <c r="GB8" s="40">
        <f>IF(GB5&lt;=Assumptions!$B$20,1,0)</f>
        <v>0</v>
      </c>
      <c r="GC8" s="40">
        <f>IF(GC5&lt;=Assumptions!$B$20,1,0)</f>
        <v>0</v>
      </c>
      <c r="GD8" s="40">
        <f>IF(GD5&lt;=Assumptions!$B$20,1,0)</f>
        <v>0</v>
      </c>
      <c r="GE8" s="40">
        <f>IF(GE5&lt;=Assumptions!$B$20,1,0)</f>
        <v>0</v>
      </c>
      <c r="GF8" s="40">
        <f>IF(GF5&lt;=Assumptions!$B$20,1,0)</f>
        <v>0</v>
      </c>
      <c r="GG8" s="40">
        <f>IF(GG5&lt;=Assumptions!$B$20,1,0)</f>
        <v>0</v>
      </c>
      <c r="GH8" s="40">
        <f>IF(GH5&lt;=Assumptions!$B$20,1,0)</f>
        <v>0</v>
      </c>
      <c r="GI8" s="40">
        <f>IF(GI5&lt;=Assumptions!$B$20,1,0)</f>
        <v>0</v>
      </c>
      <c r="GJ8" s="40">
        <f>IF(GJ5&lt;=Assumptions!$B$20,1,0)</f>
        <v>0</v>
      </c>
      <c r="GK8" s="40">
        <f>IF(GK5&lt;=Assumptions!$B$20,1,0)</f>
        <v>0</v>
      </c>
      <c r="GL8" s="40">
        <f>IF(GL5&lt;=Assumptions!$B$20,1,0)</f>
        <v>0</v>
      </c>
      <c r="GM8" s="40">
        <f>IF(GM5&lt;=Assumptions!$B$20,1,0)</f>
        <v>0</v>
      </c>
      <c r="GN8" s="40">
        <f>IF(GN5&lt;=Assumptions!$B$20,1,0)</f>
        <v>0</v>
      </c>
      <c r="GO8" s="40">
        <f>IF(GO5&lt;=Assumptions!$B$20,1,0)</f>
        <v>0</v>
      </c>
      <c r="GP8" s="40">
        <f>IF(GP5&lt;=Assumptions!$B$20,1,0)</f>
        <v>0</v>
      </c>
      <c r="GQ8" s="40">
        <f>IF(GQ5&lt;=Assumptions!$B$20,1,0)</f>
        <v>0</v>
      </c>
      <c r="GR8" s="40">
        <f>IF(GR5&lt;=Assumptions!$B$20,1,0)</f>
        <v>0</v>
      </c>
      <c r="GS8" s="40">
        <f>IF(GS5&lt;=Assumptions!$B$20,1,0)</f>
        <v>0</v>
      </c>
      <c r="GT8" s="40">
        <f>IF(GT5&lt;=Assumptions!$B$20,1,0)</f>
        <v>0</v>
      </c>
      <c r="GU8" s="40">
        <f>IF(GU5&lt;=Assumptions!$B$20,1,0)</f>
        <v>0</v>
      </c>
      <c r="GV8" s="40">
        <f>IF(GV5&lt;=Assumptions!$B$20,1,0)</f>
        <v>0</v>
      </c>
      <c r="GW8" s="40">
        <f>IF(GW5&lt;=Assumptions!$B$20,1,0)</f>
        <v>0</v>
      </c>
      <c r="GX8" s="40">
        <f>IF(GX5&lt;=Assumptions!$B$20,1,0)</f>
        <v>0</v>
      </c>
      <c r="GY8" s="40">
        <f>IF(GY5&lt;=Assumptions!$B$20,1,0)</f>
        <v>0</v>
      </c>
      <c r="GZ8" s="40">
        <f>IF(GZ5&lt;=Assumptions!$B$20,1,0)</f>
        <v>0</v>
      </c>
      <c r="HA8" s="40">
        <f>IF(HA5&lt;=Assumptions!$B$20,1,0)</f>
        <v>0</v>
      </c>
      <c r="HB8" s="40">
        <f>IF(HB5&lt;=Assumptions!$B$20,1,0)</f>
        <v>0</v>
      </c>
      <c r="HC8" s="40">
        <f>IF(HC5&lt;=Assumptions!$B$20,1,0)</f>
        <v>0</v>
      </c>
      <c r="HD8" s="40">
        <f>IF(HD5&lt;=Assumptions!$B$20,1,0)</f>
        <v>0</v>
      </c>
      <c r="HE8" s="40">
        <f>IF(HE5&lt;=Assumptions!$B$20,1,0)</f>
        <v>0</v>
      </c>
      <c r="HF8" s="40">
        <f>IF(HF5&lt;=Assumptions!$B$20,1,0)</f>
        <v>0</v>
      </c>
      <c r="HG8" s="40">
        <f>IF(HG5&lt;=Assumptions!$B$20,1,0)</f>
        <v>0</v>
      </c>
      <c r="HH8" s="40">
        <f>IF(HH5&lt;=Assumptions!$B$20,1,0)</f>
        <v>0</v>
      </c>
      <c r="HI8" s="40">
        <f>IF(HI5&lt;=Assumptions!$B$20,1,0)</f>
        <v>0</v>
      </c>
      <c r="HJ8" s="40">
        <f>IF(HJ5&lt;=Assumptions!$B$20,1,0)</f>
        <v>0</v>
      </c>
      <c r="HK8" s="40">
        <f>IF(HK5&lt;=Assumptions!$B$20,1,0)</f>
        <v>0</v>
      </c>
      <c r="HL8" s="40">
        <f>IF(HL5&lt;=Assumptions!$B$20,1,0)</f>
        <v>0</v>
      </c>
      <c r="HM8" s="40">
        <f>IF(HM5&lt;=Assumptions!$B$20,1,0)</f>
        <v>0</v>
      </c>
      <c r="HN8" s="40">
        <f>IF(HN5&lt;=Assumptions!$B$20,1,0)</f>
        <v>0</v>
      </c>
      <c r="HO8" s="40">
        <f>IF(HO5&lt;=Assumptions!$B$20,1,0)</f>
        <v>0</v>
      </c>
      <c r="HP8" s="40">
        <f>IF(HP5&lt;=Assumptions!$B$20,1,0)</f>
        <v>0</v>
      </c>
      <c r="HQ8" s="40">
        <f>IF(HQ5&lt;=Assumptions!$B$20,1,0)</f>
        <v>0</v>
      </c>
      <c r="HR8" s="40">
        <f>IF(HR5&lt;=Assumptions!$B$20,1,0)</f>
        <v>0</v>
      </c>
      <c r="HS8" s="40">
        <f>IF(HS5&lt;=Assumptions!$B$20,1,0)</f>
        <v>0</v>
      </c>
      <c r="HT8" s="40">
        <f>IF(HT5&lt;=Assumptions!$B$20,1,0)</f>
        <v>0</v>
      </c>
      <c r="HU8" s="40">
        <f>IF(HU5&lt;=Assumptions!$B$20,1,0)</f>
        <v>0</v>
      </c>
      <c r="HV8" s="40">
        <f>IF(HV5&lt;=Assumptions!$B$20,1,0)</f>
        <v>0</v>
      </c>
      <c r="HW8" s="40">
        <f>IF(HW5&lt;=Assumptions!$B$20,1,0)</f>
        <v>0</v>
      </c>
      <c r="HX8" s="40">
        <f>IF(HX5&lt;=Assumptions!$B$20,1,0)</f>
        <v>0</v>
      </c>
      <c r="HY8" s="40">
        <f>IF(HY5&lt;=Assumptions!$B$20,1,0)</f>
        <v>0</v>
      </c>
      <c r="HZ8" s="40">
        <f>IF(HZ5&lt;=Assumptions!$B$20,1,0)</f>
        <v>0</v>
      </c>
      <c r="IA8" s="40">
        <f>IF(IA5&lt;=Assumptions!$B$20,1,0)</f>
        <v>0</v>
      </c>
      <c r="IB8" s="40">
        <f>IF(IB5&lt;=Assumptions!$B$20,1,0)</f>
        <v>0</v>
      </c>
      <c r="IC8" s="40">
        <f>IF(IC5&lt;=Assumptions!$B$20,1,0)</f>
        <v>0</v>
      </c>
      <c r="ID8" s="40">
        <f>IF(ID5&lt;=Assumptions!$B$20,1,0)</f>
        <v>0</v>
      </c>
      <c r="IE8" s="40">
        <f>IF(IE5&lt;=Assumptions!$B$20,1,0)</f>
        <v>0</v>
      </c>
      <c r="IF8" s="40">
        <f>IF(IF5&lt;=Assumptions!$B$20,1,0)</f>
        <v>0</v>
      </c>
      <c r="IG8" s="40">
        <f>IF(IG5&lt;=Assumptions!$B$20,1,0)</f>
        <v>0</v>
      </c>
      <c r="IH8" s="40">
        <f>IF(IH5&lt;=Assumptions!$B$20,1,0)</f>
        <v>0</v>
      </c>
      <c r="II8" s="40">
        <f>IF(II5&lt;=Assumptions!$B$20,1,0)</f>
        <v>0</v>
      </c>
      <c r="IJ8" s="40">
        <f>IF(IJ5&lt;=Assumptions!$B$20,1,0)</f>
        <v>0</v>
      </c>
      <c r="IK8" s="40">
        <f>IF(IK5&lt;=Assumptions!$B$20,1,0)</f>
        <v>0</v>
      </c>
      <c r="IL8" s="40">
        <f>IF(IL5&lt;=Assumptions!$B$20,1,0)</f>
        <v>0</v>
      </c>
      <c r="IM8" s="40">
        <f>IF(IM5&lt;=Assumptions!$B$20,1,0)</f>
        <v>0</v>
      </c>
      <c r="IN8" s="40">
        <f>IF(IN5&lt;=Assumptions!$B$20,1,0)</f>
        <v>0</v>
      </c>
      <c r="IO8" s="40">
        <f>IF(IO5&lt;=Assumptions!$B$20,1,0)</f>
        <v>0</v>
      </c>
      <c r="IP8" s="40">
        <f>IF(IP5&lt;=Assumptions!$B$20,1,0)</f>
        <v>0</v>
      </c>
      <c r="IQ8" s="40">
        <f>IF(IQ5&lt;=Assumptions!$B$20,1,0)</f>
        <v>0</v>
      </c>
      <c r="IR8" s="40">
        <f>IF(IR5&lt;=Assumptions!$B$20,1,0)</f>
        <v>0</v>
      </c>
      <c r="IS8" s="40">
        <f>IF(IS5&lt;=Assumptions!$B$20,1,0)</f>
        <v>0</v>
      </c>
      <c r="IT8" s="40">
        <f>IF(IT5&lt;=Assumptions!$B$20,1,0)</f>
        <v>0</v>
      </c>
      <c r="IU8" s="40">
        <f>IF(IU5&lt;=Assumptions!$B$20,1,0)</f>
        <v>0</v>
      </c>
      <c r="IV8" s="40">
        <f>IF(IV5&lt;=Assumptions!$B$20,1,0)</f>
        <v>0</v>
      </c>
      <c r="IW8" s="40">
        <f>IF(IW5&lt;=Assumptions!$B$20,1,0)</f>
        <v>0</v>
      </c>
      <c r="IX8" s="40">
        <f>IF(IX5&lt;=Assumptions!$B$20,1,0)</f>
        <v>0</v>
      </c>
      <c r="IY8" s="40">
        <f>IF(IY5&lt;=Assumptions!$B$20,1,0)</f>
        <v>0</v>
      </c>
      <c r="IZ8" s="40">
        <f>IF(IZ5&lt;=Assumptions!$B$20,1,0)</f>
        <v>0</v>
      </c>
      <c r="JA8" s="40">
        <f>IF(JA5&lt;=Assumptions!$B$20,1,0)</f>
        <v>0</v>
      </c>
      <c r="JB8" s="40">
        <f>IF(JB5&lt;=Assumptions!$B$20,1,0)</f>
        <v>0</v>
      </c>
      <c r="JC8" s="40">
        <f>IF(JC5&lt;=Assumptions!$B$20,1,0)</f>
        <v>0</v>
      </c>
      <c r="JD8" s="40">
        <f>IF(JD5&lt;=Assumptions!$B$20,1,0)</f>
        <v>0</v>
      </c>
      <c r="JE8" s="40">
        <f>IF(JE5&lt;=Assumptions!$B$20,1,0)</f>
        <v>0</v>
      </c>
      <c r="JF8" s="40">
        <f>IF(JF5&lt;=Assumptions!$B$20,1,0)</f>
        <v>0</v>
      </c>
      <c r="JG8" s="40">
        <f>IF(JG5&lt;=Assumptions!$B$20,1,0)</f>
        <v>0</v>
      </c>
      <c r="JH8" s="40">
        <f>IF(JH5&lt;=Assumptions!$B$20,1,0)</f>
        <v>0</v>
      </c>
      <c r="JI8" s="40">
        <f>IF(JI5&lt;=Assumptions!$B$20,1,0)</f>
        <v>0</v>
      </c>
      <c r="JJ8" s="40">
        <f>IF(JJ5&lt;=Assumptions!$B$20,1,0)</f>
        <v>0</v>
      </c>
      <c r="JK8" s="40">
        <f>IF(JK5&lt;=Assumptions!$B$20,1,0)</f>
        <v>0</v>
      </c>
      <c r="JL8" s="40">
        <f>IF(JL5&lt;=Assumptions!$B$20,1,0)</f>
        <v>0</v>
      </c>
      <c r="JM8" s="40">
        <f>IF(JM5&lt;=Assumptions!$B$20,1,0)</f>
        <v>0</v>
      </c>
      <c r="JN8" s="40">
        <f>IF(JN5&lt;=Assumptions!$B$20,1,0)</f>
        <v>0</v>
      </c>
      <c r="JO8" s="40">
        <f>IF(JO5&lt;=Assumptions!$B$20,1,0)</f>
        <v>0</v>
      </c>
      <c r="JP8" s="40">
        <f>IF(JP5&lt;=Assumptions!$B$20,1,0)</f>
        <v>0</v>
      </c>
      <c r="JQ8" s="40">
        <f>IF(JQ5&lt;=Assumptions!$B$20,1,0)</f>
        <v>0</v>
      </c>
      <c r="JR8" s="40">
        <f>IF(JR5&lt;=Assumptions!$B$20,1,0)</f>
        <v>0</v>
      </c>
      <c r="JS8" s="40">
        <f>IF(JS5&lt;=Assumptions!$B$20,1,0)</f>
        <v>0</v>
      </c>
      <c r="JT8" s="40">
        <f>IF(JT5&lt;=Assumptions!$B$20,1,0)</f>
        <v>0</v>
      </c>
      <c r="JU8" s="40">
        <f>IF(JU5&lt;=Assumptions!$B$20,1,0)</f>
        <v>0</v>
      </c>
      <c r="JV8" s="40">
        <f>IF(JV5&lt;=Assumptions!$B$20,1,0)</f>
        <v>0</v>
      </c>
      <c r="JW8" s="40">
        <f>IF(JW5&lt;=Assumptions!$B$20,1,0)</f>
        <v>0</v>
      </c>
      <c r="JX8" s="40">
        <f>IF(JX5&lt;=Assumptions!$B$20,1,0)</f>
        <v>0</v>
      </c>
      <c r="JY8" s="40">
        <f>IF(JY5&lt;=Assumptions!$B$20,1,0)</f>
        <v>0</v>
      </c>
      <c r="JZ8" s="40">
        <f>IF(JZ5&lt;=Assumptions!$B$20,1,0)</f>
        <v>0</v>
      </c>
      <c r="KA8" s="40">
        <f>IF(KA5&lt;=Assumptions!$B$20,1,0)</f>
        <v>0</v>
      </c>
      <c r="KB8" s="40">
        <f>IF(KB5&lt;=Assumptions!$B$20,1,0)</f>
        <v>0</v>
      </c>
      <c r="KC8" s="40">
        <f>IF(KC5&lt;=Assumptions!$B$20,1,0)</f>
        <v>0</v>
      </c>
      <c r="KD8" s="40">
        <f>IF(KD5&lt;=Assumptions!$B$20,1,0)</f>
        <v>0</v>
      </c>
      <c r="KE8" s="40">
        <f>IF(KE5&lt;=Assumptions!$B$20,1,0)</f>
        <v>0</v>
      </c>
      <c r="KF8" s="40">
        <f>IF(KF5&lt;=Assumptions!$B$20,1,0)</f>
        <v>0</v>
      </c>
      <c r="KG8" s="40">
        <f>IF(KG5&lt;=Assumptions!$B$20,1,0)</f>
        <v>0</v>
      </c>
      <c r="KH8" s="40">
        <f>IF(KH5&lt;=Assumptions!$B$20,1,0)</f>
        <v>0</v>
      </c>
      <c r="KI8" s="40">
        <f>IF(KI5&lt;=Assumptions!$B$20,1,0)</f>
        <v>0</v>
      </c>
      <c r="KJ8" s="40">
        <f>IF(KJ5&lt;=Assumptions!$B$20,1,0)</f>
        <v>0</v>
      </c>
      <c r="KK8" s="40">
        <f>IF(KK5&lt;=Assumptions!$B$20,1,0)</f>
        <v>0</v>
      </c>
      <c r="KL8" s="40">
        <f>IF(KL5&lt;=Assumptions!$B$20,1,0)</f>
        <v>0</v>
      </c>
      <c r="KM8" s="40">
        <f>IF(KM5&lt;=Assumptions!$B$20,1,0)</f>
        <v>0</v>
      </c>
      <c r="KN8" s="40">
        <f>IF(KN5&lt;=Assumptions!$B$20,1,0)</f>
        <v>0</v>
      </c>
      <c r="KO8" s="40">
        <f>IF(KO5&lt;=Assumptions!$B$20,1,0)</f>
        <v>0</v>
      </c>
      <c r="KP8" s="40">
        <f>IF(KP5&lt;=Assumptions!$B$20,1,0)</f>
        <v>0</v>
      </c>
      <c r="KQ8" s="40">
        <f>IF(KQ5&lt;=Assumptions!$B$20,1,0)</f>
        <v>0</v>
      </c>
      <c r="KR8" s="40">
        <f>IF(KR5&lt;=Assumptions!$B$20,1,0)</f>
        <v>0</v>
      </c>
      <c r="KS8" s="40">
        <f>IF(KS5&lt;=Assumptions!$B$20,1,0)</f>
        <v>0</v>
      </c>
      <c r="KT8" s="40">
        <f>IF(KT5&lt;=Assumptions!$B$20,1,0)</f>
        <v>0</v>
      </c>
      <c r="KU8" s="40">
        <f>IF(KU5&lt;=Assumptions!$B$20,1,0)</f>
        <v>0</v>
      </c>
      <c r="KV8" s="40">
        <f>IF(KV5&lt;=Assumptions!$B$20,1,0)</f>
        <v>0</v>
      </c>
      <c r="KW8" s="40">
        <f>IF(KW5&lt;=Assumptions!$B$20,1,0)</f>
        <v>0</v>
      </c>
      <c r="KX8" s="40">
        <f>IF(KX5&lt;=Assumptions!$B$20,1,0)</f>
        <v>0</v>
      </c>
      <c r="KY8" s="40">
        <f>IF(KY5&lt;=Assumptions!$B$20,1,0)</f>
        <v>0</v>
      </c>
      <c r="KZ8" s="40">
        <f>IF(KZ5&lt;=Assumptions!$B$20,1,0)</f>
        <v>0</v>
      </c>
      <c r="LA8" s="40">
        <f>IF(LA5&lt;=Assumptions!$B$20,1,0)</f>
        <v>0</v>
      </c>
      <c r="LB8" s="40">
        <f>IF(LB5&lt;=Assumptions!$B$20,1,0)</f>
        <v>0</v>
      </c>
      <c r="LC8" s="40">
        <f>IF(LC5&lt;=Assumptions!$B$20,1,0)</f>
        <v>0</v>
      </c>
      <c r="LD8" s="40">
        <f>IF(LD5&lt;=Assumptions!$B$20,1,0)</f>
        <v>0</v>
      </c>
      <c r="LE8" s="40">
        <f>IF(LE5&lt;=Assumptions!$B$20,1,0)</f>
        <v>0</v>
      </c>
      <c r="LF8" s="40">
        <f>IF(LF5&lt;=Assumptions!$B$20,1,0)</f>
        <v>0</v>
      </c>
      <c r="LG8" s="40">
        <f>IF(LG5&lt;=Assumptions!$B$20,1,0)</f>
        <v>0</v>
      </c>
      <c r="LH8" s="40">
        <f>IF(LH5&lt;=Assumptions!$B$20,1,0)</f>
        <v>0</v>
      </c>
      <c r="LI8" s="40">
        <f>IF(LI5&lt;=Assumptions!$B$20,1,0)</f>
        <v>0</v>
      </c>
      <c r="LJ8" s="40">
        <f>IF(LJ5&lt;=Assumptions!$B$20,1,0)</f>
        <v>0</v>
      </c>
      <c r="LK8" s="40">
        <f>IF(LK5&lt;=Assumptions!$B$20,1,0)</f>
        <v>0</v>
      </c>
      <c r="LL8" s="40">
        <f>IF(LL5&lt;=Assumptions!$B$20,1,0)</f>
        <v>0</v>
      </c>
      <c r="LM8" s="40">
        <f>IF(LM5&lt;=Assumptions!$B$20,1,0)</f>
        <v>0</v>
      </c>
      <c r="LN8" s="40">
        <f>IF(LN5&lt;=Assumptions!$B$20,1,0)</f>
        <v>0</v>
      </c>
      <c r="LO8" s="40">
        <f>IF(LO5&lt;=Assumptions!$B$20,1,0)</f>
        <v>0</v>
      </c>
      <c r="LP8" s="40">
        <f>IF(LP5&lt;=Assumptions!$B$20,1,0)</f>
        <v>0</v>
      </c>
      <c r="LQ8" s="40">
        <f>IF(LQ5&lt;=Assumptions!$B$20,1,0)</f>
        <v>0</v>
      </c>
      <c r="LR8" s="40">
        <f>IF(LR5&lt;=Assumptions!$B$20,1,0)</f>
        <v>0</v>
      </c>
      <c r="LS8" s="40">
        <f>IF(LS5&lt;=Assumptions!$B$20,1,0)</f>
        <v>0</v>
      </c>
      <c r="LT8" s="40">
        <f>IF(LT5&lt;=Assumptions!$B$20,1,0)</f>
        <v>0</v>
      </c>
      <c r="LU8" s="40">
        <f>IF(LU5&lt;=Assumptions!$B$20,1,0)</f>
        <v>0</v>
      </c>
      <c r="LV8" s="40">
        <f>IF(LV5&lt;=Assumptions!$B$20,1,0)</f>
        <v>0</v>
      </c>
      <c r="LW8" s="40">
        <f>IF(LW5&lt;=Assumptions!$B$20,1,0)</f>
        <v>0</v>
      </c>
      <c r="LX8" s="40">
        <f>IF(LX5&lt;=Assumptions!$B$20,1,0)</f>
        <v>0</v>
      </c>
      <c r="LY8" s="40">
        <f>IF(LY5&lt;=Assumptions!$B$20,1,0)</f>
        <v>0</v>
      </c>
      <c r="LZ8" s="40">
        <f>IF(LZ5&lt;=Assumptions!$B$20,1,0)</f>
        <v>0</v>
      </c>
      <c r="MA8" s="40">
        <f>IF(MA5&lt;=Assumptions!$B$20,1,0)</f>
        <v>0</v>
      </c>
      <c r="MB8" s="40">
        <f>IF(MB5&lt;=Assumptions!$B$20,1,0)</f>
        <v>0</v>
      </c>
      <c r="MC8" s="40">
        <f>IF(MC5&lt;=Assumptions!$B$20,1,0)</f>
        <v>0</v>
      </c>
      <c r="MD8" s="40">
        <f>IF(MD5&lt;=Assumptions!$B$20,1,0)</f>
        <v>0</v>
      </c>
      <c r="ME8" s="40">
        <f>IF(ME5&lt;=Assumptions!$B$20,1,0)</f>
        <v>0</v>
      </c>
      <c r="MF8" s="40">
        <f>IF(MF5&lt;=Assumptions!$B$20,1,0)</f>
        <v>0</v>
      </c>
      <c r="MG8" s="40">
        <f>IF(MG5&lt;=Assumptions!$B$20,1,0)</f>
        <v>0</v>
      </c>
      <c r="MH8" s="40">
        <f>IF(MH5&lt;=Assumptions!$B$20,1,0)</f>
        <v>0</v>
      </c>
      <c r="MI8" s="40">
        <f>IF(MI5&lt;=Assumptions!$B$20,1,0)</f>
        <v>0</v>
      </c>
      <c r="MJ8" s="40">
        <f>IF(MJ5&lt;=Assumptions!$B$20,1,0)</f>
        <v>0</v>
      </c>
      <c r="MK8" s="40">
        <f>IF(MK5&lt;=Assumptions!$B$20,1,0)</f>
        <v>0</v>
      </c>
      <c r="ML8" s="40">
        <f>IF(ML5&lt;=Assumptions!$B$20,1,0)</f>
        <v>0</v>
      </c>
      <c r="MM8" s="40">
        <f>IF(MM5&lt;=Assumptions!$B$20,1,0)</f>
        <v>0</v>
      </c>
      <c r="MN8" s="40">
        <f>IF(MN5&lt;=Assumptions!$B$20,1,0)</f>
        <v>0</v>
      </c>
      <c r="MO8" s="40">
        <f>IF(MO5&lt;=Assumptions!$B$20,1,0)</f>
        <v>0</v>
      </c>
      <c r="MP8" s="40">
        <f>IF(MP5&lt;=Assumptions!$B$20,1,0)</f>
        <v>0</v>
      </c>
      <c r="MQ8" s="40">
        <f>IF(MQ5&lt;=Assumptions!$B$20,1,0)</f>
        <v>0</v>
      </c>
      <c r="MR8" s="40">
        <f>IF(MR5&lt;=Assumptions!$B$20,1,0)</f>
        <v>0</v>
      </c>
      <c r="MS8" s="40">
        <f>IF(MS5&lt;=Assumptions!$B$20,1,0)</f>
        <v>0</v>
      </c>
      <c r="MT8" s="40">
        <f>IF(MT5&lt;=Assumptions!$B$20,1,0)</f>
        <v>0</v>
      </c>
      <c r="MU8" s="40">
        <f>IF(MU5&lt;=Assumptions!$B$20,1,0)</f>
        <v>0</v>
      </c>
      <c r="MV8" s="40">
        <f>IF(MV5&lt;=Assumptions!$B$20,1,0)</f>
        <v>0</v>
      </c>
      <c r="MW8" s="40">
        <f>IF(MW5&lt;=Assumptions!$B$20,1,0)</f>
        <v>0</v>
      </c>
      <c r="MX8" s="40">
        <f>IF(MX5&lt;=Assumptions!$B$20,1,0)</f>
        <v>0</v>
      </c>
      <c r="MY8" s="40">
        <f>IF(MY5&lt;=Assumptions!$B$20,1,0)</f>
        <v>0</v>
      </c>
      <c r="MZ8" s="40">
        <f>IF(MZ5&lt;=Assumptions!$B$20,1,0)</f>
        <v>0</v>
      </c>
      <c r="NA8" s="40">
        <f>IF(NA5&lt;=Assumptions!$B$20,1,0)</f>
        <v>0</v>
      </c>
      <c r="NB8" s="40">
        <f>IF(NB5&lt;=Assumptions!$B$20,1,0)</f>
        <v>0</v>
      </c>
      <c r="NC8" s="40">
        <f>IF(NC5&lt;=Assumptions!$B$20,1,0)</f>
        <v>0</v>
      </c>
      <c r="ND8" s="40">
        <f>IF(ND5&lt;=Assumptions!$B$20,1,0)</f>
        <v>0</v>
      </c>
      <c r="NE8" s="40">
        <f>IF(NE5&lt;=Assumptions!$B$20,1,0)</f>
        <v>0</v>
      </c>
      <c r="NF8" s="40">
        <f>IF(NF5&lt;=Assumptions!$B$20,1,0)</f>
        <v>0</v>
      </c>
      <c r="NG8" s="40">
        <f>IF(NG5&lt;=Assumptions!$B$20,1,0)</f>
        <v>0</v>
      </c>
      <c r="NH8" s="40">
        <f>IF(NH5&lt;=Assumptions!$B$20,1,0)</f>
        <v>0</v>
      </c>
      <c r="NI8" s="40">
        <f>IF(NI5&lt;=Assumptions!$B$20,1,0)</f>
        <v>0</v>
      </c>
      <c r="NJ8" s="40">
        <f>IF(NJ5&lt;=Assumptions!$B$20,1,0)</f>
        <v>0</v>
      </c>
      <c r="NK8" s="40">
        <f>IF(NK5&lt;=Assumptions!$B$20,1,0)</f>
        <v>0</v>
      </c>
      <c r="NL8" s="40">
        <f>IF(NL5&lt;=Assumptions!$B$20,1,0)</f>
        <v>0</v>
      </c>
      <c r="NM8" s="40">
        <f>IF(NM5&lt;=Assumptions!$B$20,1,0)</f>
        <v>0</v>
      </c>
      <c r="NN8" s="40">
        <f>IF(NN5&lt;=Assumptions!$B$20,1,0)</f>
        <v>0</v>
      </c>
      <c r="NO8" s="40">
        <f>IF(NO5&lt;=Assumptions!$B$20,1,0)</f>
        <v>0</v>
      </c>
      <c r="NP8" s="40">
        <f>IF(NP5&lt;=Assumptions!$B$20,1,0)</f>
        <v>0</v>
      </c>
      <c r="NQ8" s="40">
        <f>IF(NQ5&lt;=Assumptions!$B$20,1,0)</f>
        <v>0</v>
      </c>
      <c r="NR8" s="40">
        <f>IF(NR5&lt;=Assumptions!$B$20,1,0)</f>
        <v>0</v>
      </c>
      <c r="NU8" s="6"/>
      <c r="NV8" s="8"/>
    </row>
    <row r="9" spans="1:389">
      <c r="A9" t="s">
        <v>344</v>
      </c>
      <c r="C9" s="40">
        <f>IF(AND(C5&gt;=Assumptions!$B$26,C5&lt;Assumptions!$B$26+Assumptions!$B$27),1,0)</f>
        <v>0</v>
      </c>
      <c r="D9" s="40">
        <f>IF(AND(D5&gt;=Assumptions!$B$26,D5&lt;Assumptions!$B$26+Assumptions!$B$27),1,0)</f>
        <v>0</v>
      </c>
      <c r="E9" s="40">
        <f>IF(AND(E5&gt;=Assumptions!$B$26,E5&lt;Assumptions!$B$26+Assumptions!$B$27),1,0)</f>
        <v>0</v>
      </c>
      <c r="F9" s="40">
        <f>IF(AND(F5&gt;=Assumptions!$B$26,F5&lt;Assumptions!$B$26+Assumptions!$B$27),1,0)</f>
        <v>0</v>
      </c>
      <c r="G9" s="40">
        <f>IF(AND(G5&gt;=Assumptions!$B$26,G5&lt;Assumptions!$B$26+Assumptions!$B$27),1,0)</f>
        <v>0</v>
      </c>
      <c r="H9" s="40">
        <f>IF(AND(H5&gt;=Assumptions!$B$26,H5&lt;Assumptions!$B$26+Assumptions!$B$27),1,0)</f>
        <v>0</v>
      </c>
      <c r="I9" s="40">
        <f>IF(AND(I5&gt;=Assumptions!$B$26,I5&lt;Assumptions!$B$26+Assumptions!$B$27),1,0)</f>
        <v>0</v>
      </c>
      <c r="J9" s="40">
        <f>IF(AND(J5&gt;=Assumptions!$B$26,J5&lt;Assumptions!$B$26+Assumptions!$B$27),1,0)</f>
        <v>0</v>
      </c>
      <c r="K9" s="40">
        <f>IF(AND(K5&gt;=Assumptions!$B$26,K5&lt;Assumptions!$B$26+Assumptions!$B$27),1,0)</f>
        <v>0</v>
      </c>
      <c r="L9" s="40">
        <f>IF(AND(L5&gt;=Assumptions!$B$26,L5&lt;Assumptions!$B$26+Assumptions!$B$27),1,0)</f>
        <v>0</v>
      </c>
      <c r="M9" s="40">
        <f>IF(AND(M5&gt;=Assumptions!$B$26,M5&lt;Assumptions!$B$26+Assumptions!$B$27),1,0)</f>
        <v>0</v>
      </c>
      <c r="N9" s="40">
        <f>IF(AND(N5&gt;=Assumptions!$B$26,N5&lt;Assumptions!$B$26+Assumptions!$B$27),1,0)</f>
        <v>0</v>
      </c>
      <c r="O9" s="40">
        <f>IF(AND(O5&gt;=Assumptions!$B$26,O5&lt;Assumptions!$B$26+Assumptions!$B$27),1,0)</f>
        <v>0</v>
      </c>
      <c r="P9" s="40">
        <f>IF(AND(P5&gt;=Assumptions!$B$26,P5&lt;Assumptions!$B$26+Assumptions!$B$27),1,0)</f>
        <v>0</v>
      </c>
      <c r="Q9" s="40">
        <f>IF(AND(Q5&gt;=Assumptions!$B$26,Q5&lt;Assumptions!$B$26+Assumptions!$B$27),1,0)</f>
        <v>0</v>
      </c>
      <c r="R9" s="40">
        <f>IF(AND(R5&gt;=Assumptions!$B$26,R5&lt;Assumptions!$B$26+Assumptions!$B$27),1,0)</f>
        <v>0</v>
      </c>
      <c r="S9" s="40">
        <f>IF(AND(S5&gt;=Assumptions!$B$26,S5&lt;Assumptions!$B$26+Assumptions!$B$27),1,0)</f>
        <v>0</v>
      </c>
      <c r="T9" s="40">
        <f>IF(AND(T5&gt;=Assumptions!$B$26,T5&lt;Assumptions!$B$26+Assumptions!$B$27),1,0)</f>
        <v>0</v>
      </c>
      <c r="U9" s="40">
        <f>IF(AND(U5&gt;=Assumptions!$B$26,U5&lt;Assumptions!$B$26+Assumptions!$B$27),1,0)</f>
        <v>0</v>
      </c>
      <c r="V9" s="40">
        <f>IF(AND(V5&gt;=Assumptions!$B$26,V5&lt;Assumptions!$B$26+Assumptions!$B$27),1,0)</f>
        <v>0</v>
      </c>
      <c r="W9" s="40">
        <f>IF(AND(W5&gt;=Assumptions!$B$26,W5&lt;Assumptions!$B$26+Assumptions!$B$27),1,0)</f>
        <v>0</v>
      </c>
      <c r="X9" s="40">
        <f>IF(AND(X5&gt;=Assumptions!$B$26,X5&lt;Assumptions!$B$26+Assumptions!$B$27),1,0)</f>
        <v>0</v>
      </c>
      <c r="Y9" s="40">
        <f>IF(AND(Y5&gt;=Assumptions!$B$26,Y5&lt;Assumptions!$B$26+Assumptions!$B$27),1,0)</f>
        <v>0</v>
      </c>
      <c r="Z9" s="40">
        <f>IF(AND(Z5&gt;=Assumptions!$B$26,Z5&lt;Assumptions!$B$26+Assumptions!$B$27),1,0)</f>
        <v>0</v>
      </c>
      <c r="AA9" s="40">
        <f>IF(AND(AA5&gt;=Assumptions!$B$26,AA5&lt;Assumptions!$B$26+Assumptions!$B$27),1,0)</f>
        <v>0</v>
      </c>
      <c r="AB9" s="40">
        <f>IF(AND(AB5&gt;=Assumptions!$B$26,AB5&lt;Assumptions!$B$26+Assumptions!$B$27),1,0)</f>
        <v>0</v>
      </c>
      <c r="AC9" s="40">
        <f>IF(AND(AC5&gt;=Assumptions!$B$26,AC5&lt;Assumptions!$B$26+Assumptions!$B$27),1,0)</f>
        <v>0</v>
      </c>
      <c r="AD9" s="40">
        <f>IF(AND(AD5&gt;=Assumptions!$B$26,AD5&lt;Assumptions!$B$26+Assumptions!$B$27),1,0)</f>
        <v>0</v>
      </c>
      <c r="AE9" s="40">
        <f>IF(AND(AE5&gt;=Assumptions!$B$26,AE5&lt;Assumptions!$B$26+Assumptions!$B$27),1,0)</f>
        <v>0</v>
      </c>
      <c r="AF9" s="40">
        <f>IF(AND(AF5&gt;=Assumptions!$B$26,AF5&lt;Assumptions!$B$26+Assumptions!$B$27),1,0)</f>
        <v>0</v>
      </c>
      <c r="AG9" s="40">
        <f>IF(AND(AG5&gt;=Assumptions!$B$26,AG5&lt;Assumptions!$B$26+Assumptions!$B$27),1,0)</f>
        <v>0</v>
      </c>
      <c r="AH9" s="40">
        <f>IF(AND(AH5&gt;=Assumptions!$B$26,AH5&lt;Assumptions!$B$26+Assumptions!$B$27),1,0)</f>
        <v>0</v>
      </c>
      <c r="AI9" s="40">
        <f>IF(AND(AI5&gt;=Assumptions!$B$26,AI5&lt;Assumptions!$B$26+Assumptions!$B$27),1,0)</f>
        <v>0</v>
      </c>
      <c r="AJ9" s="40">
        <f>IF(AND(AJ5&gt;=Assumptions!$B$26,AJ5&lt;Assumptions!$B$26+Assumptions!$B$27),1,0)</f>
        <v>0</v>
      </c>
      <c r="AK9" s="40">
        <f>IF(AND(AK5&gt;=Assumptions!$B$26,AK5&lt;Assumptions!$B$26+Assumptions!$B$27),1,0)</f>
        <v>0</v>
      </c>
      <c r="AL9" s="40">
        <f>IF(AND(AL5&gt;=Assumptions!$B$26,AL5&lt;Assumptions!$B$26+Assumptions!$B$27),1,0)</f>
        <v>0</v>
      </c>
      <c r="AM9" s="40">
        <f>IF(AND(AM5&gt;=Assumptions!$B$26,AM5&lt;Assumptions!$B$26+Assumptions!$B$27),1,0)</f>
        <v>0</v>
      </c>
      <c r="AN9" s="40">
        <f>IF(AND(AN5&gt;=Assumptions!$B$26,AN5&lt;Assumptions!$B$26+Assumptions!$B$27),1,0)</f>
        <v>0</v>
      </c>
      <c r="AO9" s="40">
        <f>IF(AND(AO5&gt;=Assumptions!$B$26,AO5&lt;Assumptions!$B$26+Assumptions!$B$27),1,0)</f>
        <v>0</v>
      </c>
      <c r="AP9" s="40">
        <f>IF(AND(AP5&gt;=Assumptions!$B$26,AP5&lt;Assumptions!$B$26+Assumptions!$B$27),1,0)</f>
        <v>0</v>
      </c>
      <c r="AQ9" s="40">
        <f>IF(AND(AQ5&gt;=Assumptions!$B$26,AQ5&lt;Assumptions!$B$26+Assumptions!$B$27),1,0)</f>
        <v>0</v>
      </c>
      <c r="AR9" s="40">
        <f>IF(AND(AR5&gt;=Assumptions!$B$26,AR5&lt;Assumptions!$B$26+Assumptions!$B$27),1,0)</f>
        <v>0</v>
      </c>
      <c r="AS9" s="40">
        <f>IF(AND(AS5&gt;=Assumptions!$B$26,AS5&lt;Assumptions!$B$26+Assumptions!$B$27),1,0)</f>
        <v>0</v>
      </c>
      <c r="AT9" s="40">
        <f>IF(AND(AT5&gt;=Assumptions!$B$26,AT5&lt;Assumptions!$B$26+Assumptions!$B$27),1,0)</f>
        <v>0</v>
      </c>
      <c r="AU9" s="40">
        <f>IF(AND(AU5&gt;=Assumptions!$B$26,AU5&lt;Assumptions!$B$26+Assumptions!$B$27),1,0)</f>
        <v>0</v>
      </c>
      <c r="AV9" s="40">
        <f>IF(AND(AV5&gt;=Assumptions!$B$26,AV5&lt;Assumptions!$B$26+Assumptions!$B$27),1,0)</f>
        <v>0</v>
      </c>
      <c r="AW9" s="40">
        <f>IF(AND(AW5&gt;=Assumptions!$B$26,AW5&lt;Assumptions!$B$26+Assumptions!$B$27),1,0)</f>
        <v>0</v>
      </c>
      <c r="AX9" s="40">
        <f>IF(AND(AX5&gt;=Assumptions!$B$26,AX5&lt;Assumptions!$B$26+Assumptions!$B$27),1,0)</f>
        <v>0</v>
      </c>
      <c r="AY9" s="40">
        <f>IF(AND(AY5&gt;=Assumptions!$B$26,AY5&lt;Assumptions!$B$26+Assumptions!$B$27),1,0)</f>
        <v>0</v>
      </c>
      <c r="AZ9" s="40">
        <f>IF(AND(AZ5&gt;=Assumptions!$B$26,AZ5&lt;Assumptions!$B$26+Assumptions!$B$27),1,0)</f>
        <v>0</v>
      </c>
      <c r="BA9" s="40">
        <f>IF(AND(BA5&gt;=Assumptions!$B$26,BA5&lt;Assumptions!$B$26+Assumptions!$B$27),1,0)</f>
        <v>0</v>
      </c>
      <c r="BB9" s="40">
        <f>IF(AND(BB5&gt;=Assumptions!$B$26,BB5&lt;Assumptions!$B$26+Assumptions!$B$27),1,0)</f>
        <v>0</v>
      </c>
      <c r="BC9" s="40">
        <f>IF(AND(BC5&gt;=Assumptions!$B$26,BC5&lt;Assumptions!$B$26+Assumptions!$B$27),1,0)</f>
        <v>0</v>
      </c>
      <c r="BD9" s="40">
        <f>IF(AND(BD5&gt;=Assumptions!$B$26,BD5&lt;Assumptions!$B$26+Assumptions!$B$27),1,0)</f>
        <v>0</v>
      </c>
      <c r="BE9" s="40">
        <f>IF(AND(BE5&gt;=Assumptions!$B$26,BE5&lt;Assumptions!$B$26+Assumptions!$B$27),1,0)</f>
        <v>0</v>
      </c>
      <c r="BF9" s="40">
        <f>IF(AND(BF5&gt;=Assumptions!$B$26,BF5&lt;Assumptions!$B$26+Assumptions!$B$27),1,0)</f>
        <v>0</v>
      </c>
      <c r="BG9" s="40">
        <f>IF(AND(BG5&gt;=Assumptions!$B$26,BG5&lt;Assumptions!$B$26+Assumptions!$B$27),1,0)</f>
        <v>0</v>
      </c>
      <c r="BH9" s="40">
        <f>IF(AND(BH5&gt;=Assumptions!$B$26,BH5&lt;Assumptions!$B$26+Assumptions!$B$27),1,0)</f>
        <v>0</v>
      </c>
      <c r="BI9" s="40">
        <f>IF(AND(BI5&gt;=Assumptions!$B$26,BI5&lt;Assumptions!$B$26+Assumptions!$B$27),1,0)</f>
        <v>0</v>
      </c>
      <c r="BJ9" s="40">
        <f>IF(AND(BJ5&gt;=Assumptions!$B$26,BJ5&lt;Assumptions!$B$26+Assumptions!$B$27),1,0)</f>
        <v>0</v>
      </c>
      <c r="BK9" s="40">
        <f>IF(AND(BK5&gt;=Assumptions!$B$26,BK5&lt;Assumptions!$B$26+Assumptions!$B$27),1,0)</f>
        <v>0</v>
      </c>
      <c r="BL9" s="40">
        <f>IF(AND(BL5&gt;=Assumptions!$B$26,BL5&lt;Assumptions!$B$26+Assumptions!$B$27),1,0)</f>
        <v>0</v>
      </c>
      <c r="BM9" s="40">
        <f>IF(AND(BM5&gt;=Assumptions!$B$26,BM5&lt;Assumptions!$B$26+Assumptions!$B$27),1,0)</f>
        <v>0</v>
      </c>
      <c r="BN9" s="40">
        <f>IF(AND(BN5&gt;=Assumptions!$B$26,BN5&lt;Assumptions!$B$26+Assumptions!$B$27),1,0)</f>
        <v>0</v>
      </c>
      <c r="BO9" s="40">
        <f>IF(AND(BO5&gt;=Assumptions!$B$26,BO5&lt;Assumptions!$B$26+Assumptions!$B$27),1,0)</f>
        <v>0</v>
      </c>
      <c r="BP9" s="40">
        <f>IF(AND(BP5&gt;=Assumptions!$B$26,BP5&lt;Assumptions!$B$26+Assumptions!$B$27),1,0)</f>
        <v>0</v>
      </c>
      <c r="BQ9" s="40">
        <f>IF(AND(BQ5&gt;=Assumptions!$B$26,BQ5&lt;Assumptions!$B$26+Assumptions!$B$27),1,0)</f>
        <v>0</v>
      </c>
      <c r="BR9" s="40">
        <f>IF(AND(BR5&gt;=Assumptions!$B$26,BR5&lt;Assumptions!$B$26+Assumptions!$B$27),1,0)</f>
        <v>0</v>
      </c>
      <c r="BS9" s="40">
        <f>IF(AND(BS5&gt;=Assumptions!$B$26,BS5&lt;Assumptions!$B$26+Assumptions!$B$27),1,0)</f>
        <v>0</v>
      </c>
      <c r="BT9" s="40">
        <f>IF(AND(BT5&gt;=Assumptions!$B$26,BT5&lt;Assumptions!$B$26+Assumptions!$B$27),1,0)</f>
        <v>0</v>
      </c>
      <c r="BU9" s="40">
        <f>IF(AND(BU5&gt;=Assumptions!$B$26,BU5&lt;Assumptions!$B$26+Assumptions!$B$27),1,0)</f>
        <v>0</v>
      </c>
      <c r="BV9" s="40">
        <f>IF(AND(BV5&gt;=Assumptions!$B$26,BV5&lt;Assumptions!$B$26+Assumptions!$B$27),1,0)</f>
        <v>0</v>
      </c>
      <c r="BW9" s="40">
        <f>IF(AND(BW5&gt;=Assumptions!$B$26,BW5&lt;Assumptions!$B$26+Assumptions!$B$27),1,0)</f>
        <v>1</v>
      </c>
      <c r="BX9" s="40">
        <f>IF(AND(BX5&gt;=Assumptions!$B$26,BX5&lt;Assumptions!$B$26+Assumptions!$B$27),1,0)</f>
        <v>1</v>
      </c>
      <c r="BY9" s="40">
        <f>IF(AND(BY5&gt;=Assumptions!$B$26,BY5&lt;Assumptions!$B$26+Assumptions!$B$27),1,0)</f>
        <v>1</v>
      </c>
      <c r="BZ9" s="40">
        <f>IF(AND(BZ5&gt;=Assumptions!$B$26,BZ5&lt;Assumptions!$B$26+Assumptions!$B$27),1,0)</f>
        <v>1</v>
      </c>
      <c r="CA9" s="40">
        <f>IF(AND(CA5&gt;=Assumptions!$B$26,CA5&lt;Assumptions!$B$26+Assumptions!$B$27),1,0)</f>
        <v>1</v>
      </c>
      <c r="CB9" s="40">
        <f>IF(AND(CB5&gt;=Assumptions!$B$26,CB5&lt;Assumptions!$B$26+Assumptions!$B$27),1,0)</f>
        <v>1</v>
      </c>
      <c r="CC9" s="40">
        <f>IF(AND(CC5&gt;=Assumptions!$B$26,CC5&lt;Assumptions!$B$26+Assumptions!$B$27),1,0)</f>
        <v>1</v>
      </c>
      <c r="CD9" s="40">
        <f>IF(AND(CD5&gt;=Assumptions!$B$26,CD5&lt;Assumptions!$B$26+Assumptions!$B$27),1,0)</f>
        <v>1</v>
      </c>
      <c r="CE9" s="40">
        <f>IF(AND(CE5&gt;=Assumptions!$B$26,CE5&lt;Assumptions!$B$26+Assumptions!$B$27),1,0)</f>
        <v>1</v>
      </c>
      <c r="CF9" s="40">
        <f>IF(AND(CF5&gt;=Assumptions!$B$26,CF5&lt;Assumptions!$B$26+Assumptions!$B$27),1,0)</f>
        <v>1</v>
      </c>
      <c r="CG9" s="40">
        <f>IF(AND(CG5&gt;=Assumptions!$B$26,CG5&lt;Assumptions!$B$26+Assumptions!$B$27),1,0)</f>
        <v>1</v>
      </c>
      <c r="CH9" s="40">
        <f>IF(AND(CH5&gt;=Assumptions!$B$26,CH5&lt;Assumptions!$B$26+Assumptions!$B$27),1,0)</f>
        <v>1</v>
      </c>
      <c r="CI9" s="40">
        <f>IF(AND(CI5&gt;=Assumptions!$B$26,CI5&lt;Assumptions!$B$26+Assumptions!$B$27),1,0)</f>
        <v>1</v>
      </c>
      <c r="CJ9" s="40">
        <f>IF(AND(CJ5&gt;=Assumptions!$B$26,CJ5&lt;Assumptions!$B$26+Assumptions!$B$27),1,0)</f>
        <v>1</v>
      </c>
      <c r="CK9" s="40">
        <f>IF(AND(CK5&gt;=Assumptions!$B$26,CK5&lt;Assumptions!$B$26+Assumptions!$B$27),1,0)</f>
        <v>1</v>
      </c>
      <c r="CL9" s="40">
        <f>IF(AND(CL5&gt;=Assumptions!$B$26,CL5&lt;Assumptions!$B$26+Assumptions!$B$27),1,0)</f>
        <v>1</v>
      </c>
      <c r="CM9" s="40">
        <f>IF(AND(CM5&gt;=Assumptions!$B$26,CM5&lt;Assumptions!$B$26+Assumptions!$B$27),1,0)</f>
        <v>1</v>
      </c>
      <c r="CN9" s="40">
        <f>IF(AND(CN5&gt;=Assumptions!$B$26,CN5&lt;Assumptions!$B$26+Assumptions!$B$27),1,0)</f>
        <v>1</v>
      </c>
      <c r="CO9" s="40">
        <f>IF(AND(CO5&gt;=Assumptions!$B$26,CO5&lt;Assumptions!$B$26+Assumptions!$B$27),1,0)</f>
        <v>1</v>
      </c>
      <c r="CP9" s="40">
        <f>IF(AND(CP5&gt;=Assumptions!$B$26,CP5&lt;Assumptions!$B$26+Assumptions!$B$27),1,0)</f>
        <v>1</v>
      </c>
      <c r="CQ9" s="40">
        <f>IF(AND(CQ5&gt;=Assumptions!$B$26,CQ5&lt;Assumptions!$B$26+Assumptions!$B$27),1,0)</f>
        <v>1</v>
      </c>
      <c r="CR9" s="40">
        <f>IF(AND(CR5&gt;=Assumptions!$B$26,CR5&lt;Assumptions!$B$26+Assumptions!$B$27),1,0)</f>
        <v>1</v>
      </c>
      <c r="CS9" s="40">
        <f>IF(AND(CS5&gt;=Assumptions!$B$26,CS5&lt;Assumptions!$B$26+Assumptions!$B$27),1,0)</f>
        <v>1</v>
      </c>
      <c r="CT9" s="40">
        <f>IF(AND(CT5&gt;=Assumptions!$B$26,CT5&lt;Assumptions!$B$26+Assumptions!$B$27),1,0)</f>
        <v>1</v>
      </c>
      <c r="CU9" s="40">
        <f>IF(AND(CU5&gt;=Assumptions!$B$26,CU5&lt;Assumptions!$B$26+Assumptions!$B$27),1,0)</f>
        <v>0</v>
      </c>
      <c r="CV9" s="40">
        <f>IF(AND(CV5&gt;=Assumptions!$B$26,CV5&lt;Assumptions!$B$26+Assumptions!$B$27),1,0)</f>
        <v>0</v>
      </c>
      <c r="CW9" s="40">
        <f>IF(AND(CW5&gt;=Assumptions!$B$26,CW5&lt;Assumptions!$B$26+Assumptions!$B$27),1,0)</f>
        <v>0</v>
      </c>
      <c r="CX9" s="40">
        <f>IF(AND(CX5&gt;=Assumptions!$B$26,CX5&lt;Assumptions!$B$26+Assumptions!$B$27),1,0)</f>
        <v>0</v>
      </c>
      <c r="CY9" s="40">
        <f>IF(AND(CY5&gt;=Assumptions!$B$26,CY5&lt;Assumptions!$B$26+Assumptions!$B$27),1,0)</f>
        <v>0</v>
      </c>
      <c r="CZ9" s="40">
        <f>IF(AND(CZ5&gt;=Assumptions!$B$26,CZ5&lt;Assumptions!$B$26+Assumptions!$B$27),1,0)</f>
        <v>0</v>
      </c>
      <c r="DA9" s="40">
        <f>IF(AND(DA5&gt;=Assumptions!$B$26,DA5&lt;Assumptions!$B$26+Assumptions!$B$27),1,0)</f>
        <v>0</v>
      </c>
      <c r="DB9" s="40">
        <f>IF(AND(DB5&gt;=Assumptions!$B$26,DB5&lt;Assumptions!$B$26+Assumptions!$B$27),1,0)</f>
        <v>0</v>
      </c>
      <c r="DC9" s="40">
        <f>IF(AND(DC5&gt;=Assumptions!$B$26,DC5&lt;Assumptions!$B$26+Assumptions!$B$27),1,0)</f>
        <v>0</v>
      </c>
      <c r="DD9" s="40">
        <f>IF(AND(DD5&gt;=Assumptions!$B$26,DD5&lt;Assumptions!$B$26+Assumptions!$B$27),1,0)</f>
        <v>0</v>
      </c>
      <c r="DE9" s="40">
        <f>IF(AND(DE5&gt;=Assumptions!$B$26,DE5&lt;Assumptions!$B$26+Assumptions!$B$27),1,0)</f>
        <v>0</v>
      </c>
      <c r="DF9" s="40">
        <f>IF(AND(DF5&gt;=Assumptions!$B$26,DF5&lt;Assumptions!$B$26+Assumptions!$B$27),1,0)</f>
        <v>0</v>
      </c>
      <c r="DG9" s="40">
        <f>IF(AND(DG5&gt;=Assumptions!$B$26,DG5&lt;Assumptions!$B$26+Assumptions!$B$27),1,0)</f>
        <v>0</v>
      </c>
      <c r="DH9" s="40">
        <f>IF(AND(DH5&gt;=Assumptions!$B$26,DH5&lt;Assumptions!$B$26+Assumptions!$B$27),1,0)</f>
        <v>0</v>
      </c>
      <c r="DI9" s="40">
        <f>IF(AND(DI5&gt;=Assumptions!$B$26,DI5&lt;Assumptions!$B$26+Assumptions!$B$27),1,0)</f>
        <v>0</v>
      </c>
      <c r="DJ9" s="40">
        <f>IF(AND(DJ5&gt;=Assumptions!$B$26,DJ5&lt;Assumptions!$B$26+Assumptions!$B$27),1,0)</f>
        <v>0</v>
      </c>
      <c r="DK9" s="40">
        <f>IF(AND(DK5&gt;=Assumptions!$B$26,DK5&lt;Assumptions!$B$26+Assumptions!$B$27),1,0)</f>
        <v>0</v>
      </c>
      <c r="DL9" s="40">
        <f>IF(AND(DL5&gt;=Assumptions!$B$26,DL5&lt;Assumptions!$B$26+Assumptions!$B$27),1,0)</f>
        <v>0</v>
      </c>
      <c r="DM9" s="40">
        <f>IF(AND(DM5&gt;=Assumptions!$B$26,DM5&lt;Assumptions!$B$26+Assumptions!$B$27),1,0)</f>
        <v>0</v>
      </c>
      <c r="DN9" s="40">
        <f>IF(AND(DN5&gt;=Assumptions!$B$26,DN5&lt;Assumptions!$B$26+Assumptions!$B$27),1,0)</f>
        <v>0</v>
      </c>
      <c r="DO9" s="40">
        <f>IF(AND(DO5&gt;=Assumptions!$B$26,DO5&lt;Assumptions!$B$26+Assumptions!$B$27),1,0)</f>
        <v>0</v>
      </c>
      <c r="DP9" s="40">
        <f>IF(AND(DP5&gt;=Assumptions!$B$26,DP5&lt;Assumptions!$B$26+Assumptions!$B$27),1,0)</f>
        <v>0</v>
      </c>
      <c r="DQ9" s="40">
        <f>IF(AND(DQ5&gt;=Assumptions!$B$26,DQ5&lt;Assumptions!$B$26+Assumptions!$B$27),1,0)</f>
        <v>0</v>
      </c>
      <c r="DR9" s="40">
        <f>IF(AND(DR5&gt;=Assumptions!$B$26,DR5&lt;Assumptions!$B$26+Assumptions!$B$27),1,0)</f>
        <v>0</v>
      </c>
      <c r="DS9" s="40">
        <f>IF(AND(DS5&gt;=Assumptions!$B$26,DS5&lt;Assumptions!$B$26+Assumptions!$B$27),1,0)</f>
        <v>0</v>
      </c>
      <c r="DT9" s="40">
        <f>IF(AND(DT5&gt;=Assumptions!$B$26,DT5&lt;Assumptions!$B$26+Assumptions!$B$27),1,0)</f>
        <v>0</v>
      </c>
      <c r="DU9" s="40">
        <f>IF(AND(DU5&gt;=Assumptions!$B$26,DU5&lt;Assumptions!$B$26+Assumptions!$B$27),1,0)</f>
        <v>0</v>
      </c>
      <c r="DV9" s="40">
        <f>IF(AND(DV5&gt;=Assumptions!$B$26,DV5&lt;Assumptions!$B$26+Assumptions!$B$27),1,0)</f>
        <v>0</v>
      </c>
      <c r="DW9" s="40">
        <f>IF(AND(DW5&gt;=Assumptions!$B$26,DW5&lt;Assumptions!$B$26+Assumptions!$B$27),1,0)</f>
        <v>0</v>
      </c>
      <c r="DX9" s="40">
        <f>IF(AND(DX5&gt;=Assumptions!$B$26,DX5&lt;Assumptions!$B$26+Assumptions!$B$27),1,0)</f>
        <v>0</v>
      </c>
      <c r="DY9" s="40">
        <f>IF(AND(DY5&gt;=Assumptions!$B$26,DY5&lt;Assumptions!$B$26+Assumptions!$B$27),1,0)</f>
        <v>0</v>
      </c>
      <c r="DZ9" s="40">
        <f>IF(AND(DZ5&gt;=Assumptions!$B$26,DZ5&lt;Assumptions!$B$26+Assumptions!$B$27),1,0)</f>
        <v>0</v>
      </c>
      <c r="EA9" s="40">
        <f>IF(AND(EA5&gt;=Assumptions!$B$26,EA5&lt;Assumptions!$B$26+Assumptions!$B$27),1,0)</f>
        <v>0</v>
      </c>
      <c r="EB9" s="40">
        <f>IF(AND(EB5&gt;=Assumptions!$B$26,EB5&lt;Assumptions!$B$26+Assumptions!$B$27),1,0)</f>
        <v>0</v>
      </c>
      <c r="EC9" s="40">
        <f>IF(AND(EC5&gt;=Assumptions!$B$26,EC5&lt;Assumptions!$B$26+Assumptions!$B$27),1,0)</f>
        <v>0</v>
      </c>
      <c r="ED9" s="40">
        <f>IF(AND(ED5&gt;=Assumptions!$B$26,ED5&lt;Assumptions!$B$26+Assumptions!$B$27),1,0)</f>
        <v>0</v>
      </c>
      <c r="EE9" s="40">
        <f>IF(AND(EE5&gt;=Assumptions!$B$26,EE5&lt;Assumptions!$B$26+Assumptions!$B$27),1,0)</f>
        <v>0</v>
      </c>
      <c r="EF9" s="40">
        <f>IF(AND(EF5&gt;=Assumptions!$B$26,EF5&lt;Assumptions!$B$26+Assumptions!$B$27),1,0)</f>
        <v>0</v>
      </c>
      <c r="EG9" s="40">
        <f>IF(AND(EG5&gt;=Assumptions!$B$26,EG5&lt;Assumptions!$B$26+Assumptions!$B$27),1,0)</f>
        <v>0</v>
      </c>
      <c r="EH9" s="40">
        <f>IF(AND(EH5&gt;=Assumptions!$B$26,EH5&lt;Assumptions!$B$26+Assumptions!$B$27),1,0)</f>
        <v>0</v>
      </c>
      <c r="EI9" s="40">
        <f>IF(AND(EI5&gt;=Assumptions!$B$26,EI5&lt;Assumptions!$B$26+Assumptions!$B$27),1,0)</f>
        <v>0</v>
      </c>
      <c r="EJ9" s="40">
        <f>IF(AND(EJ5&gt;=Assumptions!$B$26,EJ5&lt;Assumptions!$B$26+Assumptions!$B$27),1,0)</f>
        <v>0</v>
      </c>
      <c r="EK9" s="40">
        <f>IF(AND(EK5&gt;=Assumptions!$B$26,EK5&lt;Assumptions!$B$26+Assumptions!$B$27),1,0)</f>
        <v>0</v>
      </c>
      <c r="EL9" s="40">
        <f>IF(AND(EL5&gt;=Assumptions!$B$26,EL5&lt;Assumptions!$B$26+Assumptions!$B$27),1,0)</f>
        <v>0</v>
      </c>
      <c r="EM9" s="40">
        <f>IF(AND(EM5&gt;=Assumptions!$B$26,EM5&lt;Assumptions!$B$26+Assumptions!$B$27),1,0)</f>
        <v>0</v>
      </c>
      <c r="EN9" s="40">
        <f>IF(AND(EN5&gt;=Assumptions!$B$26,EN5&lt;Assumptions!$B$26+Assumptions!$B$27),1,0)</f>
        <v>0</v>
      </c>
      <c r="EO9" s="40">
        <f>IF(AND(EO5&gt;=Assumptions!$B$26,EO5&lt;Assumptions!$B$26+Assumptions!$B$27),1,0)</f>
        <v>0</v>
      </c>
      <c r="EP9" s="40">
        <f>IF(AND(EP5&gt;=Assumptions!$B$26,EP5&lt;Assumptions!$B$26+Assumptions!$B$27),1,0)</f>
        <v>0</v>
      </c>
      <c r="EQ9" s="40">
        <f>IF(AND(EQ5&gt;=Assumptions!$B$26,EQ5&lt;Assumptions!$B$26+Assumptions!$B$27),1,0)</f>
        <v>0</v>
      </c>
      <c r="ER9" s="40">
        <f>IF(AND(ER5&gt;=Assumptions!$B$26,ER5&lt;Assumptions!$B$26+Assumptions!$B$27),1,0)</f>
        <v>0</v>
      </c>
      <c r="ES9" s="40">
        <f>IF(AND(ES5&gt;=Assumptions!$B$26,ES5&lt;Assumptions!$B$26+Assumptions!$B$27),1,0)</f>
        <v>0</v>
      </c>
      <c r="ET9" s="40">
        <f>IF(AND(ET5&gt;=Assumptions!$B$26,ET5&lt;Assumptions!$B$26+Assumptions!$B$27),1,0)</f>
        <v>0</v>
      </c>
      <c r="EU9" s="40">
        <f>IF(AND(EU5&gt;=Assumptions!$B$26,EU5&lt;Assumptions!$B$26+Assumptions!$B$27),1,0)</f>
        <v>0</v>
      </c>
      <c r="EV9" s="40">
        <f>IF(AND(EV5&gt;=Assumptions!$B$26,EV5&lt;Assumptions!$B$26+Assumptions!$B$27),1,0)</f>
        <v>0</v>
      </c>
      <c r="EW9" s="40">
        <f>IF(AND(EW5&gt;=Assumptions!$B$26,EW5&lt;Assumptions!$B$26+Assumptions!$B$27),1,0)</f>
        <v>0</v>
      </c>
      <c r="EX9" s="40">
        <f>IF(AND(EX5&gt;=Assumptions!$B$26,EX5&lt;Assumptions!$B$26+Assumptions!$B$27),1,0)</f>
        <v>0</v>
      </c>
      <c r="EY9" s="40">
        <f>IF(AND(EY5&gt;=Assumptions!$B$26,EY5&lt;Assumptions!$B$26+Assumptions!$B$27),1,0)</f>
        <v>0</v>
      </c>
      <c r="EZ9" s="40">
        <f>IF(AND(EZ5&gt;=Assumptions!$B$26,EZ5&lt;Assumptions!$B$26+Assumptions!$B$27),1,0)</f>
        <v>0</v>
      </c>
      <c r="FA9" s="40">
        <f>IF(AND(FA5&gt;=Assumptions!$B$26,FA5&lt;Assumptions!$B$26+Assumptions!$B$27),1,0)</f>
        <v>0</v>
      </c>
      <c r="FB9" s="40">
        <f>IF(AND(FB5&gt;=Assumptions!$B$26,FB5&lt;Assumptions!$B$26+Assumptions!$B$27),1,0)</f>
        <v>0</v>
      </c>
      <c r="FC9" s="40">
        <f>IF(AND(FC5&gt;=Assumptions!$B$26,FC5&lt;Assumptions!$B$26+Assumptions!$B$27),1,0)</f>
        <v>0</v>
      </c>
      <c r="FD9" s="40">
        <f>IF(AND(FD5&gt;=Assumptions!$B$26,FD5&lt;Assumptions!$B$26+Assumptions!$B$27),1,0)</f>
        <v>0</v>
      </c>
      <c r="FE9" s="40">
        <f>IF(AND(FE5&gt;=Assumptions!$B$26,FE5&lt;Assumptions!$B$26+Assumptions!$B$27),1,0)</f>
        <v>0</v>
      </c>
      <c r="FF9" s="40">
        <f>IF(AND(FF5&gt;=Assumptions!$B$26,FF5&lt;Assumptions!$B$26+Assumptions!$B$27),1,0)</f>
        <v>0</v>
      </c>
      <c r="FG9" s="40">
        <f>IF(AND(FG5&gt;=Assumptions!$B$26,FG5&lt;Assumptions!$B$26+Assumptions!$B$27),1,0)</f>
        <v>0</v>
      </c>
      <c r="FH9" s="40">
        <f>IF(AND(FH5&gt;=Assumptions!$B$26,FH5&lt;Assumptions!$B$26+Assumptions!$B$27),1,0)</f>
        <v>0</v>
      </c>
      <c r="FI9" s="40">
        <f>IF(AND(FI5&gt;=Assumptions!$B$26,FI5&lt;Assumptions!$B$26+Assumptions!$B$27),1,0)</f>
        <v>0</v>
      </c>
      <c r="FJ9" s="40">
        <f>IF(AND(FJ5&gt;=Assumptions!$B$26,FJ5&lt;Assumptions!$B$26+Assumptions!$B$27),1,0)</f>
        <v>0</v>
      </c>
      <c r="FK9" s="40">
        <f>IF(AND(FK5&gt;=Assumptions!$B$26,FK5&lt;Assumptions!$B$26+Assumptions!$B$27),1,0)</f>
        <v>0</v>
      </c>
      <c r="FL9" s="40">
        <f>IF(AND(FL5&gt;=Assumptions!$B$26,FL5&lt;Assumptions!$B$26+Assumptions!$B$27),1,0)</f>
        <v>0</v>
      </c>
      <c r="FM9" s="40">
        <f>IF(AND(FM5&gt;=Assumptions!$B$26,FM5&lt;Assumptions!$B$26+Assumptions!$B$27),1,0)</f>
        <v>0</v>
      </c>
      <c r="FN9" s="40">
        <f>IF(AND(FN5&gt;=Assumptions!$B$26,FN5&lt;Assumptions!$B$26+Assumptions!$B$27),1,0)</f>
        <v>0</v>
      </c>
      <c r="FO9" s="40">
        <f>IF(AND(FO5&gt;=Assumptions!$B$26,FO5&lt;Assumptions!$B$26+Assumptions!$B$27),1,0)</f>
        <v>0</v>
      </c>
      <c r="FP9" s="40">
        <f>IF(AND(FP5&gt;=Assumptions!$B$26,FP5&lt;Assumptions!$B$26+Assumptions!$B$27),1,0)</f>
        <v>0</v>
      </c>
      <c r="FQ9" s="40">
        <f>IF(AND(FQ5&gt;=Assumptions!$B$26,FQ5&lt;Assumptions!$B$26+Assumptions!$B$27),1,0)</f>
        <v>0</v>
      </c>
      <c r="FR9" s="40">
        <f>IF(AND(FR5&gt;=Assumptions!$B$26,FR5&lt;Assumptions!$B$26+Assumptions!$B$27),1,0)</f>
        <v>0</v>
      </c>
      <c r="FS9" s="40">
        <f>IF(AND(FS5&gt;=Assumptions!$B$26,FS5&lt;Assumptions!$B$26+Assumptions!$B$27),1,0)</f>
        <v>0</v>
      </c>
      <c r="FT9" s="40">
        <f>IF(AND(FT5&gt;=Assumptions!$B$26,FT5&lt;Assumptions!$B$26+Assumptions!$B$27),1,0)</f>
        <v>0</v>
      </c>
      <c r="FU9" s="40">
        <f>IF(AND(FU5&gt;=Assumptions!$B$26,FU5&lt;Assumptions!$B$26+Assumptions!$B$27),1,0)</f>
        <v>0</v>
      </c>
      <c r="FV9" s="40">
        <f>IF(AND(FV5&gt;=Assumptions!$B$26,FV5&lt;Assumptions!$B$26+Assumptions!$B$27),1,0)</f>
        <v>0</v>
      </c>
      <c r="FW9" s="40">
        <f>IF(AND(FW5&gt;=Assumptions!$B$26,FW5&lt;Assumptions!$B$26+Assumptions!$B$27),1,0)</f>
        <v>0</v>
      </c>
      <c r="FX9" s="40">
        <f>IF(AND(FX5&gt;=Assumptions!$B$26,FX5&lt;Assumptions!$B$26+Assumptions!$B$27),1,0)</f>
        <v>0</v>
      </c>
      <c r="FY9" s="40">
        <f>IF(AND(FY5&gt;=Assumptions!$B$26,FY5&lt;Assumptions!$B$26+Assumptions!$B$27),1,0)</f>
        <v>0</v>
      </c>
      <c r="FZ9" s="40">
        <f>IF(AND(FZ5&gt;=Assumptions!$B$26,FZ5&lt;Assumptions!$B$26+Assumptions!$B$27),1,0)</f>
        <v>0</v>
      </c>
      <c r="GA9" s="40">
        <f>IF(AND(GA5&gt;=Assumptions!$B$26,GA5&lt;Assumptions!$B$26+Assumptions!$B$27),1,0)</f>
        <v>0</v>
      </c>
      <c r="GB9" s="40">
        <f>IF(AND(GB5&gt;=Assumptions!$B$26,GB5&lt;Assumptions!$B$26+Assumptions!$B$27),1,0)</f>
        <v>0</v>
      </c>
      <c r="GC9" s="40">
        <f>IF(AND(GC5&gt;=Assumptions!$B$26,GC5&lt;Assumptions!$B$26+Assumptions!$B$27),1,0)</f>
        <v>0</v>
      </c>
      <c r="GD9" s="40">
        <f>IF(AND(GD5&gt;=Assumptions!$B$26,GD5&lt;Assumptions!$B$26+Assumptions!$B$27),1,0)</f>
        <v>0</v>
      </c>
      <c r="GE9" s="40">
        <f>IF(AND(GE5&gt;=Assumptions!$B$26,GE5&lt;Assumptions!$B$26+Assumptions!$B$27),1,0)</f>
        <v>0</v>
      </c>
      <c r="GF9" s="40">
        <f>IF(AND(GF5&gt;=Assumptions!$B$26,GF5&lt;Assumptions!$B$26+Assumptions!$B$27),1,0)</f>
        <v>0</v>
      </c>
      <c r="GG9" s="40">
        <f>IF(AND(GG5&gt;=Assumptions!$B$26,GG5&lt;Assumptions!$B$26+Assumptions!$B$27),1,0)</f>
        <v>0</v>
      </c>
      <c r="GH9" s="40">
        <f>IF(AND(GH5&gt;=Assumptions!$B$26,GH5&lt;Assumptions!$B$26+Assumptions!$B$27),1,0)</f>
        <v>0</v>
      </c>
      <c r="GI9" s="40">
        <f>IF(AND(GI5&gt;=Assumptions!$B$26,GI5&lt;Assumptions!$B$26+Assumptions!$B$27),1,0)</f>
        <v>0</v>
      </c>
      <c r="GJ9" s="40">
        <f>IF(AND(GJ5&gt;=Assumptions!$B$26,GJ5&lt;Assumptions!$B$26+Assumptions!$B$27),1,0)</f>
        <v>0</v>
      </c>
      <c r="GK9" s="40">
        <f>IF(AND(GK5&gt;=Assumptions!$B$26,GK5&lt;Assumptions!$B$26+Assumptions!$B$27),1,0)</f>
        <v>0</v>
      </c>
      <c r="GL9" s="40">
        <f>IF(AND(GL5&gt;=Assumptions!$B$26,GL5&lt;Assumptions!$B$26+Assumptions!$B$27),1,0)</f>
        <v>0</v>
      </c>
      <c r="GM9" s="40">
        <f>IF(AND(GM5&gt;=Assumptions!$B$26,GM5&lt;Assumptions!$B$26+Assumptions!$B$27),1,0)</f>
        <v>0</v>
      </c>
      <c r="GN9" s="40">
        <f>IF(AND(GN5&gt;=Assumptions!$B$26,GN5&lt;Assumptions!$B$26+Assumptions!$B$27),1,0)</f>
        <v>0</v>
      </c>
      <c r="GO9" s="40">
        <f>IF(AND(GO5&gt;=Assumptions!$B$26,GO5&lt;Assumptions!$B$26+Assumptions!$B$27),1,0)</f>
        <v>0</v>
      </c>
      <c r="GP9" s="40">
        <f>IF(AND(GP5&gt;=Assumptions!$B$26,GP5&lt;Assumptions!$B$26+Assumptions!$B$27),1,0)</f>
        <v>0</v>
      </c>
      <c r="GQ9" s="40">
        <f>IF(AND(GQ5&gt;=Assumptions!$B$26,GQ5&lt;Assumptions!$B$26+Assumptions!$B$27),1,0)</f>
        <v>0</v>
      </c>
      <c r="GR9" s="40">
        <f>IF(AND(GR5&gt;=Assumptions!$B$26,GR5&lt;Assumptions!$B$26+Assumptions!$B$27),1,0)</f>
        <v>0</v>
      </c>
      <c r="GS9" s="40">
        <f>IF(AND(GS5&gt;=Assumptions!$B$26,GS5&lt;Assumptions!$B$26+Assumptions!$B$27),1,0)</f>
        <v>0</v>
      </c>
      <c r="GT9" s="40">
        <f>IF(AND(GT5&gt;=Assumptions!$B$26,GT5&lt;Assumptions!$B$26+Assumptions!$B$27),1,0)</f>
        <v>0</v>
      </c>
      <c r="GU9" s="40">
        <f>IF(AND(GU5&gt;=Assumptions!$B$26,GU5&lt;Assumptions!$B$26+Assumptions!$B$27),1,0)</f>
        <v>0</v>
      </c>
      <c r="GV9" s="40">
        <f>IF(AND(GV5&gt;=Assumptions!$B$26,GV5&lt;Assumptions!$B$26+Assumptions!$B$27),1,0)</f>
        <v>0</v>
      </c>
      <c r="GW9" s="40">
        <f>IF(AND(GW5&gt;=Assumptions!$B$26,GW5&lt;Assumptions!$B$26+Assumptions!$B$27),1,0)</f>
        <v>0</v>
      </c>
      <c r="GX9" s="40">
        <f>IF(AND(GX5&gt;=Assumptions!$B$26,GX5&lt;Assumptions!$B$26+Assumptions!$B$27),1,0)</f>
        <v>0</v>
      </c>
      <c r="GY9" s="40">
        <f>IF(AND(GY5&gt;=Assumptions!$B$26,GY5&lt;Assumptions!$B$26+Assumptions!$B$27),1,0)</f>
        <v>0</v>
      </c>
      <c r="GZ9" s="40">
        <f>IF(AND(GZ5&gt;=Assumptions!$B$26,GZ5&lt;Assumptions!$B$26+Assumptions!$B$27),1,0)</f>
        <v>0</v>
      </c>
      <c r="HA9" s="40">
        <f>IF(AND(HA5&gt;=Assumptions!$B$26,HA5&lt;Assumptions!$B$26+Assumptions!$B$27),1,0)</f>
        <v>0</v>
      </c>
      <c r="HB9" s="40">
        <f>IF(AND(HB5&gt;=Assumptions!$B$26,HB5&lt;Assumptions!$B$26+Assumptions!$B$27),1,0)</f>
        <v>0</v>
      </c>
      <c r="HC9" s="40">
        <f>IF(AND(HC5&gt;=Assumptions!$B$26,HC5&lt;Assumptions!$B$26+Assumptions!$B$27),1,0)</f>
        <v>0</v>
      </c>
      <c r="HD9" s="40">
        <f>IF(AND(HD5&gt;=Assumptions!$B$26,HD5&lt;Assumptions!$B$26+Assumptions!$B$27),1,0)</f>
        <v>0</v>
      </c>
      <c r="HE9" s="40">
        <f>IF(AND(HE5&gt;=Assumptions!$B$26,HE5&lt;Assumptions!$B$26+Assumptions!$B$27),1,0)</f>
        <v>0</v>
      </c>
      <c r="HF9" s="40">
        <f>IF(AND(HF5&gt;=Assumptions!$B$26,HF5&lt;Assumptions!$B$26+Assumptions!$B$27),1,0)</f>
        <v>0</v>
      </c>
      <c r="HG9" s="40">
        <f>IF(AND(HG5&gt;=Assumptions!$B$26,HG5&lt;Assumptions!$B$26+Assumptions!$B$27),1,0)</f>
        <v>0</v>
      </c>
      <c r="HH9" s="40">
        <f>IF(AND(HH5&gt;=Assumptions!$B$26,HH5&lt;Assumptions!$B$26+Assumptions!$B$27),1,0)</f>
        <v>0</v>
      </c>
      <c r="HI9" s="40">
        <f>IF(AND(HI5&gt;=Assumptions!$B$26,HI5&lt;Assumptions!$B$26+Assumptions!$B$27),1,0)</f>
        <v>0</v>
      </c>
      <c r="HJ9" s="40">
        <f>IF(AND(HJ5&gt;=Assumptions!$B$26,HJ5&lt;Assumptions!$B$26+Assumptions!$B$27),1,0)</f>
        <v>0</v>
      </c>
      <c r="HK9" s="40">
        <f>IF(AND(HK5&gt;=Assumptions!$B$26,HK5&lt;Assumptions!$B$26+Assumptions!$B$27),1,0)</f>
        <v>0</v>
      </c>
      <c r="HL9" s="40">
        <f>IF(AND(HL5&gt;=Assumptions!$B$26,HL5&lt;Assumptions!$B$26+Assumptions!$B$27),1,0)</f>
        <v>0</v>
      </c>
      <c r="HM9" s="40">
        <f>IF(AND(HM5&gt;=Assumptions!$B$26,HM5&lt;Assumptions!$B$26+Assumptions!$B$27),1,0)</f>
        <v>0</v>
      </c>
      <c r="HN9" s="40">
        <f>IF(AND(HN5&gt;=Assumptions!$B$26,HN5&lt;Assumptions!$B$26+Assumptions!$B$27),1,0)</f>
        <v>0</v>
      </c>
      <c r="HO9" s="40">
        <f>IF(AND(HO5&gt;=Assumptions!$B$26,HO5&lt;Assumptions!$B$26+Assumptions!$B$27),1,0)</f>
        <v>0</v>
      </c>
      <c r="HP9" s="40">
        <f>IF(AND(HP5&gt;=Assumptions!$B$26,HP5&lt;Assumptions!$B$26+Assumptions!$B$27),1,0)</f>
        <v>0</v>
      </c>
      <c r="HQ9" s="40">
        <f>IF(AND(HQ5&gt;=Assumptions!$B$26,HQ5&lt;Assumptions!$B$26+Assumptions!$B$27),1,0)</f>
        <v>0</v>
      </c>
      <c r="HR9" s="40">
        <f>IF(AND(HR5&gt;=Assumptions!$B$26,HR5&lt;Assumptions!$B$26+Assumptions!$B$27),1,0)</f>
        <v>0</v>
      </c>
      <c r="HS9" s="40">
        <f>IF(AND(HS5&gt;=Assumptions!$B$26,HS5&lt;Assumptions!$B$26+Assumptions!$B$27),1,0)</f>
        <v>0</v>
      </c>
      <c r="HT9" s="40">
        <f>IF(AND(HT5&gt;=Assumptions!$B$26,HT5&lt;Assumptions!$B$26+Assumptions!$B$27),1,0)</f>
        <v>0</v>
      </c>
      <c r="HU9" s="40">
        <f>IF(AND(HU5&gt;=Assumptions!$B$26,HU5&lt;Assumptions!$B$26+Assumptions!$B$27),1,0)</f>
        <v>0</v>
      </c>
      <c r="HV9" s="40">
        <f>IF(AND(HV5&gt;=Assumptions!$B$26,HV5&lt;Assumptions!$B$26+Assumptions!$B$27),1,0)</f>
        <v>0</v>
      </c>
      <c r="HW9" s="40">
        <f>IF(AND(HW5&gt;=Assumptions!$B$26,HW5&lt;Assumptions!$B$26+Assumptions!$B$27),1,0)</f>
        <v>0</v>
      </c>
      <c r="HX9" s="40">
        <f>IF(AND(HX5&gt;=Assumptions!$B$26,HX5&lt;Assumptions!$B$26+Assumptions!$B$27),1,0)</f>
        <v>0</v>
      </c>
      <c r="HY9" s="40">
        <f>IF(AND(HY5&gt;=Assumptions!$B$26,HY5&lt;Assumptions!$B$26+Assumptions!$B$27),1,0)</f>
        <v>0</v>
      </c>
      <c r="HZ9" s="40">
        <f>IF(AND(HZ5&gt;=Assumptions!$B$26,HZ5&lt;Assumptions!$B$26+Assumptions!$B$27),1,0)</f>
        <v>0</v>
      </c>
      <c r="IA9" s="40">
        <f>IF(AND(IA5&gt;=Assumptions!$B$26,IA5&lt;Assumptions!$B$26+Assumptions!$B$27),1,0)</f>
        <v>0</v>
      </c>
      <c r="IB9" s="40">
        <f>IF(AND(IB5&gt;=Assumptions!$B$26,IB5&lt;Assumptions!$B$26+Assumptions!$B$27),1,0)</f>
        <v>0</v>
      </c>
      <c r="IC9" s="40">
        <f>IF(AND(IC5&gt;=Assumptions!$B$26,IC5&lt;Assumptions!$B$26+Assumptions!$B$27),1,0)</f>
        <v>0</v>
      </c>
      <c r="ID9" s="40">
        <f>IF(AND(ID5&gt;=Assumptions!$B$26,ID5&lt;Assumptions!$B$26+Assumptions!$B$27),1,0)</f>
        <v>0</v>
      </c>
      <c r="IE9" s="40">
        <f>IF(AND(IE5&gt;=Assumptions!$B$26,IE5&lt;Assumptions!$B$26+Assumptions!$B$27),1,0)</f>
        <v>0</v>
      </c>
      <c r="IF9" s="40">
        <f>IF(AND(IF5&gt;=Assumptions!$B$26,IF5&lt;Assumptions!$B$26+Assumptions!$B$27),1,0)</f>
        <v>0</v>
      </c>
      <c r="IG9" s="40">
        <f>IF(AND(IG5&gt;=Assumptions!$B$26,IG5&lt;Assumptions!$B$26+Assumptions!$B$27),1,0)</f>
        <v>0</v>
      </c>
      <c r="IH9" s="40">
        <f>IF(AND(IH5&gt;=Assumptions!$B$26,IH5&lt;Assumptions!$B$26+Assumptions!$B$27),1,0)</f>
        <v>0</v>
      </c>
      <c r="II9" s="40">
        <f>IF(AND(II5&gt;=Assumptions!$B$26,II5&lt;Assumptions!$B$26+Assumptions!$B$27),1,0)</f>
        <v>0</v>
      </c>
      <c r="IJ9" s="40">
        <f>IF(AND(IJ5&gt;=Assumptions!$B$26,IJ5&lt;Assumptions!$B$26+Assumptions!$B$27),1,0)</f>
        <v>0</v>
      </c>
      <c r="IK9" s="40">
        <f>IF(AND(IK5&gt;=Assumptions!$B$26,IK5&lt;Assumptions!$B$26+Assumptions!$B$27),1,0)</f>
        <v>0</v>
      </c>
      <c r="IL9" s="40">
        <f>IF(AND(IL5&gt;=Assumptions!$B$26,IL5&lt;Assumptions!$B$26+Assumptions!$B$27),1,0)</f>
        <v>0</v>
      </c>
      <c r="IM9" s="40">
        <f>IF(AND(IM5&gt;=Assumptions!$B$26,IM5&lt;Assumptions!$B$26+Assumptions!$B$27),1,0)</f>
        <v>0</v>
      </c>
      <c r="IN9" s="40">
        <f>IF(AND(IN5&gt;=Assumptions!$B$26,IN5&lt;Assumptions!$B$26+Assumptions!$B$27),1,0)</f>
        <v>0</v>
      </c>
      <c r="IO9" s="40">
        <f>IF(AND(IO5&gt;=Assumptions!$B$26,IO5&lt;Assumptions!$B$26+Assumptions!$B$27),1,0)</f>
        <v>0</v>
      </c>
      <c r="IP9" s="40">
        <f>IF(AND(IP5&gt;=Assumptions!$B$26,IP5&lt;Assumptions!$B$26+Assumptions!$B$27),1,0)</f>
        <v>0</v>
      </c>
      <c r="IQ9" s="40">
        <f>IF(AND(IQ5&gt;=Assumptions!$B$26,IQ5&lt;Assumptions!$B$26+Assumptions!$B$27),1,0)</f>
        <v>0</v>
      </c>
      <c r="IR9" s="40">
        <f>IF(AND(IR5&gt;=Assumptions!$B$26,IR5&lt;Assumptions!$B$26+Assumptions!$B$27),1,0)</f>
        <v>0</v>
      </c>
      <c r="IS9" s="40">
        <f>IF(AND(IS5&gt;=Assumptions!$B$26,IS5&lt;Assumptions!$B$26+Assumptions!$B$27),1,0)</f>
        <v>0</v>
      </c>
      <c r="IT9" s="40">
        <f>IF(AND(IT5&gt;=Assumptions!$B$26,IT5&lt;Assumptions!$B$26+Assumptions!$B$27),1,0)</f>
        <v>0</v>
      </c>
      <c r="IU9" s="40">
        <f>IF(AND(IU5&gt;=Assumptions!$B$26,IU5&lt;Assumptions!$B$26+Assumptions!$B$27),1,0)</f>
        <v>0</v>
      </c>
      <c r="IV9" s="40">
        <f>IF(AND(IV5&gt;=Assumptions!$B$26,IV5&lt;Assumptions!$B$26+Assumptions!$B$27),1,0)</f>
        <v>0</v>
      </c>
      <c r="IW9" s="40">
        <f>IF(AND(IW5&gt;=Assumptions!$B$26,IW5&lt;Assumptions!$B$26+Assumptions!$B$27),1,0)</f>
        <v>0</v>
      </c>
      <c r="IX9" s="40">
        <f>IF(AND(IX5&gt;=Assumptions!$B$26,IX5&lt;Assumptions!$B$26+Assumptions!$B$27),1,0)</f>
        <v>0</v>
      </c>
      <c r="IY9" s="40">
        <f>IF(AND(IY5&gt;=Assumptions!$B$26,IY5&lt;Assumptions!$B$26+Assumptions!$B$27),1,0)</f>
        <v>0</v>
      </c>
      <c r="IZ9" s="40">
        <f>IF(AND(IZ5&gt;=Assumptions!$B$26,IZ5&lt;Assumptions!$B$26+Assumptions!$B$27),1,0)</f>
        <v>0</v>
      </c>
      <c r="JA9" s="40">
        <f>IF(AND(JA5&gt;=Assumptions!$B$26,JA5&lt;Assumptions!$B$26+Assumptions!$B$27),1,0)</f>
        <v>0</v>
      </c>
      <c r="JB9" s="40">
        <f>IF(AND(JB5&gt;=Assumptions!$B$26,JB5&lt;Assumptions!$B$26+Assumptions!$B$27),1,0)</f>
        <v>0</v>
      </c>
      <c r="JC9" s="40">
        <f>IF(AND(JC5&gt;=Assumptions!$B$26,JC5&lt;Assumptions!$B$26+Assumptions!$B$27),1,0)</f>
        <v>0</v>
      </c>
      <c r="JD9" s="40">
        <f>IF(AND(JD5&gt;=Assumptions!$B$26,JD5&lt;Assumptions!$B$26+Assumptions!$B$27),1,0)</f>
        <v>0</v>
      </c>
      <c r="JE9" s="40">
        <f>IF(AND(JE5&gt;=Assumptions!$B$26,JE5&lt;Assumptions!$B$26+Assumptions!$B$27),1,0)</f>
        <v>0</v>
      </c>
      <c r="JF9" s="40">
        <f>IF(AND(JF5&gt;=Assumptions!$B$26,JF5&lt;Assumptions!$B$26+Assumptions!$B$27),1,0)</f>
        <v>0</v>
      </c>
      <c r="JG9" s="40">
        <f>IF(AND(JG5&gt;=Assumptions!$B$26,JG5&lt;Assumptions!$B$26+Assumptions!$B$27),1,0)</f>
        <v>0</v>
      </c>
      <c r="JH9" s="40">
        <f>IF(AND(JH5&gt;=Assumptions!$B$26,JH5&lt;Assumptions!$B$26+Assumptions!$B$27),1,0)</f>
        <v>0</v>
      </c>
      <c r="JI9" s="40">
        <f>IF(AND(JI5&gt;=Assumptions!$B$26,JI5&lt;Assumptions!$B$26+Assumptions!$B$27),1,0)</f>
        <v>0</v>
      </c>
      <c r="JJ9" s="40">
        <f>IF(AND(JJ5&gt;=Assumptions!$B$26,JJ5&lt;Assumptions!$B$26+Assumptions!$B$27),1,0)</f>
        <v>0</v>
      </c>
      <c r="JK9" s="40">
        <f>IF(AND(JK5&gt;=Assumptions!$B$26,JK5&lt;Assumptions!$B$26+Assumptions!$B$27),1,0)</f>
        <v>0</v>
      </c>
      <c r="JL9" s="40">
        <f>IF(AND(JL5&gt;=Assumptions!$B$26,JL5&lt;Assumptions!$B$26+Assumptions!$B$27),1,0)</f>
        <v>0</v>
      </c>
      <c r="JM9" s="40">
        <f>IF(AND(JM5&gt;=Assumptions!$B$26,JM5&lt;Assumptions!$B$26+Assumptions!$B$27),1,0)</f>
        <v>0</v>
      </c>
      <c r="JN9" s="40">
        <f>IF(AND(JN5&gt;=Assumptions!$B$26,JN5&lt;Assumptions!$B$26+Assumptions!$B$27),1,0)</f>
        <v>0</v>
      </c>
      <c r="JO9" s="40">
        <f>IF(AND(JO5&gt;=Assumptions!$B$26,JO5&lt;Assumptions!$B$26+Assumptions!$B$27),1,0)</f>
        <v>0</v>
      </c>
      <c r="JP9" s="40">
        <f>IF(AND(JP5&gt;=Assumptions!$B$26,JP5&lt;Assumptions!$B$26+Assumptions!$B$27),1,0)</f>
        <v>0</v>
      </c>
      <c r="JQ9" s="40">
        <f>IF(AND(JQ5&gt;=Assumptions!$B$26,JQ5&lt;Assumptions!$B$26+Assumptions!$B$27),1,0)</f>
        <v>0</v>
      </c>
      <c r="JR9" s="40">
        <f>IF(AND(JR5&gt;=Assumptions!$B$26,JR5&lt;Assumptions!$B$26+Assumptions!$B$27),1,0)</f>
        <v>0</v>
      </c>
      <c r="JS9" s="40">
        <f>IF(AND(JS5&gt;=Assumptions!$B$26,JS5&lt;Assumptions!$B$26+Assumptions!$B$27),1,0)</f>
        <v>0</v>
      </c>
      <c r="JT9" s="40">
        <f>IF(AND(JT5&gt;=Assumptions!$B$26,JT5&lt;Assumptions!$B$26+Assumptions!$B$27),1,0)</f>
        <v>0</v>
      </c>
      <c r="JU9" s="40">
        <f>IF(AND(JU5&gt;=Assumptions!$B$26,JU5&lt;Assumptions!$B$26+Assumptions!$B$27),1,0)</f>
        <v>0</v>
      </c>
      <c r="JV9" s="40">
        <f>IF(AND(JV5&gt;=Assumptions!$B$26,JV5&lt;Assumptions!$B$26+Assumptions!$B$27),1,0)</f>
        <v>0</v>
      </c>
      <c r="JW9" s="40">
        <f>IF(AND(JW5&gt;=Assumptions!$B$26,JW5&lt;Assumptions!$B$26+Assumptions!$B$27),1,0)</f>
        <v>0</v>
      </c>
      <c r="JX9" s="40">
        <f>IF(AND(JX5&gt;=Assumptions!$B$26,JX5&lt;Assumptions!$B$26+Assumptions!$B$27),1,0)</f>
        <v>0</v>
      </c>
      <c r="JY9" s="40">
        <f>IF(AND(JY5&gt;=Assumptions!$B$26,JY5&lt;Assumptions!$B$26+Assumptions!$B$27),1,0)</f>
        <v>0</v>
      </c>
      <c r="JZ9" s="40">
        <f>IF(AND(JZ5&gt;=Assumptions!$B$26,JZ5&lt;Assumptions!$B$26+Assumptions!$B$27),1,0)</f>
        <v>0</v>
      </c>
      <c r="KA9" s="40">
        <f>IF(AND(KA5&gt;=Assumptions!$B$26,KA5&lt;Assumptions!$B$26+Assumptions!$B$27),1,0)</f>
        <v>0</v>
      </c>
      <c r="KB9" s="40">
        <f>IF(AND(KB5&gt;=Assumptions!$B$26,KB5&lt;Assumptions!$B$26+Assumptions!$B$27),1,0)</f>
        <v>0</v>
      </c>
      <c r="KC9" s="40">
        <f>IF(AND(KC5&gt;=Assumptions!$B$26,KC5&lt;Assumptions!$B$26+Assumptions!$B$27),1,0)</f>
        <v>0</v>
      </c>
      <c r="KD9" s="40">
        <f>IF(AND(KD5&gt;=Assumptions!$B$26,KD5&lt;Assumptions!$B$26+Assumptions!$B$27),1,0)</f>
        <v>0</v>
      </c>
      <c r="KE9" s="40">
        <f>IF(AND(KE5&gt;=Assumptions!$B$26,KE5&lt;Assumptions!$B$26+Assumptions!$B$27),1,0)</f>
        <v>0</v>
      </c>
      <c r="KF9" s="40">
        <f>IF(AND(KF5&gt;=Assumptions!$B$26,KF5&lt;Assumptions!$B$26+Assumptions!$B$27),1,0)</f>
        <v>0</v>
      </c>
      <c r="KG9" s="40">
        <f>IF(AND(KG5&gt;=Assumptions!$B$26,KG5&lt;Assumptions!$B$26+Assumptions!$B$27),1,0)</f>
        <v>0</v>
      </c>
      <c r="KH9" s="40">
        <f>IF(AND(KH5&gt;=Assumptions!$B$26,KH5&lt;Assumptions!$B$26+Assumptions!$B$27),1,0)</f>
        <v>0</v>
      </c>
      <c r="KI9" s="40">
        <f>IF(AND(KI5&gt;=Assumptions!$B$26,KI5&lt;Assumptions!$B$26+Assumptions!$B$27),1,0)</f>
        <v>0</v>
      </c>
      <c r="KJ9" s="40">
        <f>IF(AND(KJ5&gt;=Assumptions!$B$26,KJ5&lt;Assumptions!$B$26+Assumptions!$B$27),1,0)</f>
        <v>0</v>
      </c>
      <c r="KK9" s="40">
        <f>IF(AND(KK5&gt;=Assumptions!$B$26,KK5&lt;Assumptions!$B$26+Assumptions!$B$27),1,0)</f>
        <v>0</v>
      </c>
      <c r="KL9" s="40">
        <f>IF(AND(KL5&gt;=Assumptions!$B$26,KL5&lt;Assumptions!$B$26+Assumptions!$B$27),1,0)</f>
        <v>0</v>
      </c>
      <c r="KM9" s="40">
        <f>IF(AND(KM5&gt;=Assumptions!$B$26,KM5&lt;Assumptions!$B$26+Assumptions!$B$27),1,0)</f>
        <v>0</v>
      </c>
      <c r="KN9" s="40">
        <f>IF(AND(KN5&gt;=Assumptions!$B$26,KN5&lt;Assumptions!$B$26+Assumptions!$B$27),1,0)</f>
        <v>0</v>
      </c>
      <c r="KO9" s="40">
        <f>IF(AND(KO5&gt;=Assumptions!$B$26,KO5&lt;Assumptions!$B$26+Assumptions!$B$27),1,0)</f>
        <v>0</v>
      </c>
      <c r="KP9" s="40">
        <f>IF(AND(KP5&gt;=Assumptions!$B$26,KP5&lt;Assumptions!$B$26+Assumptions!$B$27),1,0)</f>
        <v>0</v>
      </c>
      <c r="KQ9" s="40">
        <f>IF(AND(KQ5&gt;=Assumptions!$B$26,KQ5&lt;Assumptions!$B$26+Assumptions!$B$27),1,0)</f>
        <v>0</v>
      </c>
      <c r="KR9" s="40">
        <f>IF(AND(KR5&gt;=Assumptions!$B$26,KR5&lt;Assumptions!$B$26+Assumptions!$B$27),1,0)</f>
        <v>0</v>
      </c>
      <c r="KS9" s="40">
        <f>IF(AND(KS5&gt;=Assumptions!$B$26,KS5&lt;Assumptions!$B$26+Assumptions!$B$27),1,0)</f>
        <v>0</v>
      </c>
      <c r="KT9" s="40">
        <f>IF(AND(KT5&gt;=Assumptions!$B$26,KT5&lt;Assumptions!$B$26+Assumptions!$B$27),1,0)</f>
        <v>0</v>
      </c>
      <c r="KU9" s="40">
        <f>IF(AND(KU5&gt;=Assumptions!$B$26,KU5&lt;Assumptions!$B$26+Assumptions!$B$27),1,0)</f>
        <v>0</v>
      </c>
      <c r="KV9" s="40">
        <f>IF(AND(KV5&gt;=Assumptions!$B$26,KV5&lt;Assumptions!$B$26+Assumptions!$B$27),1,0)</f>
        <v>0</v>
      </c>
      <c r="KW9" s="40">
        <f>IF(AND(KW5&gt;=Assumptions!$B$26,KW5&lt;Assumptions!$B$26+Assumptions!$B$27),1,0)</f>
        <v>0</v>
      </c>
      <c r="KX9" s="40">
        <f>IF(AND(KX5&gt;=Assumptions!$B$26,KX5&lt;Assumptions!$B$26+Assumptions!$B$27),1,0)</f>
        <v>0</v>
      </c>
      <c r="KY9" s="40">
        <f>IF(AND(KY5&gt;=Assumptions!$B$26,KY5&lt;Assumptions!$B$26+Assumptions!$B$27),1,0)</f>
        <v>0</v>
      </c>
      <c r="KZ9" s="40">
        <f>IF(AND(KZ5&gt;=Assumptions!$B$26,KZ5&lt;Assumptions!$B$26+Assumptions!$B$27),1,0)</f>
        <v>0</v>
      </c>
      <c r="LA9" s="40">
        <f>IF(AND(LA5&gt;=Assumptions!$B$26,LA5&lt;Assumptions!$B$26+Assumptions!$B$27),1,0)</f>
        <v>0</v>
      </c>
      <c r="LB9" s="40">
        <f>IF(AND(LB5&gt;=Assumptions!$B$26,LB5&lt;Assumptions!$B$26+Assumptions!$B$27),1,0)</f>
        <v>0</v>
      </c>
      <c r="LC9" s="40">
        <f>IF(AND(LC5&gt;=Assumptions!$B$26,LC5&lt;Assumptions!$B$26+Assumptions!$B$27),1,0)</f>
        <v>0</v>
      </c>
      <c r="LD9" s="40">
        <f>IF(AND(LD5&gt;=Assumptions!$B$26,LD5&lt;Assumptions!$B$26+Assumptions!$B$27),1,0)</f>
        <v>0</v>
      </c>
      <c r="LE9" s="40">
        <f>IF(AND(LE5&gt;=Assumptions!$B$26,LE5&lt;Assumptions!$B$26+Assumptions!$B$27),1,0)</f>
        <v>0</v>
      </c>
      <c r="LF9" s="40">
        <f>IF(AND(LF5&gt;=Assumptions!$B$26,LF5&lt;Assumptions!$B$26+Assumptions!$B$27),1,0)</f>
        <v>0</v>
      </c>
      <c r="LG9" s="40">
        <f>IF(AND(LG5&gt;=Assumptions!$B$26,LG5&lt;Assumptions!$B$26+Assumptions!$B$27),1,0)</f>
        <v>0</v>
      </c>
      <c r="LH9" s="40">
        <f>IF(AND(LH5&gt;=Assumptions!$B$26,LH5&lt;Assumptions!$B$26+Assumptions!$B$27),1,0)</f>
        <v>0</v>
      </c>
      <c r="LI9" s="40">
        <f>IF(AND(LI5&gt;=Assumptions!$B$26,LI5&lt;Assumptions!$B$26+Assumptions!$B$27),1,0)</f>
        <v>0</v>
      </c>
      <c r="LJ9" s="40">
        <f>IF(AND(LJ5&gt;=Assumptions!$B$26,LJ5&lt;Assumptions!$B$26+Assumptions!$B$27),1,0)</f>
        <v>0</v>
      </c>
      <c r="LK9" s="40">
        <f>IF(AND(LK5&gt;=Assumptions!$B$26,LK5&lt;Assumptions!$B$26+Assumptions!$B$27),1,0)</f>
        <v>0</v>
      </c>
      <c r="LL9" s="40">
        <f>IF(AND(LL5&gt;=Assumptions!$B$26,LL5&lt;Assumptions!$B$26+Assumptions!$B$27),1,0)</f>
        <v>0</v>
      </c>
      <c r="LM9" s="40">
        <f>IF(AND(LM5&gt;=Assumptions!$B$26,LM5&lt;Assumptions!$B$26+Assumptions!$B$27),1,0)</f>
        <v>0</v>
      </c>
      <c r="LN9" s="40">
        <f>IF(AND(LN5&gt;=Assumptions!$B$26,LN5&lt;Assumptions!$B$26+Assumptions!$B$27),1,0)</f>
        <v>0</v>
      </c>
      <c r="LO9" s="40">
        <f>IF(AND(LO5&gt;=Assumptions!$B$26,LO5&lt;Assumptions!$B$26+Assumptions!$B$27),1,0)</f>
        <v>0</v>
      </c>
      <c r="LP9" s="40">
        <f>IF(AND(LP5&gt;=Assumptions!$B$26,LP5&lt;Assumptions!$B$26+Assumptions!$B$27),1,0)</f>
        <v>0</v>
      </c>
      <c r="LQ9" s="40">
        <f>IF(AND(LQ5&gt;=Assumptions!$B$26,LQ5&lt;Assumptions!$B$26+Assumptions!$B$27),1,0)</f>
        <v>0</v>
      </c>
      <c r="LR9" s="40">
        <f>IF(AND(LR5&gt;=Assumptions!$B$26,LR5&lt;Assumptions!$B$26+Assumptions!$B$27),1,0)</f>
        <v>0</v>
      </c>
      <c r="LS9" s="40">
        <f>IF(AND(LS5&gt;=Assumptions!$B$26,LS5&lt;Assumptions!$B$26+Assumptions!$B$27),1,0)</f>
        <v>0</v>
      </c>
      <c r="LT9" s="40">
        <f>IF(AND(LT5&gt;=Assumptions!$B$26,LT5&lt;Assumptions!$B$26+Assumptions!$B$27),1,0)</f>
        <v>0</v>
      </c>
      <c r="LU9" s="40">
        <f>IF(AND(LU5&gt;=Assumptions!$B$26,LU5&lt;Assumptions!$B$26+Assumptions!$B$27),1,0)</f>
        <v>0</v>
      </c>
      <c r="LV9" s="40">
        <f>IF(AND(LV5&gt;=Assumptions!$B$26,LV5&lt;Assumptions!$B$26+Assumptions!$B$27),1,0)</f>
        <v>0</v>
      </c>
      <c r="LW9" s="40">
        <f>IF(AND(LW5&gt;=Assumptions!$B$26,LW5&lt;Assumptions!$B$26+Assumptions!$B$27),1,0)</f>
        <v>0</v>
      </c>
      <c r="LX9" s="40">
        <f>IF(AND(LX5&gt;=Assumptions!$B$26,LX5&lt;Assumptions!$B$26+Assumptions!$B$27),1,0)</f>
        <v>0</v>
      </c>
      <c r="LY9" s="40">
        <f>IF(AND(LY5&gt;=Assumptions!$B$26,LY5&lt;Assumptions!$B$26+Assumptions!$B$27),1,0)</f>
        <v>0</v>
      </c>
      <c r="LZ9" s="40">
        <f>IF(AND(LZ5&gt;=Assumptions!$B$26,LZ5&lt;Assumptions!$B$26+Assumptions!$B$27),1,0)</f>
        <v>0</v>
      </c>
      <c r="MA9" s="40">
        <f>IF(AND(MA5&gt;=Assumptions!$B$26,MA5&lt;Assumptions!$B$26+Assumptions!$B$27),1,0)</f>
        <v>0</v>
      </c>
      <c r="MB9" s="40">
        <f>IF(AND(MB5&gt;=Assumptions!$B$26,MB5&lt;Assumptions!$B$26+Assumptions!$B$27),1,0)</f>
        <v>0</v>
      </c>
      <c r="MC9" s="40">
        <f>IF(AND(MC5&gt;=Assumptions!$B$26,MC5&lt;Assumptions!$B$26+Assumptions!$B$27),1,0)</f>
        <v>0</v>
      </c>
      <c r="MD9" s="40">
        <f>IF(AND(MD5&gt;=Assumptions!$B$26,MD5&lt;Assumptions!$B$26+Assumptions!$B$27),1,0)</f>
        <v>0</v>
      </c>
      <c r="ME9" s="40">
        <f>IF(AND(ME5&gt;=Assumptions!$B$26,ME5&lt;Assumptions!$B$26+Assumptions!$B$27),1,0)</f>
        <v>0</v>
      </c>
      <c r="MF9" s="40">
        <f>IF(AND(MF5&gt;=Assumptions!$B$26,MF5&lt;Assumptions!$B$26+Assumptions!$B$27),1,0)</f>
        <v>0</v>
      </c>
      <c r="MG9" s="40">
        <f>IF(AND(MG5&gt;=Assumptions!$B$26,MG5&lt;Assumptions!$B$26+Assumptions!$B$27),1,0)</f>
        <v>0</v>
      </c>
      <c r="MH9" s="40">
        <f>IF(AND(MH5&gt;=Assumptions!$B$26,MH5&lt;Assumptions!$B$26+Assumptions!$B$27),1,0)</f>
        <v>0</v>
      </c>
      <c r="MI9" s="40">
        <f>IF(AND(MI5&gt;=Assumptions!$B$26,MI5&lt;Assumptions!$B$26+Assumptions!$B$27),1,0)</f>
        <v>0</v>
      </c>
      <c r="MJ9" s="40">
        <f>IF(AND(MJ5&gt;=Assumptions!$B$26,MJ5&lt;Assumptions!$B$26+Assumptions!$B$27),1,0)</f>
        <v>0</v>
      </c>
      <c r="MK9" s="40">
        <f>IF(AND(MK5&gt;=Assumptions!$B$26,MK5&lt;Assumptions!$B$26+Assumptions!$B$27),1,0)</f>
        <v>0</v>
      </c>
      <c r="ML9" s="40">
        <f>IF(AND(ML5&gt;=Assumptions!$B$26,ML5&lt;Assumptions!$B$26+Assumptions!$B$27),1,0)</f>
        <v>0</v>
      </c>
      <c r="MM9" s="40">
        <f>IF(AND(MM5&gt;=Assumptions!$B$26,MM5&lt;Assumptions!$B$26+Assumptions!$B$27),1,0)</f>
        <v>0</v>
      </c>
      <c r="MN9" s="40">
        <f>IF(AND(MN5&gt;=Assumptions!$B$26,MN5&lt;Assumptions!$B$26+Assumptions!$B$27),1,0)</f>
        <v>0</v>
      </c>
      <c r="MO9" s="40">
        <f>IF(AND(MO5&gt;=Assumptions!$B$26,MO5&lt;Assumptions!$B$26+Assumptions!$B$27),1,0)</f>
        <v>0</v>
      </c>
      <c r="MP9" s="40">
        <f>IF(AND(MP5&gt;=Assumptions!$B$26,MP5&lt;Assumptions!$B$26+Assumptions!$B$27),1,0)</f>
        <v>0</v>
      </c>
      <c r="MQ9" s="40">
        <f>IF(AND(MQ5&gt;=Assumptions!$B$26,MQ5&lt;Assumptions!$B$26+Assumptions!$B$27),1,0)</f>
        <v>0</v>
      </c>
      <c r="MR9" s="40">
        <f>IF(AND(MR5&gt;=Assumptions!$B$26,MR5&lt;Assumptions!$B$26+Assumptions!$B$27),1,0)</f>
        <v>0</v>
      </c>
      <c r="MS9" s="40">
        <f>IF(AND(MS5&gt;=Assumptions!$B$26,MS5&lt;Assumptions!$B$26+Assumptions!$B$27),1,0)</f>
        <v>0</v>
      </c>
      <c r="MT9" s="40">
        <f>IF(AND(MT5&gt;=Assumptions!$B$26,MT5&lt;Assumptions!$B$26+Assumptions!$B$27),1,0)</f>
        <v>0</v>
      </c>
      <c r="MU9" s="40">
        <f>IF(AND(MU5&gt;=Assumptions!$B$26,MU5&lt;Assumptions!$B$26+Assumptions!$B$27),1,0)</f>
        <v>0</v>
      </c>
      <c r="MV9" s="40">
        <f>IF(AND(MV5&gt;=Assumptions!$B$26,MV5&lt;Assumptions!$B$26+Assumptions!$B$27),1,0)</f>
        <v>0</v>
      </c>
      <c r="MW9" s="40">
        <f>IF(AND(MW5&gt;=Assumptions!$B$26,MW5&lt;Assumptions!$B$26+Assumptions!$B$27),1,0)</f>
        <v>0</v>
      </c>
      <c r="MX9" s="40">
        <f>IF(AND(MX5&gt;=Assumptions!$B$26,MX5&lt;Assumptions!$B$26+Assumptions!$B$27),1,0)</f>
        <v>0</v>
      </c>
      <c r="MY9" s="40">
        <f>IF(AND(MY5&gt;=Assumptions!$B$26,MY5&lt;Assumptions!$B$26+Assumptions!$B$27),1,0)</f>
        <v>0</v>
      </c>
      <c r="MZ9" s="40">
        <f>IF(AND(MZ5&gt;=Assumptions!$B$26,MZ5&lt;Assumptions!$B$26+Assumptions!$B$27),1,0)</f>
        <v>0</v>
      </c>
      <c r="NA9" s="40">
        <f>IF(AND(NA5&gt;=Assumptions!$B$26,NA5&lt;Assumptions!$B$26+Assumptions!$B$27),1,0)</f>
        <v>0</v>
      </c>
      <c r="NB9" s="40">
        <f>IF(AND(NB5&gt;=Assumptions!$B$26,NB5&lt;Assumptions!$B$26+Assumptions!$B$27),1,0)</f>
        <v>0</v>
      </c>
      <c r="NC9" s="40">
        <f>IF(AND(NC5&gt;=Assumptions!$B$26,NC5&lt;Assumptions!$B$26+Assumptions!$B$27),1,0)</f>
        <v>0</v>
      </c>
      <c r="ND9" s="40">
        <f>IF(AND(ND5&gt;=Assumptions!$B$26,ND5&lt;Assumptions!$B$26+Assumptions!$B$27),1,0)</f>
        <v>0</v>
      </c>
      <c r="NE9" s="40">
        <f>IF(AND(NE5&gt;=Assumptions!$B$26,NE5&lt;Assumptions!$B$26+Assumptions!$B$27),1,0)</f>
        <v>0</v>
      </c>
      <c r="NF9" s="40">
        <f>IF(AND(NF5&gt;=Assumptions!$B$26,NF5&lt;Assumptions!$B$26+Assumptions!$B$27),1,0)</f>
        <v>0</v>
      </c>
      <c r="NG9" s="40">
        <f>IF(AND(NG5&gt;=Assumptions!$B$26,NG5&lt;Assumptions!$B$26+Assumptions!$B$27),1,0)</f>
        <v>0</v>
      </c>
      <c r="NH9" s="40">
        <f>IF(AND(NH5&gt;=Assumptions!$B$26,NH5&lt;Assumptions!$B$26+Assumptions!$B$27),1,0)</f>
        <v>0</v>
      </c>
      <c r="NI9" s="40">
        <f>IF(AND(NI5&gt;=Assumptions!$B$26,NI5&lt;Assumptions!$B$26+Assumptions!$B$27),1,0)</f>
        <v>0</v>
      </c>
      <c r="NJ9" s="40">
        <f>IF(AND(NJ5&gt;=Assumptions!$B$26,NJ5&lt;Assumptions!$B$26+Assumptions!$B$27),1,0)</f>
        <v>0</v>
      </c>
      <c r="NK9" s="40">
        <f>IF(AND(NK5&gt;=Assumptions!$B$26,NK5&lt;Assumptions!$B$26+Assumptions!$B$27),1,0)</f>
        <v>0</v>
      </c>
      <c r="NL9" s="40">
        <f>IF(AND(NL5&gt;=Assumptions!$B$26,NL5&lt;Assumptions!$B$26+Assumptions!$B$27),1,0)</f>
        <v>0</v>
      </c>
      <c r="NM9" s="40">
        <f>IF(AND(NM5&gt;=Assumptions!$B$26,NM5&lt;Assumptions!$B$26+Assumptions!$B$27),1,0)</f>
        <v>0</v>
      </c>
      <c r="NN9" s="40">
        <f>IF(AND(NN5&gt;=Assumptions!$B$26,NN5&lt;Assumptions!$B$26+Assumptions!$B$27),1,0)</f>
        <v>0</v>
      </c>
      <c r="NO9" s="40">
        <f>IF(AND(NO5&gt;=Assumptions!$B$26,NO5&lt;Assumptions!$B$26+Assumptions!$B$27),1,0)</f>
        <v>0</v>
      </c>
      <c r="NP9" s="40">
        <f>IF(AND(NP5&gt;=Assumptions!$B$26,NP5&lt;Assumptions!$B$26+Assumptions!$B$27),1,0)</f>
        <v>0</v>
      </c>
      <c r="NQ9" s="40">
        <f>IF(AND(NQ5&gt;=Assumptions!$B$26,NQ5&lt;Assumptions!$B$26+Assumptions!$B$27),1,0)</f>
        <v>0</v>
      </c>
      <c r="NR9" s="40">
        <f>IF(AND(NR5&gt;=Assumptions!$B$26,NR5&lt;Assumptions!$B$26+Assumptions!$B$27),1,0)</f>
        <v>0</v>
      </c>
      <c r="NU9" s="6"/>
      <c r="NV9" s="8"/>
    </row>
    <row r="10" spans="1:389">
      <c r="NU10" s="6"/>
      <c r="NV10" s="8"/>
    </row>
    <row r="11" spans="1:389">
      <c r="A11" t="s">
        <v>345</v>
      </c>
      <c r="C11">
        <f>$B$3*(1-VLOOKUP(C5,Assumptions!$B$96:$N$125,3))</f>
        <v>0</v>
      </c>
      <c r="D11">
        <f>$B$3*(1-VLOOKUP(D5,Assumptions!$B$96:$N$125,3))</f>
        <v>0</v>
      </c>
      <c r="E11">
        <f>$B$3*(1-VLOOKUP(E5,Assumptions!$B$96:$N$125,3))</f>
        <v>0</v>
      </c>
      <c r="F11">
        <f>$B$3*(1-VLOOKUP(F5,Assumptions!$B$96:$N$125,3))</f>
        <v>0</v>
      </c>
      <c r="G11">
        <f>$B$3*(1-VLOOKUP(G5,Assumptions!$B$96:$N$125,3))</f>
        <v>0</v>
      </c>
      <c r="H11">
        <f>$B$3*(1-VLOOKUP(H5,Assumptions!$B$96:$N$125,3))</f>
        <v>0</v>
      </c>
      <c r="I11">
        <f>$B$3*(1-VLOOKUP(I5,Assumptions!$B$96:$N$125,3))</f>
        <v>0</v>
      </c>
      <c r="J11">
        <f>$B$3*(1-VLOOKUP(J5,Assumptions!$B$96:$N$125,3))</f>
        <v>0</v>
      </c>
      <c r="K11">
        <f>$B$3*(1-VLOOKUP(K5,Assumptions!$B$96:$N$125,3))</f>
        <v>0</v>
      </c>
      <c r="L11">
        <f>$B$3*(1-VLOOKUP(L5,Assumptions!$B$96:$N$125,3))</f>
        <v>0</v>
      </c>
      <c r="M11">
        <f>$B$3*(1-VLOOKUP(M5,Assumptions!$B$96:$N$125,3))</f>
        <v>0</v>
      </c>
      <c r="N11">
        <f>$B$3*(1-VLOOKUP(N5,Assumptions!$B$96:$N$125,3))</f>
        <v>0</v>
      </c>
      <c r="O11">
        <f>$B$3*(1-VLOOKUP(O5,Assumptions!$B$96:$N$125,3))</f>
        <v>0</v>
      </c>
      <c r="P11">
        <f>$B$3*(1-VLOOKUP(P5,Assumptions!$B$96:$N$125,3))</f>
        <v>0</v>
      </c>
      <c r="Q11">
        <f>$B$3*(1-VLOOKUP(Q5,Assumptions!$B$96:$N$125,3))</f>
        <v>0</v>
      </c>
      <c r="R11">
        <f>$B$3*(1-VLOOKUP(R5,Assumptions!$B$96:$N$125,3))</f>
        <v>0</v>
      </c>
      <c r="S11">
        <f>$B$3*(1-VLOOKUP(S5,Assumptions!$B$96:$N$125,3))</f>
        <v>0</v>
      </c>
      <c r="T11">
        <f>$B$3*(1-VLOOKUP(T5,Assumptions!$B$96:$N$125,3))</f>
        <v>0</v>
      </c>
      <c r="U11">
        <f>$B$3*(1-VLOOKUP(U5,Assumptions!$B$96:$N$125,3))</f>
        <v>0</v>
      </c>
      <c r="V11">
        <f>$B$3*(1-VLOOKUP(V5,Assumptions!$B$96:$N$125,3))</f>
        <v>0</v>
      </c>
      <c r="W11">
        <f>$B$3*(1-VLOOKUP(W5,Assumptions!$B$96:$N$125,3))</f>
        <v>0</v>
      </c>
      <c r="X11">
        <f>$B$3*(1-VLOOKUP(X5,Assumptions!$B$96:$N$125,3))</f>
        <v>0</v>
      </c>
      <c r="Y11">
        <f>$B$3*(1-VLOOKUP(Y5,Assumptions!$B$96:$N$125,3))</f>
        <v>0</v>
      </c>
      <c r="Z11">
        <f>$B$3*(1-VLOOKUP(Z5,Assumptions!$B$96:$N$125,3))</f>
        <v>0</v>
      </c>
      <c r="AA11">
        <f>$B$3*(1-VLOOKUP(AA5,Assumptions!$B$96:$N$125,3))</f>
        <v>0</v>
      </c>
      <c r="AB11">
        <f>$B$3*(1-VLOOKUP(AB5,Assumptions!$B$96:$N$125,3))</f>
        <v>0</v>
      </c>
      <c r="AC11">
        <f>$B$3*(1-VLOOKUP(AC5,Assumptions!$B$96:$N$125,3))</f>
        <v>0</v>
      </c>
      <c r="AD11">
        <f>$B$3*(1-VLOOKUP(AD5,Assumptions!$B$96:$N$125,3))</f>
        <v>0</v>
      </c>
      <c r="AE11">
        <f>$B$3*(1-VLOOKUP(AE5,Assumptions!$B$96:$N$125,3))</f>
        <v>0</v>
      </c>
      <c r="AF11">
        <f>$B$3*(1-VLOOKUP(AF5,Assumptions!$B$96:$N$125,3))</f>
        <v>0</v>
      </c>
      <c r="AG11">
        <f>$B$3*(1-VLOOKUP(AG5,Assumptions!$B$96:$N$125,3))</f>
        <v>0</v>
      </c>
      <c r="AH11">
        <f>$B$3*(1-VLOOKUP(AH5,Assumptions!$B$96:$N$125,3))</f>
        <v>0</v>
      </c>
      <c r="AI11">
        <f>$B$3*(1-VLOOKUP(AI5,Assumptions!$B$96:$N$125,3))</f>
        <v>0</v>
      </c>
      <c r="AJ11">
        <f>$B$3*(1-VLOOKUP(AJ5,Assumptions!$B$96:$N$125,3))</f>
        <v>0</v>
      </c>
      <c r="AK11">
        <f>$B$3*(1-VLOOKUP(AK5,Assumptions!$B$96:$N$125,3))</f>
        <v>0</v>
      </c>
      <c r="AL11">
        <f>$B$3*(1-VLOOKUP(AL5,Assumptions!$B$96:$N$125,3))</f>
        <v>0</v>
      </c>
      <c r="AM11">
        <f>$B$3*(1-VLOOKUP(AM5,Assumptions!$B$96:$N$125,3))</f>
        <v>0</v>
      </c>
      <c r="AN11">
        <f>$B$3*(1-VLOOKUP(AN5,Assumptions!$B$96:$N$125,3))</f>
        <v>0</v>
      </c>
      <c r="AO11">
        <f>$B$3*(1-VLOOKUP(AO5,Assumptions!$B$96:$N$125,3))</f>
        <v>0</v>
      </c>
      <c r="AP11">
        <f>$B$3*(1-VLOOKUP(AP5,Assumptions!$B$96:$N$125,3))</f>
        <v>0</v>
      </c>
      <c r="AQ11">
        <f>$B$3*(1-VLOOKUP(AQ5,Assumptions!$B$96:$N$125,3))</f>
        <v>0</v>
      </c>
      <c r="AR11">
        <f>$B$3*(1-VLOOKUP(AR5,Assumptions!$B$96:$N$125,3))</f>
        <v>0</v>
      </c>
      <c r="AS11">
        <f>$B$3*(1-VLOOKUP(AS5,Assumptions!$B$96:$N$125,3))</f>
        <v>0</v>
      </c>
      <c r="AT11">
        <f>$B$3*(1-VLOOKUP(AT5,Assumptions!$B$96:$N$125,3))</f>
        <v>0</v>
      </c>
      <c r="AU11">
        <f>$B$3*(1-VLOOKUP(AU5,Assumptions!$B$96:$N$125,3))</f>
        <v>0</v>
      </c>
      <c r="AV11">
        <f>$B$3*(1-VLOOKUP(AV5,Assumptions!$B$96:$N$125,3))</f>
        <v>0</v>
      </c>
      <c r="AW11">
        <f>$B$3*(1-VLOOKUP(AW5,Assumptions!$B$96:$N$125,3))</f>
        <v>0</v>
      </c>
      <c r="AX11">
        <f>$B$3*(1-VLOOKUP(AX5,Assumptions!$B$96:$N$125,3))</f>
        <v>0</v>
      </c>
      <c r="AY11">
        <f>$B$3*(1-VLOOKUP(AY5,Assumptions!$B$96:$N$125,3))</f>
        <v>0</v>
      </c>
      <c r="AZ11">
        <f>$B$3*(1-VLOOKUP(AZ5,Assumptions!$B$96:$N$125,3))</f>
        <v>0</v>
      </c>
      <c r="BA11">
        <f>$B$3*(1-VLOOKUP(BA5,Assumptions!$B$96:$N$125,3))</f>
        <v>0</v>
      </c>
      <c r="BB11">
        <f>$B$3*(1-VLOOKUP(BB5,Assumptions!$B$96:$N$125,3))</f>
        <v>0</v>
      </c>
      <c r="BC11">
        <f>$B$3*(1-VLOOKUP(BC5,Assumptions!$B$96:$N$125,3))</f>
        <v>0</v>
      </c>
      <c r="BD11">
        <f>$B$3*(1-VLOOKUP(BD5,Assumptions!$B$96:$N$125,3))</f>
        <v>0</v>
      </c>
      <c r="BE11">
        <f>$B$3*(1-VLOOKUP(BE5,Assumptions!$B$96:$N$125,3))</f>
        <v>0</v>
      </c>
      <c r="BF11">
        <f>$B$3*(1-VLOOKUP(BF5,Assumptions!$B$96:$N$125,3))</f>
        <v>0</v>
      </c>
      <c r="BG11">
        <f>$B$3*(1-VLOOKUP(BG5,Assumptions!$B$96:$N$125,3))</f>
        <v>0</v>
      </c>
      <c r="BH11">
        <f>$B$3*(1-VLOOKUP(BH5,Assumptions!$B$96:$N$125,3))</f>
        <v>0</v>
      </c>
      <c r="BI11">
        <f>$B$3*(1-VLOOKUP(BI5,Assumptions!$B$96:$N$125,3))</f>
        <v>0</v>
      </c>
      <c r="BJ11">
        <f>$B$3*(1-VLOOKUP(BJ5,Assumptions!$B$96:$N$125,3))</f>
        <v>0</v>
      </c>
      <c r="BK11">
        <f>$B$3*(1-VLOOKUP(BK5,Assumptions!$B$96:$N$125,3))</f>
        <v>0</v>
      </c>
      <c r="BL11">
        <f>$B$3*(1-VLOOKUP(BL5,Assumptions!$B$96:$N$125,3))</f>
        <v>0</v>
      </c>
      <c r="BM11">
        <f>$B$3*(1-VLOOKUP(BM5,Assumptions!$B$96:$N$125,3))</f>
        <v>0</v>
      </c>
      <c r="BN11">
        <f>$B$3*(1-VLOOKUP(BN5,Assumptions!$B$96:$N$125,3))</f>
        <v>0</v>
      </c>
      <c r="BO11">
        <f>$B$3*(1-VLOOKUP(BO5,Assumptions!$B$96:$N$125,3))</f>
        <v>0</v>
      </c>
      <c r="BP11">
        <f>$B$3*(1-VLOOKUP(BP5,Assumptions!$B$96:$N$125,3))</f>
        <v>0</v>
      </c>
      <c r="BQ11">
        <f>$B$3*(1-VLOOKUP(BQ5,Assumptions!$B$96:$N$125,3))</f>
        <v>0</v>
      </c>
      <c r="BR11">
        <f>$B$3*(1-VLOOKUP(BR5,Assumptions!$B$96:$N$125,3))</f>
        <v>0</v>
      </c>
      <c r="BS11">
        <f>$B$3*(1-VLOOKUP(BS5,Assumptions!$B$96:$N$125,3))</f>
        <v>0</v>
      </c>
      <c r="BT11">
        <f>$B$3*(1-VLOOKUP(BT5,Assumptions!$B$96:$N$125,3))</f>
        <v>0</v>
      </c>
      <c r="BU11">
        <f>$B$3*(1-VLOOKUP(BU5,Assumptions!$B$96:$N$125,3))</f>
        <v>0</v>
      </c>
      <c r="BV11">
        <f>$B$3*(1-VLOOKUP(BV5,Assumptions!$B$96:$N$125,3))</f>
        <v>0</v>
      </c>
      <c r="BW11">
        <f>$B$3*(1-VLOOKUP(BW5,Assumptions!$B$96:$N$125,3))</f>
        <v>0</v>
      </c>
      <c r="BX11">
        <f>$B$3*(1-VLOOKUP(BX5,Assumptions!$B$96:$N$125,3))</f>
        <v>0</v>
      </c>
      <c r="BY11">
        <f>$B$3*(1-VLOOKUP(BY5,Assumptions!$B$96:$N$125,3))</f>
        <v>0</v>
      </c>
      <c r="BZ11">
        <f>$B$3*(1-VLOOKUP(BZ5,Assumptions!$B$96:$N$125,3))</f>
        <v>0</v>
      </c>
      <c r="CA11">
        <f>$B$3*(1-VLOOKUP(CA5,Assumptions!$B$96:$N$125,3))</f>
        <v>0</v>
      </c>
      <c r="CB11">
        <f>$B$3*(1-VLOOKUP(CB5,Assumptions!$B$96:$N$125,3))</f>
        <v>0</v>
      </c>
      <c r="CC11">
        <f>$B$3*(1-VLOOKUP(CC5,Assumptions!$B$96:$N$125,3))</f>
        <v>0</v>
      </c>
      <c r="CD11">
        <f>$B$3*(1-VLOOKUP(CD5,Assumptions!$B$96:$N$125,3))</f>
        <v>0</v>
      </c>
      <c r="CE11">
        <f>$B$3*(1-VLOOKUP(CE5,Assumptions!$B$96:$N$125,3))</f>
        <v>0</v>
      </c>
      <c r="CF11">
        <f>$B$3*(1-VLOOKUP(CF5,Assumptions!$B$96:$N$125,3))</f>
        <v>0</v>
      </c>
      <c r="CG11">
        <f>$B$3*(1-VLOOKUP(CG5,Assumptions!$B$96:$N$125,3))</f>
        <v>0</v>
      </c>
      <c r="CH11">
        <f>$B$3*(1-VLOOKUP(CH5,Assumptions!$B$96:$N$125,3))</f>
        <v>0</v>
      </c>
      <c r="CI11">
        <f>$B$3*(1-VLOOKUP(CI5,Assumptions!$B$96:$N$125,3))</f>
        <v>0</v>
      </c>
      <c r="CJ11">
        <f>$B$3*(1-VLOOKUP(CJ5,Assumptions!$B$96:$N$125,3))</f>
        <v>0</v>
      </c>
      <c r="CK11">
        <f>$B$3*(1-VLOOKUP(CK5,Assumptions!$B$96:$N$125,3))</f>
        <v>0</v>
      </c>
      <c r="CL11">
        <f>$B$3*(1-VLOOKUP(CL5,Assumptions!$B$96:$N$125,3))</f>
        <v>0</v>
      </c>
      <c r="CM11">
        <f>$B$3*(1-VLOOKUP(CM5,Assumptions!$B$96:$N$125,3))</f>
        <v>0</v>
      </c>
      <c r="CN11">
        <f>$B$3*(1-VLOOKUP(CN5,Assumptions!$B$96:$N$125,3))</f>
        <v>0</v>
      </c>
      <c r="CO11">
        <f>$B$3*(1-VLOOKUP(CO5,Assumptions!$B$96:$N$125,3))</f>
        <v>0</v>
      </c>
      <c r="CP11">
        <f>$B$3*(1-VLOOKUP(CP5,Assumptions!$B$96:$N$125,3))</f>
        <v>0</v>
      </c>
      <c r="CQ11">
        <f>$B$3*(1-VLOOKUP(CQ5,Assumptions!$B$96:$N$125,3))</f>
        <v>0</v>
      </c>
      <c r="CR11">
        <f>$B$3*(1-VLOOKUP(CR5,Assumptions!$B$96:$N$125,3))</f>
        <v>0</v>
      </c>
      <c r="CS11">
        <f>$B$3*(1-VLOOKUP(CS5,Assumptions!$B$96:$N$125,3))</f>
        <v>0</v>
      </c>
      <c r="CT11">
        <f>$B$3*(1-VLOOKUP(CT5,Assumptions!$B$96:$N$125,3))</f>
        <v>0</v>
      </c>
      <c r="CU11">
        <f>$B$3*(1-VLOOKUP(CU5,Assumptions!$B$96:$N$125,3))</f>
        <v>0</v>
      </c>
      <c r="CV11">
        <f>$B$3*(1-VLOOKUP(CV5,Assumptions!$B$96:$N$125,3))</f>
        <v>0</v>
      </c>
      <c r="CW11">
        <f>$B$3*(1-VLOOKUP(CW5,Assumptions!$B$96:$N$125,3))</f>
        <v>0</v>
      </c>
      <c r="CX11">
        <f>$B$3*(1-VLOOKUP(CX5,Assumptions!$B$96:$N$125,3))</f>
        <v>0</v>
      </c>
      <c r="CY11">
        <f>$B$3*(1-VLOOKUP(CY5,Assumptions!$B$96:$N$125,3))</f>
        <v>0</v>
      </c>
      <c r="CZ11">
        <f>$B$3*(1-VLOOKUP(CZ5,Assumptions!$B$96:$N$125,3))</f>
        <v>0</v>
      </c>
      <c r="DA11">
        <f>$B$3*(1-VLOOKUP(DA5,Assumptions!$B$96:$N$125,3))</f>
        <v>0</v>
      </c>
      <c r="DB11">
        <f>$B$3*(1-VLOOKUP(DB5,Assumptions!$B$96:$N$125,3))</f>
        <v>0</v>
      </c>
      <c r="DC11">
        <f>$B$3*(1-VLOOKUP(DC5,Assumptions!$B$96:$N$125,3))</f>
        <v>0</v>
      </c>
      <c r="DD11">
        <f>$B$3*(1-VLOOKUP(DD5,Assumptions!$B$96:$N$125,3))</f>
        <v>0</v>
      </c>
      <c r="DE11">
        <f>$B$3*(1-VLOOKUP(DE5,Assumptions!$B$96:$N$125,3))</f>
        <v>0</v>
      </c>
      <c r="DF11">
        <f>$B$3*(1-VLOOKUP(DF5,Assumptions!$B$96:$N$125,3))</f>
        <v>0</v>
      </c>
      <c r="DG11">
        <f>$B$3*(1-VLOOKUP(DG5,Assumptions!$B$96:$N$125,3))</f>
        <v>0</v>
      </c>
      <c r="DH11">
        <f>$B$3*(1-VLOOKUP(DH5,Assumptions!$B$96:$N$125,3))</f>
        <v>0</v>
      </c>
      <c r="DI11">
        <f>$B$3*(1-VLOOKUP(DI5,Assumptions!$B$96:$N$125,3))</f>
        <v>0</v>
      </c>
      <c r="DJ11">
        <f>$B$3*(1-VLOOKUP(DJ5,Assumptions!$B$96:$N$125,3))</f>
        <v>0</v>
      </c>
      <c r="DK11">
        <f>$B$3*(1-VLOOKUP(DK5,Assumptions!$B$96:$N$125,3))</f>
        <v>0</v>
      </c>
      <c r="DL11">
        <f>$B$3*(1-VLOOKUP(DL5,Assumptions!$B$96:$N$125,3))</f>
        <v>0</v>
      </c>
      <c r="DM11">
        <f>$B$3*(1-VLOOKUP(DM5,Assumptions!$B$96:$N$125,3))</f>
        <v>0</v>
      </c>
      <c r="DN11">
        <f>$B$3*(1-VLOOKUP(DN5,Assumptions!$B$96:$N$125,3))</f>
        <v>0</v>
      </c>
      <c r="DO11">
        <f>$B$3*(1-VLOOKUP(DO5,Assumptions!$B$96:$N$125,3))</f>
        <v>0</v>
      </c>
      <c r="DP11">
        <f>$B$3*(1-VLOOKUP(DP5,Assumptions!$B$96:$N$125,3))</f>
        <v>0</v>
      </c>
      <c r="DQ11">
        <f>$B$3*(1-VLOOKUP(DQ5,Assumptions!$B$96:$N$125,3))</f>
        <v>0</v>
      </c>
      <c r="DR11">
        <f>$B$3*(1-VLOOKUP(DR5,Assumptions!$B$96:$N$125,3))</f>
        <v>0</v>
      </c>
      <c r="DS11">
        <f>$B$3*(1-VLOOKUP(DS5,Assumptions!$B$96:$N$125,3))</f>
        <v>0</v>
      </c>
      <c r="DT11">
        <f>$B$3*(1-VLOOKUP(DT5,Assumptions!$B$96:$N$125,3))</f>
        <v>0</v>
      </c>
      <c r="DU11">
        <f>$B$3*(1-VLOOKUP(DU5,Assumptions!$B$96:$N$125,3))</f>
        <v>0</v>
      </c>
      <c r="DV11">
        <f>$B$3*(1-VLOOKUP(DV5,Assumptions!$B$96:$N$125,3))</f>
        <v>0</v>
      </c>
      <c r="DW11">
        <f>$B$3*(1-VLOOKUP(DW5,Assumptions!$B$96:$N$125,3))</f>
        <v>0</v>
      </c>
      <c r="DX11">
        <f>$B$3*(1-VLOOKUP(DX5,Assumptions!$B$96:$N$125,3))</f>
        <v>0</v>
      </c>
      <c r="DY11">
        <f>$B$3*(1-VLOOKUP(DY5,Assumptions!$B$96:$N$125,3))</f>
        <v>0</v>
      </c>
      <c r="DZ11">
        <f>$B$3*(1-VLOOKUP(DZ5,Assumptions!$B$96:$N$125,3))</f>
        <v>0</v>
      </c>
      <c r="EA11">
        <f>$B$3*(1-VLOOKUP(EA5,Assumptions!$B$96:$N$125,3))</f>
        <v>0</v>
      </c>
      <c r="EB11">
        <f>$B$3*(1-VLOOKUP(EB5,Assumptions!$B$96:$N$125,3))</f>
        <v>0</v>
      </c>
      <c r="EC11">
        <f>$B$3*(1-VLOOKUP(EC5,Assumptions!$B$96:$N$125,3))</f>
        <v>0</v>
      </c>
      <c r="ED11">
        <f>$B$3*(1-VLOOKUP(ED5,Assumptions!$B$96:$N$125,3))</f>
        <v>0</v>
      </c>
      <c r="EE11">
        <f>$B$3*(1-VLOOKUP(EE5,Assumptions!$B$96:$N$125,3))</f>
        <v>0</v>
      </c>
      <c r="EF11">
        <f>$B$3*(1-VLOOKUP(EF5,Assumptions!$B$96:$N$125,3))</f>
        <v>0</v>
      </c>
      <c r="EG11">
        <f>$B$3*(1-VLOOKUP(EG5,Assumptions!$B$96:$N$125,3))</f>
        <v>0</v>
      </c>
      <c r="EH11">
        <f>$B$3*(1-VLOOKUP(EH5,Assumptions!$B$96:$N$125,3))</f>
        <v>0</v>
      </c>
      <c r="EI11">
        <f>$B$3*(1-VLOOKUP(EI5,Assumptions!$B$96:$N$125,3))</f>
        <v>0</v>
      </c>
      <c r="EJ11">
        <f>$B$3*(1-VLOOKUP(EJ5,Assumptions!$B$96:$N$125,3))</f>
        <v>0</v>
      </c>
      <c r="EK11">
        <f>$B$3*(1-VLOOKUP(EK5,Assumptions!$B$96:$N$125,3))</f>
        <v>0</v>
      </c>
      <c r="EL11">
        <f>$B$3*(1-VLOOKUP(EL5,Assumptions!$B$96:$N$125,3))</f>
        <v>0</v>
      </c>
      <c r="EM11">
        <f>$B$3*(1-VLOOKUP(EM5,Assumptions!$B$96:$N$125,3))</f>
        <v>0</v>
      </c>
      <c r="EN11">
        <f>$B$3*(1-VLOOKUP(EN5,Assumptions!$B$96:$N$125,3))</f>
        <v>0</v>
      </c>
      <c r="EO11">
        <f>$B$3*(1-VLOOKUP(EO5,Assumptions!$B$96:$N$125,3))</f>
        <v>0</v>
      </c>
      <c r="EP11">
        <f>$B$3*(1-VLOOKUP(EP5,Assumptions!$B$96:$N$125,3))</f>
        <v>0</v>
      </c>
      <c r="EQ11">
        <f>$B$3*(1-VLOOKUP(EQ5,Assumptions!$B$96:$N$125,3))</f>
        <v>0</v>
      </c>
      <c r="ER11">
        <f>$B$3*(1-VLOOKUP(ER5,Assumptions!$B$96:$N$125,3))</f>
        <v>0</v>
      </c>
      <c r="ES11">
        <f>$B$3*(1-VLOOKUP(ES5,Assumptions!$B$96:$N$125,3))</f>
        <v>0</v>
      </c>
      <c r="ET11">
        <f>$B$3*(1-VLOOKUP(ET5,Assumptions!$B$96:$N$125,3))</f>
        <v>0</v>
      </c>
      <c r="EU11">
        <f>$B$3*(1-VLOOKUP(EU5,Assumptions!$B$96:$N$125,3))</f>
        <v>0</v>
      </c>
      <c r="EV11">
        <f>$B$3*(1-VLOOKUP(EV5,Assumptions!$B$96:$N$125,3))</f>
        <v>0</v>
      </c>
      <c r="EW11">
        <f>$B$3*(1-VLOOKUP(EW5,Assumptions!$B$96:$N$125,3))</f>
        <v>0</v>
      </c>
      <c r="EX11">
        <f>$B$3*(1-VLOOKUP(EX5,Assumptions!$B$96:$N$125,3))</f>
        <v>0</v>
      </c>
      <c r="EY11">
        <f>$B$3*(1-VLOOKUP(EY5,Assumptions!$B$96:$N$125,3))</f>
        <v>0</v>
      </c>
      <c r="EZ11">
        <f>$B$3*(1-VLOOKUP(EZ5,Assumptions!$B$96:$N$125,3))</f>
        <v>0</v>
      </c>
      <c r="FA11">
        <f>$B$3*(1-VLOOKUP(FA5,Assumptions!$B$96:$N$125,3))</f>
        <v>0</v>
      </c>
      <c r="FB11">
        <f>$B$3*(1-VLOOKUP(FB5,Assumptions!$B$96:$N$125,3))</f>
        <v>0</v>
      </c>
      <c r="FC11">
        <f>$B$3*(1-VLOOKUP(FC5,Assumptions!$B$96:$N$125,3))</f>
        <v>0</v>
      </c>
      <c r="FD11">
        <f>$B$3*(1-VLOOKUP(FD5,Assumptions!$B$96:$N$125,3))</f>
        <v>0</v>
      </c>
      <c r="FE11">
        <f>$B$3*(1-VLOOKUP(FE5,Assumptions!$B$96:$N$125,3))</f>
        <v>0</v>
      </c>
      <c r="FF11">
        <f>$B$3*(1-VLOOKUP(FF5,Assumptions!$B$96:$N$125,3))</f>
        <v>0</v>
      </c>
      <c r="FG11">
        <f>$B$3*(1-VLOOKUP(FG5,Assumptions!$B$96:$N$125,3))</f>
        <v>0</v>
      </c>
      <c r="FH11">
        <f>$B$3*(1-VLOOKUP(FH5,Assumptions!$B$96:$N$125,3))</f>
        <v>0</v>
      </c>
      <c r="FI11">
        <f>$B$3*(1-VLOOKUP(FI5,Assumptions!$B$96:$N$125,3))</f>
        <v>0</v>
      </c>
      <c r="FJ11">
        <f>$B$3*(1-VLOOKUP(FJ5,Assumptions!$B$96:$N$125,3))</f>
        <v>0</v>
      </c>
      <c r="FK11">
        <f>$B$3*(1-VLOOKUP(FK5,Assumptions!$B$96:$N$125,3))</f>
        <v>0</v>
      </c>
      <c r="FL11">
        <f>$B$3*(1-VLOOKUP(FL5,Assumptions!$B$96:$N$125,3))</f>
        <v>0</v>
      </c>
      <c r="FM11">
        <f>$B$3*(1-VLOOKUP(FM5,Assumptions!$B$96:$N$125,3))</f>
        <v>0</v>
      </c>
      <c r="FN11">
        <f>$B$3*(1-VLOOKUP(FN5,Assumptions!$B$96:$N$125,3))</f>
        <v>0</v>
      </c>
      <c r="FO11">
        <f>$B$3*(1-VLOOKUP(FO5,Assumptions!$B$96:$N$125,3))</f>
        <v>0</v>
      </c>
      <c r="FP11">
        <f>$B$3*(1-VLOOKUP(FP5,Assumptions!$B$96:$N$125,3))</f>
        <v>0</v>
      </c>
      <c r="FQ11">
        <f>$B$3*(1-VLOOKUP(FQ5,Assumptions!$B$96:$N$125,3))</f>
        <v>0</v>
      </c>
      <c r="FR11">
        <f>$B$3*(1-VLOOKUP(FR5,Assumptions!$B$96:$N$125,3))</f>
        <v>0</v>
      </c>
      <c r="FS11">
        <f>$B$3*(1-VLOOKUP(FS5,Assumptions!$B$96:$N$125,3))</f>
        <v>0</v>
      </c>
      <c r="FT11">
        <f>$B$3*(1-VLOOKUP(FT5,Assumptions!$B$96:$N$125,3))</f>
        <v>0</v>
      </c>
      <c r="FU11">
        <f>$B$3*(1-VLOOKUP(FU5,Assumptions!$B$96:$N$125,3))</f>
        <v>0</v>
      </c>
      <c r="FV11">
        <f>$B$3*(1-VLOOKUP(FV5,Assumptions!$B$96:$N$125,3))</f>
        <v>0</v>
      </c>
      <c r="FW11">
        <f>$B$3*(1-VLOOKUP(FW5,Assumptions!$B$96:$N$125,3))</f>
        <v>0</v>
      </c>
      <c r="FX11">
        <f>$B$3*(1-VLOOKUP(FX5,Assumptions!$B$96:$N$125,3))</f>
        <v>0</v>
      </c>
      <c r="FY11">
        <f>$B$3*(1-VLOOKUP(FY5,Assumptions!$B$96:$N$125,3))</f>
        <v>0</v>
      </c>
      <c r="FZ11">
        <f>$B$3*(1-VLOOKUP(FZ5,Assumptions!$B$96:$N$125,3))</f>
        <v>0</v>
      </c>
      <c r="GA11">
        <f>$B$3*(1-VLOOKUP(GA5,Assumptions!$B$96:$N$125,3))</f>
        <v>0</v>
      </c>
      <c r="GB11">
        <f>$B$3*(1-VLOOKUP(GB5,Assumptions!$B$96:$N$125,3))</f>
        <v>0</v>
      </c>
      <c r="GC11">
        <f>$B$3*(1-VLOOKUP(GC5,Assumptions!$B$96:$N$125,3))</f>
        <v>0</v>
      </c>
      <c r="GD11">
        <f>$B$3*(1-VLOOKUP(GD5,Assumptions!$B$96:$N$125,3))</f>
        <v>0</v>
      </c>
      <c r="GE11">
        <f>$B$3*(1-VLOOKUP(GE5,Assumptions!$B$96:$N$125,3))</f>
        <v>0</v>
      </c>
      <c r="GF11">
        <f>$B$3*(1-VLOOKUP(GF5,Assumptions!$B$96:$N$125,3))</f>
        <v>0</v>
      </c>
      <c r="GG11">
        <f>$B$3*(1-VLOOKUP(GG5,Assumptions!$B$96:$N$125,3))</f>
        <v>0</v>
      </c>
      <c r="GH11">
        <f>$B$3*(1-VLOOKUP(GH5,Assumptions!$B$96:$N$125,3))</f>
        <v>0</v>
      </c>
      <c r="GI11">
        <f>$B$3*(1-VLOOKUP(GI5,Assumptions!$B$96:$N$125,3))</f>
        <v>0</v>
      </c>
      <c r="GJ11">
        <f>$B$3*(1-VLOOKUP(GJ5,Assumptions!$B$96:$N$125,3))</f>
        <v>0</v>
      </c>
      <c r="GK11">
        <f>$B$3*(1-VLOOKUP(GK5,Assumptions!$B$96:$N$125,3))</f>
        <v>0</v>
      </c>
      <c r="GL11">
        <f>$B$3*(1-VLOOKUP(GL5,Assumptions!$B$96:$N$125,3))</f>
        <v>0</v>
      </c>
      <c r="GM11">
        <f>$B$3*(1-VLOOKUP(GM5,Assumptions!$B$96:$N$125,3))</f>
        <v>0</v>
      </c>
      <c r="GN11">
        <f>$B$3*(1-VLOOKUP(GN5,Assumptions!$B$96:$N$125,3))</f>
        <v>0</v>
      </c>
      <c r="GO11">
        <f>$B$3*(1-VLOOKUP(GO5,Assumptions!$B$96:$N$125,3))</f>
        <v>0</v>
      </c>
      <c r="GP11">
        <f>$B$3*(1-VLOOKUP(GP5,Assumptions!$B$96:$N$125,3))</f>
        <v>0</v>
      </c>
      <c r="GQ11">
        <f>$B$3*(1-VLOOKUP(GQ5,Assumptions!$B$96:$N$125,3))</f>
        <v>0</v>
      </c>
      <c r="GR11">
        <f>$B$3*(1-VLOOKUP(GR5,Assumptions!$B$96:$N$125,3))</f>
        <v>0</v>
      </c>
      <c r="GS11">
        <f>$B$3*(1-VLOOKUP(GS5,Assumptions!$B$96:$N$125,3))</f>
        <v>0</v>
      </c>
      <c r="GT11">
        <f>$B$3*(1-VLOOKUP(GT5,Assumptions!$B$96:$N$125,3))</f>
        <v>0</v>
      </c>
      <c r="GU11">
        <f>$B$3*(1-VLOOKUP(GU5,Assumptions!$B$96:$N$125,3))</f>
        <v>0</v>
      </c>
      <c r="GV11">
        <f>$B$3*(1-VLOOKUP(GV5,Assumptions!$B$96:$N$125,3))</f>
        <v>0</v>
      </c>
      <c r="GW11">
        <f>$B$3*(1-VLOOKUP(GW5,Assumptions!$B$96:$N$125,3))</f>
        <v>0</v>
      </c>
      <c r="GX11">
        <f>$B$3*(1-VLOOKUP(GX5,Assumptions!$B$96:$N$125,3))</f>
        <v>0</v>
      </c>
      <c r="GY11">
        <f>$B$3*(1-VLOOKUP(GY5,Assumptions!$B$96:$N$125,3))</f>
        <v>0</v>
      </c>
      <c r="GZ11">
        <f>$B$3*(1-VLOOKUP(GZ5,Assumptions!$B$96:$N$125,3))</f>
        <v>0</v>
      </c>
      <c r="HA11">
        <f>$B$3*(1-VLOOKUP(HA5,Assumptions!$B$96:$N$125,3))</f>
        <v>0</v>
      </c>
      <c r="HB11">
        <f>$B$3*(1-VLOOKUP(HB5,Assumptions!$B$96:$N$125,3))</f>
        <v>0</v>
      </c>
      <c r="HC11">
        <f>$B$3*(1-VLOOKUP(HC5,Assumptions!$B$96:$N$125,3))</f>
        <v>0</v>
      </c>
      <c r="HD11">
        <f>$B$3*(1-VLOOKUP(HD5,Assumptions!$B$96:$N$125,3))</f>
        <v>0</v>
      </c>
      <c r="HE11">
        <f>$B$3*(1-VLOOKUP(HE5,Assumptions!$B$96:$N$125,3))</f>
        <v>0</v>
      </c>
      <c r="HF11">
        <f>$B$3*(1-VLOOKUP(HF5,Assumptions!$B$96:$N$125,3))</f>
        <v>0</v>
      </c>
      <c r="HG11">
        <f>$B$3*(1-VLOOKUP(HG5,Assumptions!$B$96:$N$125,3))</f>
        <v>0</v>
      </c>
      <c r="HH11">
        <f>$B$3*(1-VLOOKUP(HH5,Assumptions!$B$96:$N$125,3))</f>
        <v>0</v>
      </c>
      <c r="HI11">
        <f>$B$3*(1-VLOOKUP(HI5,Assumptions!$B$96:$N$125,3))</f>
        <v>0</v>
      </c>
      <c r="HJ11">
        <f>$B$3*(1-VLOOKUP(HJ5,Assumptions!$B$96:$N$125,3))</f>
        <v>0</v>
      </c>
      <c r="HK11">
        <f>$B$3*(1-VLOOKUP(HK5,Assumptions!$B$96:$N$125,3))</f>
        <v>0</v>
      </c>
      <c r="HL11">
        <f>$B$3*(1-VLOOKUP(HL5,Assumptions!$B$96:$N$125,3))</f>
        <v>0</v>
      </c>
      <c r="HM11">
        <f>$B$3*(1-VLOOKUP(HM5,Assumptions!$B$96:$N$125,3))</f>
        <v>0</v>
      </c>
      <c r="HN11">
        <f>$B$3*(1-VLOOKUP(HN5,Assumptions!$B$96:$N$125,3))</f>
        <v>0</v>
      </c>
      <c r="HO11">
        <f>$B$3*(1-VLOOKUP(HO5,Assumptions!$B$96:$N$125,3))</f>
        <v>0</v>
      </c>
      <c r="HP11">
        <f>$B$3*(1-VLOOKUP(HP5,Assumptions!$B$96:$N$125,3))</f>
        <v>0</v>
      </c>
      <c r="HQ11">
        <f>$B$3*(1-VLOOKUP(HQ5,Assumptions!$B$96:$N$125,3))</f>
        <v>0</v>
      </c>
      <c r="HR11">
        <f>$B$3*(1-VLOOKUP(HR5,Assumptions!$B$96:$N$125,3))</f>
        <v>0</v>
      </c>
      <c r="HS11">
        <f>$B$3*(1-VLOOKUP(HS5,Assumptions!$B$96:$N$125,3))</f>
        <v>0</v>
      </c>
      <c r="HT11">
        <f>$B$3*(1-VLOOKUP(HT5,Assumptions!$B$96:$N$125,3))</f>
        <v>0</v>
      </c>
      <c r="HU11">
        <f>$B$3*(1-VLOOKUP(HU5,Assumptions!$B$96:$N$125,3))</f>
        <v>0</v>
      </c>
      <c r="HV11">
        <f>$B$3*(1-VLOOKUP(HV5,Assumptions!$B$96:$N$125,3))</f>
        <v>0</v>
      </c>
      <c r="HW11">
        <f>$B$3*(1-VLOOKUP(HW5,Assumptions!$B$96:$N$125,3))</f>
        <v>0</v>
      </c>
      <c r="HX11">
        <f>$B$3*(1-VLOOKUP(HX5,Assumptions!$B$96:$N$125,3))</f>
        <v>0</v>
      </c>
      <c r="HY11">
        <f>$B$3*(1-VLOOKUP(HY5,Assumptions!$B$96:$N$125,3))</f>
        <v>0</v>
      </c>
      <c r="HZ11">
        <f>$B$3*(1-VLOOKUP(HZ5,Assumptions!$B$96:$N$125,3))</f>
        <v>0</v>
      </c>
      <c r="IA11">
        <f>$B$3*(1-VLOOKUP(IA5,Assumptions!$B$96:$N$125,3))</f>
        <v>0</v>
      </c>
      <c r="IB11">
        <f>$B$3*(1-VLOOKUP(IB5,Assumptions!$B$96:$N$125,3))</f>
        <v>0</v>
      </c>
      <c r="IC11">
        <f>$B$3*(1-VLOOKUP(IC5,Assumptions!$B$96:$N$125,3))</f>
        <v>0</v>
      </c>
      <c r="ID11">
        <f>$B$3*(1-VLOOKUP(ID5,Assumptions!$B$96:$N$125,3))</f>
        <v>0</v>
      </c>
      <c r="IE11">
        <f>$B$3*(1-VLOOKUP(IE5,Assumptions!$B$96:$N$125,3))</f>
        <v>0</v>
      </c>
      <c r="IF11">
        <f>$B$3*(1-VLOOKUP(IF5,Assumptions!$B$96:$N$125,3))</f>
        <v>0</v>
      </c>
      <c r="IG11">
        <f>$B$3*(1-VLOOKUP(IG5,Assumptions!$B$96:$N$125,3))</f>
        <v>0</v>
      </c>
      <c r="IH11">
        <f>$B$3*(1-VLOOKUP(IH5,Assumptions!$B$96:$N$125,3))</f>
        <v>0</v>
      </c>
      <c r="II11">
        <f>$B$3*(1-VLOOKUP(II5,Assumptions!$B$96:$N$125,3))</f>
        <v>0</v>
      </c>
      <c r="IJ11">
        <f>$B$3*(1-VLOOKUP(IJ5,Assumptions!$B$96:$N$125,3))</f>
        <v>0</v>
      </c>
      <c r="IK11">
        <f>$B$3*(1-VLOOKUP(IK5,Assumptions!$B$96:$N$125,3))</f>
        <v>0</v>
      </c>
      <c r="IL11">
        <f>$B$3*(1-VLOOKUP(IL5,Assumptions!$B$96:$N$125,3))</f>
        <v>0</v>
      </c>
      <c r="IM11">
        <f>$B$3*(1-VLOOKUP(IM5,Assumptions!$B$96:$N$125,3))</f>
        <v>0</v>
      </c>
      <c r="IN11">
        <f>$B$3*(1-VLOOKUP(IN5,Assumptions!$B$96:$N$125,3))</f>
        <v>0</v>
      </c>
      <c r="IO11">
        <f>$B$3*(1-VLOOKUP(IO5,Assumptions!$B$96:$N$125,3))</f>
        <v>0</v>
      </c>
      <c r="IP11">
        <f>$B$3*(1-VLOOKUP(IP5,Assumptions!$B$96:$N$125,3))</f>
        <v>0</v>
      </c>
      <c r="IQ11">
        <f>$B$3*(1-VLOOKUP(IQ5,Assumptions!$B$96:$N$125,3))</f>
        <v>0</v>
      </c>
      <c r="IR11">
        <f>$B$3*(1-VLOOKUP(IR5,Assumptions!$B$96:$N$125,3))</f>
        <v>0</v>
      </c>
      <c r="IS11">
        <f>$B$3*(1-VLOOKUP(IS5,Assumptions!$B$96:$N$125,3))</f>
        <v>0</v>
      </c>
      <c r="IT11">
        <f>$B$3*(1-VLOOKUP(IT5,Assumptions!$B$96:$N$125,3))</f>
        <v>0</v>
      </c>
      <c r="IU11">
        <f>$B$3*(1-VLOOKUP(IU5,Assumptions!$B$96:$N$125,3))</f>
        <v>0</v>
      </c>
      <c r="IV11">
        <f>$B$3*(1-VLOOKUP(IV5,Assumptions!$B$96:$N$125,3))</f>
        <v>0</v>
      </c>
      <c r="IW11">
        <f>$B$3*(1-VLOOKUP(IW5,Assumptions!$B$96:$N$125,3))</f>
        <v>0</v>
      </c>
      <c r="IX11">
        <f>$B$3*(1-VLOOKUP(IX5,Assumptions!$B$96:$N$125,3))</f>
        <v>0</v>
      </c>
      <c r="IY11">
        <f>$B$3*(1-VLOOKUP(IY5,Assumptions!$B$96:$N$125,3))</f>
        <v>0</v>
      </c>
      <c r="IZ11">
        <f>$B$3*(1-VLOOKUP(IZ5,Assumptions!$B$96:$N$125,3))</f>
        <v>0</v>
      </c>
      <c r="JA11">
        <f>$B$3*(1-VLOOKUP(JA5,Assumptions!$B$96:$N$125,3))</f>
        <v>0</v>
      </c>
      <c r="JB11">
        <f>$B$3*(1-VLOOKUP(JB5,Assumptions!$B$96:$N$125,3))</f>
        <v>0</v>
      </c>
      <c r="JC11">
        <f>$B$3*(1-VLOOKUP(JC5,Assumptions!$B$96:$N$125,3))</f>
        <v>0</v>
      </c>
      <c r="JD11">
        <f>$B$3*(1-VLOOKUP(JD5,Assumptions!$B$96:$N$125,3))</f>
        <v>0</v>
      </c>
      <c r="JE11">
        <f>$B$3*(1-VLOOKUP(JE5,Assumptions!$B$96:$N$125,3))</f>
        <v>0</v>
      </c>
      <c r="JF11">
        <f>$B$3*(1-VLOOKUP(JF5,Assumptions!$B$96:$N$125,3))</f>
        <v>0</v>
      </c>
      <c r="JG11">
        <f>$B$3*(1-VLOOKUP(JG5,Assumptions!$B$96:$N$125,3))</f>
        <v>0</v>
      </c>
      <c r="JH11">
        <f>$B$3*(1-VLOOKUP(JH5,Assumptions!$B$96:$N$125,3))</f>
        <v>0</v>
      </c>
      <c r="JI11">
        <f>$B$3*(1-VLOOKUP(JI5,Assumptions!$B$96:$N$125,3))</f>
        <v>0</v>
      </c>
      <c r="JJ11">
        <f>$B$3*(1-VLOOKUP(JJ5,Assumptions!$B$96:$N$125,3))</f>
        <v>0</v>
      </c>
      <c r="JK11">
        <f>$B$3*(1-VLOOKUP(JK5,Assumptions!$B$96:$N$125,3))</f>
        <v>0</v>
      </c>
      <c r="JL11">
        <f>$B$3*(1-VLOOKUP(JL5,Assumptions!$B$96:$N$125,3))</f>
        <v>0</v>
      </c>
      <c r="JM11">
        <f>$B$3*(1-VLOOKUP(JM5,Assumptions!$B$96:$N$125,3))</f>
        <v>0</v>
      </c>
      <c r="JN11">
        <f>$B$3*(1-VLOOKUP(JN5,Assumptions!$B$96:$N$125,3))</f>
        <v>0</v>
      </c>
      <c r="JO11">
        <f>$B$3*(1-VLOOKUP(JO5,Assumptions!$B$96:$N$125,3))</f>
        <v>0</v>
      </c>
      <c r="JP11">
        <f>$B$3*(1-VLOOKUP(JP5,Assumptions!$B$96:$N$125,3))</f>
        <v>0</v>
      </c>
      <c r="JQ11">
        <f>$B$3*(1-VLOOKUP(JQ5,Assumptions!$B$96:$N$125,3))</f>
        <v>0</v>
      </c>
      <c r="JR11">
        <f>$B$3*(1-VLOOKUP(JR5,Assumptions!$B$96:$N$125,3))</f>
        <v>0</v>
      </c>
      <c r="JS11">
        <f>$B$3*(1-VLOOKUP(JS5,Assumptions!$B$96:$N$125,3))</f>
        <v>0</v>
      </c>
      <c r="JT11">
        <f>$B$3*(1-VLOOKUP(JT5,Assumptions!$B$96:$N$125,3))</f>
        <v>0</v>
      </c>
      <c r="JU11">
        <f>$B$3*(1-VLOOKUP(JU5,Assumptions!$B$96:$N$125,3))</f>
        <v>0</v>
      </c>
      <c r="JV11">
        <f>$B$3*(1-VLOOKUP(JV5,Assumptions!$B$96:$N$125,3))</f>
        <v>0</v>
      </c>
      <c r="JW11">
        <f>$B$3*(1-VLOOKUP(JW5,Assumptions!$B$96:$N$125,3))</f>
        <v>0</v>
      </c>
      <c r="JX11">
        <f>$B$3*(1-VLOOKUP(JX5,Assumptions!$B$96:$N$125,3))</f>
        <v>0</v>
      </c>
      <c r="JY11">
        <f>$B$3*(1-VLOOKUP(JY5,Assumptions!$B$96:$N$125,3))</f>
        <v>0</v>
      </c>
      <c r="JZ11">
        <f>$B$3*(1-VLOOKUP(JZ5,Assumptions!$B$96:$N$125,3))</f>
        <v>0</v>
      </c>
      <c r="KA11">
        <f>$B$3*(1-VLOOKUP(KA5,Assumptions!$B$96:$N$125,3))</f>
        <v>0</v>
      </c>
      <c r="KB11">
        <f>$B$3*(1-VLOOKUP(KB5,Assumptions!$B$96:$N$125,3))</f>
        <v>0</v>
      </c>
      <c r="KC11">
        <f>$B$3*(1-VLOOKUP(KC5,Assumptions!$B$96:$N$125,3))</f>
        <v>0</v>
      </c>
      <c r="KD11">
        <f>$B$3*(1-VLOOKUP(KD5,Assumptions!$B$96:$N$125,3))</f>
        <v>0</v>
      </c>
      <c r="KE11">
        <f>$B$3*(1-VLOOKUP(KE5,Assumptions!$B$96:$N$125,3))</f>
        <v>0</v>
      </c>
      <c r="KF11">
        <f>$B$3*(1-VLOOKUP(KF5,Assumptions!$B$96:$N$125,3))</f>
        <v>0</v>
      </c>
      <c r="KG11">
        <f>$B$3*(1-VLOOKUP(KG5,Assumptions!$B$96:$N$125,3))</f>
        <v>0</v>
      </c>
      <c r="KH11">
        <f>$B$3*(1-VLOOKUP(KH5,Assumptions!$B$96:$N$125,3))</f>
        <v>0</v>
      </c>
      <c r="KI11">
        <f>$B$3*(1-VLOOKUP(KI5,Assumptions!$B$96:$N$125,3))</f>
        <v>0</v>
      </c>
      <c r="KJ11">
        <f>$B$3*(1-VLOOKUP(KJ5,Assumptions!$B$96:$N$125,3))</f>
        <v>0</v>
      </c>
      <c r="KK11">
        <f>$B$3*(1-VLOOKUP(KK5,Assumptions!$B$96:$N$125,3))</f>
        <v>0</v>
      </c>
      <c r="KL11">
        <f>$B$3*(1-VLOOKUP(KL5,Assumptions!$B$96:$N$125,3))</f>
        <v>0</v>
      </c>
      <c r="KM11">
        <f>$B$3*(1-VLOOKUP(KM5,Assumptions!$B$96:$N$125,3))</f>
        <v>0</v>
      </c>
      <c r="KN11">
        <f>$B$3*(1-VLOOKUP(KN5,Assumptions!$B$96:$N$125,3))</f>
        <v>0</v>
      </c>
      <c r="KO11">
        <f>$B$3*(1-VLOOKUP(KO5,Assumptions!$B$96:$N$125,3))</f>
        <v>0</v>
      </c>
      <c r="KP11">
        <f>$B$3*(1-VLOOKUP(KP5,Assumptions!$B$96:$N$125,3))</f>
        <v>0</v>
      </c>
      <c r="KQ11">
        <f>$B$3*(1-VLOOKUP(KQ5,Assumptions!$B$96:$N$125,3))</f>
        <v>0</v>
      </c>
      <c r="KR11">
        <f>$B$3*(1-VLOOKUP(KR5,Assumptions!$B$96:$N$125,3))</f>
        <v>0</v>
      </c>
      <c r="KS11">
        <f>$B$3*(1-VLOOKUP(KS5,Assumptions!$B$96:$N$125,3))</f>
        <v>0</v>
      </c>
      <c r="KT11">
        <f>$B$3*(1-VLOOKUP(KT5,Assumptions!$B$96:$N$125,3))</f>
        <v>0</v>
      </c>
      <c r="KU11">
        <f>$B$3*(1-VLOOKUP(KU5,Assumptions!$B$96:$N$125,3))</f>
        <v>0</v>
      </c>
      <c r="KV11">
        <f>$B$3*(1-VLOOKUP(KV5,Assumptions!$B$96:$N$125,3))</f>
        <v>0</v>
      </c>
      <c r="KW11">
        <f>$B$3*(1-VLOOKUP(KW5,Assumptions!$B$96:$N$125,3))</f>
        <v>0</v>
      </c>
      <c r="KX11">
        <f>$B$3*(1-VLOOKUP(KX5,Assumptions!$B$96:$N$125,3))</f>
        <v>0</v>
      </c>
      <c r="KY11">
        <f>$B$3*(1-VLOOKUP(KY5,Assumptions!$B$96:$N$125,3))</f>
        <v>0</v>
      </c>
      <c r="KZ11">
        <f>$B$3*(1-VLOOKUP(KZ5,Assumptions!$B$96:$N$125,3))</f>
        <v>0</v>
      </c>
      <c r="LA11">
        <f>$B$3*(1-VLOOKUP(LA5,Assumptions!$B$96:$N$125,3))</f>
        <v>0</v>
      </c>
      <c r="LB11">
        <f>$B$3*(1-VLOOKUP(LB5,Assumptions!$B$96:$N$125,3))</f>
        <v>0</v>
      </c>
      <c r="LC11">
        <f>$B$3*(1-VLOOKUP(LC5,Assumptions!$B$96:$N$125,3))</f>
        <v>0</v>
      </c>
      <c r="LD11">
        <f>$B$3*(1-VLOOKUP(LD5,Assumptions!$B$96:$N$125,3))</f>
        <v>0</v>
      </c>
      <c r="LE11">
        <f>$B$3*(1-VLOOKUP(LE5,Assumptions!$B$96:$N$125,3))</f>
        <v>0</v>
      </c>
      <c r="LF11">
        <f>$B$3*(1-VLOOKUP(LF5,Assumptions!$B$96:$N$125,3))</f>
        <v>0</v>
      </c>
      <c r="LG11">
        <f>$B$3*(1-VLOOKUP(LG5,Assumptions!$B$96:$N$125,3))</f>
        <v>0</v>
      </c>
      <c r="LH11">
        <f>$B$3*(1-VLOOKUP(LH5,Assumptions!$B$96:$N$125,3))</f>
        <v>0</v>
      </c>
      <c r="LI11">
        <f>$B$3*(1-VLOOKUP(LI5,Assumptions!$B$96:$N$125,3))</f>
        <v>0</v>
      </c>
      <c r="LJ11">
        <f>$B$3*(1-VLOOKUP(LJ5,Assumptions!$B$96:$N$125,3))</f>
        <v>0</v>
      </c>
      <c r="LK11">
        <f>$B$3*(1-VLOOKUP(LK5,Assumptions!$B$96:$N$125,3))</f>
        <v>0</v>
      </c>
      <c r="LL11">
        <f>$B$3*(1-VLOOKUP(LL5,Assumptions!$B$96:$N$125,3))</f>
        <v>0</v>
      </c>
      <c r="LM11">
        <f>$B$3*(1-VLOOKUP(LM5,Assumptions!$B$96:$N$125,3))</f>
        <v>0</v>
      </c>
      <c r="LN11">
        <f>$B$3*(1-VLOOKUP(LN5,Assumptions!$B$96:$N$125,3))</f>
        <v>0</v>
      </c>
      <c r="LO11">
        <f>$B$3*(1-VLOOKUP(LO5,Assumptions!$B$96:$N$125,3))</f>
        <v>0</v>
      </c>
      <c r="LP11">
        <f>$B$3*(1-VLOOKUP(LP5,Assumptions!$B$96:$N$125,3))</f>
        <v>0</v>
      </c>
      <c r="LQ11">
        <f>$B$3*(1-VLOOKUP(LQ5,Assumptions!$B$96:$N$125,3))</f>
        <v>0</v>
      </c>
      <c r="LR11">
        <f>$B$3*(1-VLOOKUP(LR5,Assumptions!$B$96:$N$125,3))</f>
        <v>0</v>
      </c>
      <c r="LS11">
        <f>$B$3*(1-VLOOKUP(LS5,Assumptions!$B$96:$N$125,3))</f>
        <v>0</v>
      </c>
      <c r="LT11">
        <f>$B$3*(1-VLOOKUP(LT5,Assumptions!$B$96:$N$125,3))</f>
        <v>0</v>
      </c>
      <c r="LU11">
        <f>$B$3*(1-VLOOKUP(LU5,Assumptions!$B$96:$N$125,3))</f>
        <v>0</v>
      </c>
      <c r="LV11">
        <f>$B$3*(1-VLOOKUP(LV5,Assumptions!$B$96:$N$125,3))</f>
        <v>0</v>
      </c>
      <c r="LW11">
        <f>$B$3*(1-VLOOKUP(LW5,Assumptions!$B$96:$N$125,3))</f>
        <v>0</v>
      </c>
      <c r="LX11">
        <f>$B$3*(1-VLOOKUP(LX5,Assumptions!$B$96:$N$125,3))</f>
        <v>0</v>
      </c>
      <c r="LY11">
        <f>$B$3*(1-VLOOKUP(LY5,Assumptions!$B$96:$N$125,3))</f>
        <v>0</v>
      </c>
      <c r="LZ11">
        <f>$B$3*(1-VLOOKUP(LZ5,Assumptions!$B$96:$N$125,3))</f>
        <v>0</v>
      </c>
      <c r="MA11">
        <f>$B$3*(1-VLOOKUP(MA5,Assumptions!$B$96:$N$125,3))</f>
        <v>0</v>
      </c>
      <c r="MB11">
        <f>$B$3*(1-VLOOKUP(MB5,Assumptions!$B$96:$N$125,3))</f>
        <v>0</v>
      </c>
      <c r="MC11">
        <f>$B$3*(1-VLOOKUP(MC5,Assumptions!$B$96:$N$125,3))</f>
        <v>0</v>
      </c>
      <c r="MD11">
        <f>$B$3*(1-VLOOKUP(MD5,Assumptions!$B$96:$N$125,3))</f>
        <v>0</v>
      </c>
      <c r="ME11">
        <f>$B$3*(1-VLOOKUP(ME5,Assumptions!$B$96:$N$125,3))</f>
        <v>0</v>
      </c>
      <c r="MF11">
        <f>$B$3*(1-VLOOKUP(MF5,Assumptions!$B$96:$N$125,3))</f>
        <v>0</v>
      </c>
      <c r="MG11">
        <f>$B$3*(1-VLOOKUP(MG5,Assumptions!$B$96:$N$125,3))</f>
        <v>0</v>
      </c>
      <c r="MH11">
        <f>$B$3*(1-VLOOKUP(MH5,Assumptions!$B$96:$N$125,3))</f>
        <v>0</v>
      </c>
      <c r="MI11">
        <f>$B$3*(1-VLOOKUP(MI5,Assumptions!$B$96:$N$125,3))</f>
        <v>0</v>
      </c>
      <c r="MJ11">
        <f>$B$3*(1-VLOOKUP(MJ5,Assumptions!$B$96:$N$125,3))</f>
        <v>0</v>
      </c>
      <c r="MK11">
        <f>$B$3*(1-VLOOKUP(MK5,Assumptions!$B$96:$N$125,3))</f>
        <v>0</v>
      </c>
      <c r="ML11">
        <f>$B$3*(1-VLOOKUP(ML5,Assumptions!$B$96:$N$125,3))</f>
        <v>0</v>
      </c>
      <c r="MM11">
        <f>$B$3*(1-VLOOKUP(MM5,Assumptions!$B$96:$N$125,3))</f>
        <v>0</v>
      </c>
      <c r="MN11">
        <f>$B$3*(1-VLOOKUP(MN5,Assumptions!$B$96:$N$125,3))</f>
        <v>0</v>
      </c>
      <c r="MO11">
        <f>$B$3*(1-VLOOKUP(MO5,Assumptions!$B$96:$N$125,3))</f>
        <v>0</v>
      </c>
      <c r="MP11">
        <f>$B$3*(1-VLOOKUP(MP5,Assumptions!$B$96:$N$125,3))</f>
        <v>0</v>
      </c>
      <c r="MQ11">
        <f>$B$3*(1-VLOOKUP(MQ5,Assumptions!$B$96:$N$125,3))</f>
        <v>0</v>
      </c>
      <c r="MR11">
        <f>$B$3*(1-VLOOKUP(MR5,Assumptions!$B$96:$N$125,3))</f>
        <v>0</v>
      </c>
      <c r="MS11">
        <f>$B$3*(1-VLOOKUP(MS5,Assumptions!$B$96:$N$125,3))</f>
        <v>0</v>
      </c>
      <c r="MT11">
        <f>$B$3*(1-VLOOKUP(MT5,Assumptions!$B$96:$N$125,3))</f>
        <v>0</v>
      </c>
      <c r="MU11">
        <f>$B$3*(1-VLOOKUP(MU5,Assumptions!$B$96:$N$125,3))</f>
        <v>0</v>
      </c>
      <c r="MV11">
        <f>$B$3*(1-VLOOKUP(MV5,Assumptions!$B$96:$N$125,3))</f>
        <v>0</v>
      </c>
      <c r="MW11">
        <f>$B$3*(1-VLOOKUP(MW5,Assumptions!$B$96:$N$125,3))</f>
        <v>0</v>
      </c>
      <c r="MX11">
        <f>$B$3*(1-VLOOKUP(MX5,Assumptions!$B$96:$N$125,3))</f>
        <v>0</v>
      </c>
      <c r="MY11">
        <f>$B$3*(1-VLOOKUP(MY5,Assumptions!$B$96:$N$125,3))</f>
        <v>0</v>
      </c>
      <c r="MZ11">
        <f>$B$3*(1-VLOOKUP(MZ5,Assumptions!$B$96:$N$125,3))</f>
        <v>0</v>
      </c>
      <c r="NA11">
        <f>$B$3*(1-VLOOKUP(NA5,Assumptions!$B$96:$N$125,3))</f>
        <v>0</v>
      </c>
      <c r="NB11">
        <f>$B$3*(1-VLOOKUP(NB5,Assumptions!$B$96:$N$125,3))</f>
        <v>0</v>
      </c>
      <c r="NC11">
        <f>$B$3*(1-VLOOKUP(NC5,Assumptions!$B$96:$N$125,3))</f>
        <v>0</v>
      </c>
      <c r="ND11">
        <f>$B$3*(1-VLOOKUP(ND5,Assumptions!$B$96:$N$125,3))</f>
        <v>0</v>
      </c>
      <c r="NE11">
        <f>$B$3*(1-VLOOKUP(NE5,Assumptions!$B$96:$N$125,3))</f>
        <v>0</v>
      </c>
      <c r="NF11">
        <f>$B$3*(1-VLOOKUP(NF5,Assumptions!$B$96:$N$125,3))</f>
        <v>0</v>
      </c>
      <c r="NG11">
        <f>$B$3*(1-VLOOKUP(NG5,Assumptions!$B$96:$N$125,3))</f>
        <v>0</v>
      </c>
      <c r="NH11">
        <f>$B$3*(1-VLOOKUP(NH5,Assumptions!$B$96:$N$125,3))</f>
        <v>0</v>
      </c>
      <c r="NI11">
        <f>$B$3*(1-VLOOKUP(NI5,Assumptions!$B$96:$N$125,3))</f>
        <v>0</v>
      </c>
      <c r="NJ11">
        <f>$B$3*(1-VLOOKUP(NJ5,Assumptions!$B$96:$N$125,3))</f>
        <v>0</v>
      </c>
      <c r="NK11">
        <f>$B$3*(1-VLOOKUP(NK5,Assumptions!$B$96:$N$125,3))</f>
        <v>0</v>
      </c>
      <c r="NL11">
        <f>$B$3*(1-VLOOKUP(NL5,Assumptions!$B$96:$N$125,3))</f>
        <v>0</v>
      </c>
      <c r="NM11">
        <f>$B$3*(1-VLOOKUP(NM5,Assumptions!$B$96:$N$125,3))</f>
        <v>0</v>
      </c>
      <c r="NN11">
        <f>$B$3*(1-VLOOKUP(NN5,Assumptions!$B$96:$N$125,3))</f>
        <v>0</v>
      </c>
      <c r="NO11">
        <f>$B$3*(1-VLOOKUP(NO5,Assumptions!$B$96:$N$125,3))</f>
        <v>0</v>
      </c>
      <c r="NP11">
        <f>$B$3*(1-VLOOKUP(NP5,Assumptions!$B$96:$N$125,3))</f>
        <v>0</v>
      </c>
      <c r="NQ11">
        <f>$B$3*(1-VLOOKUP(NQ5,Assumptions!$B$96:$N$125,3))</f>
        <v>0</v>
      </c>
      <c r="NR11">
        <f>$B$3*(1-VLOOKUP(NR5,Assumptions!$B$96:$N$125,3))</f>
        <v>0</v>
      </c>
      <c r="NU11" s="6"/>
      <c r="NV11" s="8"/>
    </row>
    <row r="12" spans="1:389">
      <c r="NU12" s="4"/>
      <c r="NV12" s="4"/>
      <c r="NW12" s="4"/>
      <c r="NX12" s="4"/>
      <c r="NY12" s="4"/>
    </row>
    <row r="13" spans="1:389">
      <c r="A13" t="s">
        <v>346</v>
      </c>
      <c r="B13" s="16"/>
      <c r="C13">
        <f>IF(C6=8,ROUND(C11*VLOOKUP(C5,Assumptions!$B$64:$C$93,2)*Availability,1),0)</f>
        <v>0</v>
      </c>
      <c r="D13">
        <f>IF(D6=8,ROUND(D11*VLOOKUP(D5,Assumptions!$B$64:$C$93,2)*Availability,1),0)</f>
        <v>0</v>
      </c>
      <c r="E13">
        <f>IF(E6=8,ROUND(E11*VLOOKUP(E5,Assumptions!$B$64:$C$93,2)*Availability,1),0)</f>
        <v>0</v>
      </c>
      <c r="F13">
        <f>IF(F6=8,ROUND(F11*VLOOKUP(F5,Assumptions!$B$64:$C$93,2)*Availability,1),0)</f>
        <v>0</v>
      </c>
      <c r="G13">
        <f>IF(G6=8,ROUND(G11*VLOOKUP(G5,Assumptions!$B$64:$C$93,2)*Availability,1),0)</f>
        <v>0</v>
      </c>
      <c r="H13">
        <f>IF(H6=8,ROUND(H11*VLOOKUP(H5,Assumptions!$B$64:$C$93,2)*Availability,1),0)</f>
        <v>0</v>
      </c>
      <c r="I13">
        <f>IF(I6=8,ROUND(I11*VLOOKUP(I5,Assumptions!$B$64:$C$93,2)*Availability,1),0)</f>
        <v>0</v>
      </c>
      <c r="J13">
        <f>IF(J6=8,ROUND(J11*VLOOKUP(J5,Assumptions!$B$64:$C$93,2)*Availability,1),0)</f>
        <v>0</v>
      </c>
      <c r="K13">
        <f>IF(K6=8,ROUND(K11*VLOOKUP(K5,Assumptions!$B$64:$C$93,2)*Availability,1),0)</f>
        <v>0</v>
      </c>
      <c r="L13">
        <f>IF(L6=8,ROUND(L11*VLOOKUP(L5,Assumptions!$B$64:$C$93,2)*Availability,1),0)</f>
        <v>0</v>
      </c>
      <c r="M13">
        <f>IF(M6=8,ROUND(M11*VLOOKUP(M5,Assumptions!$B$64:$C$93,2)*Availability,1),0)</f>
        <v>0</v>
      </c>
      <c r="N13">
        <f>IF(N6=8,ROUND(N11*VLOOKUP(N5,Assumptions!$B$64:$C$93,2)*Availability,1),0)</f>
        <v>0</v>
      </c>
      <c r="O13">
        <f>IF(O6=8,ROUND(O11*VLOOKUP(O5,Assumptions!$B$64:$C$93,2)*Availability,1),0)</f>
        <v>0</v>
      </c>
      <c r="P13">
        <f>IF(P6=8,ROUND(P11*VLOOKUP(P5,Assumptions!$B$64:$C$93,2)*Availability,1),0)</f>
        <v>0</v>
      </c>
      <c r="Q13">
        <f>IF(Q6=8,ROUND(Q11*VLOOKUP(Q5,Assumptions!$B$64:$C$93,2)*Availability,1),0)</f>
        <v>0</v>
      </c>
      <c r="R13">
        <f>IF(R6=8,ROUND(R11*VLOOKUP(R5,Assumptions!$B$64:$C$93,2)*Availability,1),0)</f>
        <v>0</v>
      </c>
      <c r="S13">
        <f>IF(S6=8,ROUND(S11*VLOOKUP(S5,Assumptions!$B$64:$C$93,2)*Availability,1),0)</f>
        <v>0</v>
      </c>
      <c r="T13">
        <f>IF(T6=8,ROUND(T11*VLOOKUP(T5,Assumptions!$B$64:$C$93,2)*Availability,1),0)</f>
        <v>0</v>
      </c>
      <c r="U13">
        <f>IF(U6=8,ROUND(U11*VLOOKUP(U5,Assumptions!$B$64:$C$93,2)*Availability,1),0)</f>
        <v>0</v>
      </c>
      <c r="V13">
        <f>IF(V6=8,ROUND(V11*VLOOKUP(V5,Assumptions!$B$64:$C$93,2)*Availability,1),0)</f>
        <v>0</v>
      </c>
      <c r="W13">
        <f>IF(W6=8,ROUND(W11*VLOOKUP(W5,Assumptions!$B$64:$C$93,2)*Availability,1),0)</f>
        <v>0</v>
      </c>
      <c r="X13">
        <f>IF(X6=8,ROUND(X11*VLOOKUP(X5,Assumptions!$B$64:$C$93,2)*Availability,1),0)</f>
        <v>0</v>
      </c>
      <c r="Y13">
        <f>IF(Y6=8,ROUND(Y11*VLOOKUP(Y5,Assumptions!$B$64:$C$93,2)*Availability,1),0)</f>
        <v>0</v>
      </c>
      <c r="Z13">
        <f>IF(Z6=8,ROUND(Z11*VLOOKUP(Z5,Assumptions!$B$64:$C$93,2)*Availability,1),0)</f>
        <v>0</v>
      </c>
      <c r="AA13">
        <f>IF(AA6=8,ROUND(AA11*VLOOKUP(AA5,Assumptions!$B$64:$C$93,2)*Availability,1),0)</f>
        <v>0</v>
      </c>
      <c r="AB13">
        <f>IF(AB6=8,ROUND(AB11*VLOOKUP(AB5,Assumptions!$B$64:$C$93,2)*Availability,1),0)</f>
        <v>0</v>
      </c>
      <c r="AC13">
        <f>IF(AC6=8,ROUND(AC11*VLOOKUP(AC5,Assumptions!$B$64:$C$93,2)*Availability,1),0)</f>
        <v>0</v>
      </c>
      <c r="AD13">
        <f>IF(AD6=8,ROUND(AD11*VLOOKUP(AD5,Assumptions!$B$64:$C$93,2)*Availability,1),0)</f>
        <v>0</v>
      </c>
      <c r="AE13">
        <f>IF(AE6=8,ROUND(AE11*VLOOKUP(AE5,Assumptions!$B$64:$C$93,2)*Availability,1),0)</f>
        <v>0</v>
      </c>
      <c r="AF13">
        <f>IF(AF6=8,ROUND(AF11*VLOOKUP(AF5,Assumptions!$B$64:$C$93,2)*Availability,1),0)</f>
        <v>0</v>
      </c>
      <c r="AG13">
        <f>IF(AG6=8,ROUND(AG11*VLOOKUP(AG5,Assumptions!$B$64:$C$93,2)*Availability,1),0)</f>
        <v>0</v>
      </c>
      <c r="AH13">
        <f>IF(AH6=8,ROUND(AH11*VLOOKUP(AH5,Assumptions!$B$64:$C$93,2)*Availability,1),0)</f>
        <v>0</v>
      </c>
      <c r="AI13">
        <f>IF(AI6=8,ROUND(AI11*VLOOKUP(AI5,Assumptions!$B$64:$C$93,2)*Availability,1),0)</f>
        <v>0</v>
      </c>
      <c r="AJ13">
        <f>IF(AJ6=8,ROUND(AJ11*VLOOKUP(AJ5,Assumptions!$B$64:$C$93,2)*Availability,1),0)</f>
        <v>0</v>
      </c>
      <c r="AK13">
        <f>IF(AK6=8,ROUND(AK11*VLOOKUP(AK5,Assumptions!$B$64:$C$93,2)*Availability,1),0)</f>
        <v>0</v>
      </c>
      <c r="AL13">
        <f>IF(AL6=8,ROUND(AL11*VLOOKUP(AL5,Assumptions!$B$64:$C$93,2)*Availability,1),0)</f>
        <v>0</v>
      </c>
      <c r="AM13">
        <f>IF(AM6=8,ROUND(AM11*VLOOKUP(AM5,Assumptions!$B$64:$C$93,2)*Availability,1),0)</f>
        <v>0</v>
      </c>
      <c r="AN13">
        <f>IF(AN6=8,ROUND(AN11*VLOOKUP(AN5,Assumptions!$B$64:$C$93,2)*Availability,1),0)</f>
        <v>0</v>
      </c>
      <c r="AO13">
        <f>IF(AO6=8,ROUND(AO11*VLOOKUP(AO5,Assumptions!$B$64:$C$93,2)*Availability,1),0)</f>
        <v>0</v>
      </c>
      <c r="AP13">
        <f>IF(AP6=8,ROUND(AP11*VLOOKUP(AP5,Assumptions!$B$64:$C$93,2)*Availability,1),0)</f>
        <v>0</v>
      </c>
      <c r="AQ13">
        <f>IF(AQ6=8,ROUND(AQ11*VLOOKUP(AQ5,Assumptions!$B$64:$C$93,2)*Availability,1),0)</f>
        <v>0</v>
      </c>
      <c r="AR13">
        <f>IF(AR6=8,ROUND(AR11*VLOOKUP(AR5,Assumptions!$B$64:$C$93,2)*Availability,1),0)</f>
        <v>0</v>
      </c>
      <c r="AS13">
        <f>IF(AS6=8,ROUND(AS11*VLOOKUP(AS5,Assumptions!$B$64:$C$93,2)*Availability,1),0)</f>
        <v>0</v>
      </c>
      <c r="AT13">
        <f>IF(AT6=8,ROUND(AT11*VLOOKUP(AT5,Assumptions!$B$64:$C$93,2)*Availability,1),0)</f>
        <v>0</v>
      </c>
      <c r="AU13">
        <f>IF(AU6=8,ROUND(AU11*VLOOKUP(AU5,Assumptions!$B$64:$C$93,2)*Availability,1),0)</f>
        <v>0</v>
      </c>
      <c r="AV13">
        <f>IF(AV6=8,ROUND(AV11*VLOOKUP(AV5,Assumptions!$B$64:$C$93,2)*Availability,1),0)</f>
        <v>0</v>
      </c>
      <c r="AW13">
        <f>IF(AW6=8,ROUND(AW11*VLOOKUP(AW5,Assumptions!$B$64:$C$93,2)*Availability,1),0)</f>
        <v>0</v>
      </c>
      <c r="AX13">
        <f>IF(AX6=8,ROUND(AX11*VLOOKUP(AX5,Assumptions!$B$64:$C$93,2)*Availability,1),0)</f>
        <v>0</v>
      </c>
      <c r="AY13">
        <f>IF(AY6=8,ROUND(AY11*VLOOKUP(AY5,Assumptions!$B$64:$C$93,2)*Availability,1),0)</f>
        <v>0</v>
      </c>
      <c r="AZ13">
        <f>IF(AZ6=8,ROUND(AZ11*VLOOKUP(AZ5,Assumptions!$B$64:$C$93,2)*Availability,1),0)</f>
        <v>0</v>
      </c>
      <c r="BA13">
        <f>IF(BA6=8,ROUND(BA11*VLOOKUP(BA5,Assumptions!$B$64:$C$93,2)*Availability,1),0)</f>
        <v>0</v>
      </c>
      <c r="BB13">
        <f>IF(BB6=8,ROUND(BB11*VLOOKUP(BB5,Assumptions!$B$64:$C$93,2)*Availability,1),0)</f>
        <v>0</v>
      </c>
      <c r="BC13">
        <f>IF(BC6=8,ROUND(BC11*VLOOKUP(BC5,Assumptions!$B$64:$C$93,2)*Availability,1),0)</f>
        <v>0</v>
      </c>
      <c r="BD13">
        <f>IF(BD6=8,ROUND(BD11*VLOOKUP(BD5,Assumptions!$B$64:$C$93,2)*Availability,1),0)</f>
        <v>0</v>
      </c>
      <c r="BE13">
        <f>IF(BE6=8,ROUND(BE11*VLOOKUP(BE5,Assumptions!$B$64:$C$93,2)*Availability,1),0)</f>
        <v>0</v>
      </c>
      <c r="BF13">
        <f>IF(BF6=8,ROUND(BF11*VLOOKUP(BF5,Assumptions!$B$64:$C$93,2)*Availability,1),0)</f>
        <v>0</v>
      </c>
      <c r="BG13">
        <f>IF(BG6=8,ROUND(BG11*VLOOKUP(BG5,Assumptions!$B$64:$C$93,2)*Availability,1),0)</f>
        <v>0</v>
      </c>
      <c r="BH13">
        <f>IF(BH6=8,ROUND(BH11*VLOOKUP(BH5,Assumptions!$B$64:$C$93,2)*Availability,1),0)</f>
        <v>0</v>
      </c>
      <c r="BI13">
        <f>IF(BI6=8,ROUND(BI11*VLOOKUP(BI5,Assumptions!$B$64:$C$93,2)*Availability,1),0)</f>
        <v>0</v>
      </c>
      <c r="BJ13">
        <f>IF(BJ6=8,ROUND(BJ11*VLOOKUP(BJ5,Assumptions!$B$64:$C$93,2)*Availability,1),0)</f>
        <v>0</v>
      </c>
      <c r="BK13">
        <f>IF(BK6=8,ROUND(BK11*VLOOKUP(BK5,Assumptions!$B$64:$C$93,2)*Availability,1),0)</f>
        <v>0</v>
      </c>
      <c r="BL13">
        <f>IF(BL6=8,ROUND(BL11*VLOOKUP(BL5,Assumptions!$B$64:$C$93,2)*Availability,1),0)</f>
        <v>0</v>
      </c>
      <c r="BM13">
        <f>IF(BM6=8,ROUND(BM11*VLOOKUP(BM5,Assumptions!$B$64:$C$93,2)*Availability,1),0)</f>
        <v>0</v>
      </c>
      <c r="BN13">
        <f>IF(BN6=8,ROUND(BN11*VLOOKUP(BN5,Assumptions!$B$64:$C$93,2)*Availability,1),0)</f>
        <v>0</v>
      </c>
      <c r="BO13">
        <f>IF(BO6=8,ROUND(BO11*VLOOKUP(BO5,Assumptions!$B$64:$C$93,2)*Availability,1),0)</f>
        <v>0</v>
      </c>
      <c r="BP13">
        <f>IF(BP6=8,ROUND(BP11*VLOOKUP(BP5,Assumptions!$B$64:$C$93,2)*Availability,1),0)</f>
        <v>0</v>
      </c>
      <c r="BQ13">
        <f>IF(BQ6=8,ROUND(BQ11*VLOOKUP(BQ5,Assumptions!$B$64:$C$93,2)*Availability,1),0)</f>
        <v>0</v>
      </c>
      <c r="BR13">
        <f>IF(BR6=8,ROUND(BR11*VLOOKUP(BR5,Assumptions!$B$64:$C$93,2)*Availability,1),0)</f>
        <v>0</v>
      </c>
      <c r="BS13">
        <f>IF(BS6=8,ROUND(BS11*VLOOKUP(BS5,Assumptions!$B$64:$C$93,2)*Availability,1),0)</f>
        <v>0</v>
      </c>
      <c r="BT13">
        <f>IF(BT6=8,ROUND(BT11*VLOOKUP(BT5,Assumptions!$B$64:$C$93,2)*Availability,1),0)</f>
        <v>0</v>
      </c>
      <c r="BU13">
        <f>IF(BU6=8,ROUND(BU11*VLOOKUP(BU5,Assumptions!$B$64:$C$93,2)*Availability,1),0)</f>
        <v>0</v>
      </c>
      <c r="BV13">
        <f>IF(BV6=8,ROUND(BV11*VLOOKUP(BV5,Assumptions!$B$64:$C$93,2)*Availability,1),0)</f>
        <v>0</v>
      </c>
      <c r="BW13">
        <f>IF(BW6=8,ROUND(BW11*VLOOKUP(BW5,Assumptions!$B$64:$C$93,2)*Availability,1),0)</f>
        <v>0</v>
      </c>
      <c r="BX13">
        <f>IF(BX6=8,ROUND(BX11*VLOOKUP(BX5,Assumptions!$B$64:$C$93,2)*Availability,1),0)</f>
        <v>0</v>
      </c>
      <c r="BY13">
        <f>IF(BY6=8,ROUND(BY11*VLOOKUP(BY5,Assumptions!$B$64:$C$93,2)*Availability,1),0)</f>
        <v>0</v>
      </c>
      <c r="BZ13">
        <f>IF(BZ6=8,ROUND(BZ11*VLOOKUP(BZ5,Assumptions!$B$64:$C$93,2)*Availability,1),0)</f>
        <v>0</v>
      </c>
      <c r="CA13">
        <f>IF(CA6=8,ROUND(CA11*VLOOKUP(CA5,Assumptions!$B$64:$C$93,2)*Availability,1),0)</f>
        <v>0</v>
      </c>
      <c r="CB13">
        <f>IF(CB6=8,ROUND(CB11*VLOOKUP(CB5,Assumptions!$B$64:$C$93,2)*Availability,1),0)</f>
        <v>0</v>
      </c>
      <c r="CC13">
        <f>IF(CC6=8,ROUND(CC11*VLOOKUP(CC5,Assumptions!$B$64:$C$93,2)*Availability,1),0)</f>
        <v>0</v>
      </c>
      <c r="CD13">
        <f>IF(CD6=8,ROUND(CD11*VLOOKUP(CD5,Assumptions!$B$64:$C$93,2)*Availability,1),0)</f>
        <v>0</v>
      </c>
      <c r="CE13">
        <f>IF(CE6=8,ROUND(CE11*VLOOKUP(CE5,Assumptions!$B$64:$C$93,2)*Availability,1),0)</f>
        <v>0</v>
      </c>
      <c r="CF13">
        <f>IF(CF6=8,ROUND(CF11*VLOOKUP(CF5,Assumptions!$B$64:$C$93,2)*Availability,1),0)</f>
        <v>0</v>
      </c>
      <c r="CG13">
        <f>IF(CG6=8,ROUND(CG11*VLOOKUP(CG5,Assumptions!$B$64:$C$93,2)*Availability,1),0)</f>
        <v>0</v>
      </c>
      <c r="CH13">
        <f>IF(CH6=8,ROUND(CH11*VLOOKUP(CH5,Assumptions!$B$64:$C$93,2)*Availability,1),0)</f>
        <v>0</v>
      </c>
      <c r="CI13">
        <f>IF(CI6=8,ROUND(CI11*VLOOKUP(CI5,Assumptions!$B$64:$C$93,2)*Availability,1),0)</f>
        <v>0</v>
      </c>
      <c r="CJ13">
        <f>IF(CJ6=8,ROUND(CJ11*VLOOKUP(CJ5,Assumptions!$B$64:$C$93,2)*Availability,1),0)</f>
        <v>0</v>
      </c>
      <c r="CK13">
        <f>IF(CK6=8,ROUND(CK11*VLOOKUP(CK5,Assumptions!$B$64:$C$93,2)*Availability,1),0)</f>
        <v>0</v>
      </c>
      <c r="CL13">
        <f>IF(CL6=8,ROUND(CL11*VLOOKUP(CL5,Assumptions!$B$64:$C$93,2)*Availability,1),0)</f>
        <v>0</v>
      </c>
      <c r="CM13">
        <f>IF(CM6=8,ROUND(CM11*VLOOKUP(CM5,Assumptions!$B$64:$C$93,2)*Availability,1),0)</f>
        <v>0</v>
      </c>
      <c r="CN13">
        <f>IF(CN6=8,ROUND(CN11*VLOOKUP(CN5,Assumptions!$B$64:$C$93,2)*Availability,1),0)</f>
        <v>0</v>
      </c>
      <c r="CO13">
        <f>IF(CO6=8,ROUND(CO11*VLOOKUP(CO5,Assumptions!$B$64:$C$93,2)*Availability,1),0)</f>
        <v>0</v>
      </c>
      <c r="CP13">
        <f>IF(CP6=8,ROUND(CP11*VLOOKUP(CP5,Assumptions!$B$64:$C$93,2)*Availability,1),0)</f>
        <v>0</v>
      </c>
      <c r="CQ13">
        <f>IF(CQ6=8,ROUND(CQ11*VLOOKUP(CQ5,Assumptions!$B$64:$C$93,2)*Availability,1),0)</f>
        <v>0</v>
      </c>
      <c r="CR13">
        <f>IF(CR6=8,ROUND(CR11*VLOOKUP(CR5,Assumptions!$B$64:$C$93,2)*Availability,1),0)</f>
        <v>0</v>
      </c>
      <c r="CS13">
        <f>IF(CS6=8,ROUND(CS11*VLOOKUP(CS5,Assumptions!$B$64:$C$93,2)*Availability,1),0)</f>
        <v>0</v>
      </c>
      <c r="CT13">
        <f>IF(CT6=8,ROUND(CT11*VLOOKUP(CT5,Assumptions!$B$64:$C$93,2)*Availability,1),0)</f>
        <v>0</v>
      </c>
      <c r="CU13">
        <f>IF(CU6=8,ROUND(CU11*VLOOKUP(CU5,Assumptions!$B$64:$C$93,2)*Availability,1),0)</f>
        <v>0</v>
      </c>
      <c r="CV13">
        <f>IF(CV6=8,ROUND(CV11*VLOOKUP(CV5,Assumptions!$B$64:$C$93,2)*Availability,1),0)</f>
        <v>0</v>
      </c>
      <c r="CW13">
        <f>IF(CW6=8,ROUND(CW11*VLOOKUP(CW5,Assumptions!$B$64:$C$93,2)*Availability,1),0)</f>
        <v>0</v>
      </c>
      <c r="CX13">
        <f>IF(CX6=8,ROUND(CX11*VLOOKUP(CX5,Assumptions!$B$64:$C$93,2)*Availability,1),0)</f>
        <v>0</v>
      </c>
      <c r="CY13">
        <f>IF(CY6=8,ROUND(CY11*VLOOKUP(CY5,Assumptions!$B$64:$C$93,2)*Availability,1),0)</f>
        <v>0</v>
      </c>
      <c r="CZ13">
        <f>IF(CZ6=8,ROUND(CZ11*VLOOKUP(CZ5,Assumptions!$B$64:$C$93,2)*Availability,1),0)</f>
        <v>0</v>
      </c>
      <c r="DA13">
        <f>IF(DA6=8,ROUND(DA11*VLOOKUP(DA5,Assumptions!$B$64:$C$93,2)*Availability,1),0)</f>
        <v>0</v>
      </c>
      <c r="DB13">
        <f>IF(DB6=8,ROUND(DB11*VLOOKUP(DB5,Assumptions!$B$64:$C$93,2)*Availability,1),0)</f>
        <v>0</v>
      </c>
      <c r="DC13">
        <f>IF(DC6=8,ROUND(DC11*VLOOKUP(DC5,Assumptions!$B$64:$C$93,2)*Availability,1),0)</f>
        <v>0</v>
      </c>
      <c r="DD13">
        <f>IF(DD6=8,ROUND(DD11*VLOOKUP(DD5,Assumptions!$B$64:$C$93,2)*Availability,1),0)</f>
        <v>0</v>
      </c>
      <c r="DE13">
        <f>IF(DE6=8,ROUND(DE11*VLOOKUP(DE5,Assumptions!$B$64:$C$93,2)*Availability,1),0)</f>
        <v>0</v>
      </c>
      <c r="DF13">
        <f>IF(DF6=8,ROUND(DF11*VLOOKUP(DF5,Assumptions!$B$64:$C$93,2)*Availability,1),0)</f>
        <v>0</v>
      </c>
      <c r="DG13">
        <f>IF(DG6=8,ROUND(DG11*VLOOKUP(DG5,Assumptions!$B$64:$C$93,2)*Availability,1),0)</f>
        <v>0</v>
      </c>
      <c r="DH13">
        <f>IF(DH6=8,ROUND(DH11*VLOOKUP(DH5,Assumptions!$B$64:$C$93,2)*Availability,1),0)</f>
        <v>0</v>
      </c>
      <c r="DI13">
        <f>IF(DI6=8,ROUND(DI11*VLOOKUP(DI5,Assumptions!$B$64:$C$93,2)*Availability,1),0)</f>
        <v>0</v>
      </c>
      <c r="DJ13">
        <f>IF(DJ6=8,ROUND(DJ11*VLOOKUP(DJ5,Assumptions!$B$64:$C$93,2)*Availability,1),0)</f>
        <v>0</v>
      </c>
      <c r="DK13">
        <f>IF(DK6=8,ROUND(DK11*VLOOKUP(DK5,Assumptions!$B$64:$C$93,2)*Availability,1),0)</f>
        <v>0</v>
      </c>
      <c r="DL13">
        <f>IF(DL6=8,ROUND(DL11*VLOOKUP(DL5,Assumptions!$B$64:$C$93,2)*Availability,1),0)</f>
        <v>0</v>
      </c>
      <c r="DM13">
        <f>IF(DM6=8,ROUND(DM11*VLOOKUP(DM5,Assumptions!$B$64:$C$93,2)*Availability,1),0)</f>
        <v>0</v>
      </c>
      <c r="DN13">
        <f>IF(DN6=8,ROUND(DN11*VLOOKUP(DN5,Assumptions!$B$64:$C$93,2)*Availability,1),0)</f>
        <v>0</v>
      </c>
      <c r="DO13">
        <f>IF(DO6=8,ROUND(DO11*VLOOKUP(DO5,Assumptions!$B$64:$C$93,2)*Availability,1),0)</f>
        <v>0</v>
      </c>
      <c r="DP13">
        <f>IF(DP6=8,ROUND(DP11*VLOOKUP(DP5,Assumptions!$B$64:$C$93,2)*Availability,1),0)</f>
        <v>0</v>
      </c>
      <c r="DQ13">
        <f>IF(DQ6=8,ROUND(DQ11*VLOOKUP(DQ5,Assumptions!$B$64:$C$93,2)*Availability,1),0)</f>
        <v>0</v>
      </c>
      <c r="DR13">
        <f>IF(DR6=8,ROUND(DR11*VLOOKUP(DR5,Assumptions!$B$64:$C$93,2)*Availability,1),0)</f>
        <v>0</v>
      </c>
      <c r="DS13">
        <f>IF(DS6=8,ROUND(DS11*VLOOKUP(DS5,Assumptions!$B$64:$C$93,2)*Availability,1),0)</f>
        <v>0</v>
      </c>
      <c r="DT13">
        <f>IF(DT6=8,ROUND(DT11*VLOOKUP(DT5,Assumptions!$B$64:$C$93,2)*Availability,1),0)</f>
        <v>0</v>
      </c>
      <c r="DU13">
        <f>IF(DU6=8,ROUND(DU11*VLOOKUP(DU5,Assumptions!$B$64:$C$93,2)*Availability,1),0)</f>
        <v>0</v>
      </c>
      <c r="DV13">
        <f>IF(DV6=8,ROUND(DV11*VLOOKUP(DV5,Assumptions!$B$64:$C$93,2)*Availability,1),0)</f>
        <v>0</v>
      </c>
      <c r="DW13">
        <f>IF(DW6=8,ROUND(DW11*VLOOKUP(DW5,Assumptions!$B$64:$C$93,2)*Availability,1),0)</f>
        <v>0</v>
      </c>
      <c r="DX13">
        <f>IF(DX6=8,ROUND(DX11*VLOOKUP(DX5,Assumptions!$B$64:$C$93,2)*Availability,1),0)</f>
        <v>0</v>
      </c>
      <c r="DY13">
        <f>IF(DY6=8,ROUND(DY11*VLOOKUP(DY5,Assumptions!$B$64:$C$93,2)*Availability,1),0)</f>
        <v>0</v>
      </c>
      <c r="DZ13">
        <f>IF(DZ6=8,ROUND(DZ11*VLOOKUP(DZ5,Assumptions!$B$64:$C$93,2)*Availability,1),0)</f>
        <v>0</v>
      </c>
      <c r="EA13">
        <f>IF(EA6=8,ROUND(EA11*VLOOKUP(EA5,Assumptions!$B$64:$C$93,2)*Availability,1),0)</f>
        <v>0</v>
      </c>
      <c r="EB13">
        <f>IF(EB6=8,ROUND(EB11*VLOOKUP(EB5,Assumptions!$B$64:$C$93,2)*Availability,1),0)</f>
        <v>0</v>
      </c>
      <c r="EC13">
        <f>IF(EC6=8,ROUND(EC11*VLOOKUP(EC5,Assumptions!$B$64:$C$93,2)*Availability,1),0)</f>
        <v>0</v>
      </c>
      <c r="ED13">
        <f>IF(ED6=8,ROUND(ED11*VLOOKUP(ED5,Assumptions!$B$64:$C$93,2)*Availability,1),0)</f>
        <v>0</v>
      </c>
      <c r="EE13">
        <f>IF(EE6=8,ROUND(EE11*VLOOKUP(EE5,Assumptions!$B$64:$C$93,2)*Availability,1),0)</f>
        <v>0</v>
      </c>
      <c r="EF13">
        <f>IF(EF6=8,ROUND(EF11*VLOOKUP(EF5,Assumptions!$B$64:$C$93,2)*Availability,1),0)</f>
        <v>0</v>
      </c>
      <c r="EG13">
        <f>IF(EG6=8,ROUND(EG11*VLOOKUP(EG5,Assumptions!$B$64:$C$93,2)*Availability,1),0)</f>
        <v>0</v>
      </c>
      <c r="EH13">
        <f>IF(EH6=8,ROUND(EH11*VLOOKUP(EH5,Assumptions!$B$64:$C$93,2)*Availability,1),0)</f>
        <v>0</v>
      </c>
      <c r="EI13">
        <f>IF(EI6=8,ROUND(EI11*VLOOKUP(EI5,Assumptions!$B$64:$C$93,2)*Availability,1),0)</f>
        <v>0</v>
      </c>
      <c r="EJ13">
        <f>IF(EJ6=8,ROUND(EJ11*VLOOKUP(EJ5,Assumptions!$B$64:$C$93,2)*Availability,1),0)</f>
        <v>0</v>
      </c>
      <c r="EK13">
        <f>IF(EK6=8,ROUND(EK11*VLOOKUP(EK5,Assumptions!$B$64:$C$93,2)*Availability,1),0)</f>
        <v>0</v>
      </c>
      <c r="EL13">
        <f>IF(EL6=8,ROUND(EL11*VLOOKUP(EL5,Assumptions!$B$64:$C$93,2)*Availability,1),0)</f>
        <v>0</v>
      </c>
      <c r="EM13">
        <f>IF(EM6=8,ROUND(EM11*VLOOKUP(EM5,Assumptions!$B$64:$C$93,2)*Availability,1),0)</f>
        <v>0</v>
      </c>
      <c r="EN13">
        <f>IF(EN6=8,ROUND(EN11*VLOOKUP(EN5,Assumptions!$B$64:$C$93,2)*Availability,1),0)</f>
        <v>0</v>
      </c>
      <c r="EO13">
        <f>IF(EO6=8,ROUND(EO11*VLOOKUP(EO5,Assumptions!$B$64:$C$93,2)*Availability,1),0)</f>
        <v>0</v>
      </c>
      <c r="EP13">
        <f>IF(EP6=8,ROUND(EP11*VLOOKUP(EP5,Assumptions!$B$64:$C$93,2)*Availability,1),0)</f>
        <v>0</v>
      </c>
      <c r="EQ13">
        <f>IF(EQ6=8,ROUND(EQ11*VLOOKUP(EQ5,Assumptions!$B$64:$C$93,2)*Availability,1),0)</f>
        <v>0</v>
      </c>
      <c r="ER13">
        <f>IF(ER6=8,ROUND(ER11*VLOOKUP(ER5,Assumptions!$B$64:$C$93,2)*Availability,1),0)</f>
        <v>0</v>
      </c>
      <c r="ES13">
        <f>IF(ES6=8,ROUND(ES11*VLOOKUP(ES5,Assumptions!$B$64:$C$93,2)*Availability,1),0)</f>
        <v>0</v>
      </c>
      <c r="ET13">
        <f>IF(ET6=8,ROUND(ET11*VLOOKUP(ET5,Assumptions!$B$64:$C$93,2)*Availability,1),0)</f>
        <v>0</v>
      </c>
      <c r="EU13">
        <f>IF(EU6=8,ROUND(EU11*VLOOKUP(EU5,Assumptions!$B$64:$C$93,2)*Availability,1),0)</f>
        <v>0</v>
      </c>
      <c r="EV13">
        <f>IF(EV6=8,ROUND(EV11*VLOOKUP(EV5,Assumptions!$B$64:$C$93,2)*Availability,1),0)</f>
        <v>0</v>
      </c>
      <c r="EW13">
        <f>IF(EW6=8,ROUND(EW11*VLOOKUP(EW5,Assumptions!$B$64:$C$93,2)*Availability,1),0)</f>
        <v>0</v>
      </c>
      <c r="EX13">
        <f>IF(EX6=8,ROUND(EX11*VLOOKUP(EX5,Assumptions!$B$64:$C$93,2)*Availability,1),0)</f>
        <v>0</v>
      </c>
      <c r="EY13">
        <f>IF(EY6=8,ROUND(EY11*VLOOKUP(EY5,Assumptions!$B$64:$C$93,2)*Availability,1),0)</f>
        <v>0</v>
      </c>
      <c r="EZ13">
        <f>IF(EZ6=8,ROUND(EZ11*VLOOKUP(EZ5,Assumptions!$B$64:$C$93,2)*Availability,1),0)</f>
        <v>0</v>
      </c>
      <c r="FA13">
        <f>IF(FA6=8,ROUND(FA11*VLOOKUP(FA5,Assumptions!$B$64:$C$93,2)*Availability,1),0)</f>
        <v>0</v>
      </c>
      <c r="FB13">
        <f>IF(FB6=8,ROUND(FB11*VLOOKUP(FB5,Assumptions!$B$64:$C$93,2)*Availability,1),0)</f>
        <v>0</v>
      </c>
      <c r="FC13">
        <f>IF(FC6=8,ROUND(FC11*VLOOKUP(FC5,Assumptions!$B$64:$C$93,2)*Availability,1),0)</f>
        <v>0</v>
      </c>
      <c r="FD13">
        <f>IF(FD6=8,ROUND(FD11*VLOOKUP(FD5,Assumptions!$B$64:$C$93,2)*Availability,1),0)</f>
        <v>0</v>
      </c>
      <c r="FE13">
        <f>IF(FE6=8,ROUND(FE11*VLOOKUP(FE5,Assumptions!$B$64:$C$93,2)*Availability,1),0)</f>
        <v>0</v>
      </c>
      <c r="FF13">
        <f>IF(FF6=8,ROUND(FF11*VLOOKUP(FF5,Assumptions!$B$64:$C$93,2)*Availability,1),0)</f>
        <v>0</v>
      </c>
      <c r="FG13">
        <f>IF(FG6=8,ROUND(FG11*VLOOKUP(FG5,Assumptions!$B$64:$C$93,2)*Availability,1),0)</f>
        <v>0</v>
      </c>
      <c r="FH13">
        <f>IF(FH6=8,ROUND(FH11*VLOOKUP(FH5,Assumptions!$B$64:$C$93,2)*Availability,1),0)</f>
        <v>0</v>
      </c>
      <c r="FI13">
        <f>IF(FI6=8,ROUND(FI11*VLOOKUP(FI5,Assumptions!$B$64:$C$93,2)*Availability,1),0)</f>
        <v>0</v>
      </c>
      <c r="FJ13">
        <f>IF(FJ6=8,ROUND(FJ11*VLOOKUP(FJ5,Assumptions!$B$64:$C$93,2)*Availability,1),0)</f>
        <v>0</v>
      </c>
      <c r="FK13">
        <f>IF(FK6=8,ROUND(FK11*VLOOKUP(FK5,Assumptions!$B$64:$C$93,2)*Availability,1),0)</f>
        <v>0</v>
      </c>
      <c r="FL13">
        <f>IF(FL6=8,ROUND(FL11*VLOOKUP(FL5,Assumptions!$B$64:$C$93,2)*Availability,1),0)</f>
        <v>0</v>
      </c>
      <c r="FM13">
        <f>IF(FM6=8,ROUND(FM11*VLOOKUP(FM5,Assumptions!$B$64:$C$93,2)*Availability,1),0)</f>
        <v>0</v>
      </c>
      <c r="FN13">
        <f>IF(FN6=8,ROUND(FN11*VLOOKUP(FN5,Assumptions!$B$64:$C$93,2)*Availability,1),0)</f>
        <v>0</v>
      </c>
      <c r="FO13">
        <f>IF(FO6=8,ROUND(FO11*VLOOKUP(FO5,Assumptions!$B$64:$C$93,2)*Availability,1),0)</f>
        <v>0</v>
      </c>
      <c r="FP13">
        <f>IF(FP6=8,ROUND(FP11*VLOOKUP(FP5,Assumptions!$B$64:$C$93,2)*Availability,1),0)</f>
        <v>0</v>
      </c>
      <c r="FQ13">
        <f>IF(FQ6=8,ROUND(FQ11*VLOOKUP(FQ5,Assumptions!$B$64:$C$93,2)*Availability,1),0)</f>
        <v>0</v>
      </c>
      <c r="FR13">
        <f>IF(FR6=8,ROUND(FR11*VLOOKUP(FR5,Assumptions!$B$64:$C$93,2)*Availability,1),0)</f>
        <v>0</v>
      </c>
      <c r="FS13">
        <f>IF(FS6=8,ROUND(FS11*VLOOKUP(FS5,Assumptions!$B$64:$C$93,2)*Availability,1),0)</f>
        <v>0</v>
      </c>
      <c r="FT13">
        <f>IF(FT6=8,ROUND(FT11*VLOOKUP(FT5,Assumptions!$B$64:$C$93,2)*Availability,1),0)</f>
        <v>0</v>
      </c>
      <c r="FU13">
        <f>IF(FU6=8,ROUND(FU11*VLOOKUP(FU5,Assumptions!$B$64:$C$93,2)*Availability,1),0)</f>
        <v>0</v>
      </c>
      <c r="FV13">
        <f>IF(FV6=8,ROUND(FV11*VLOOKUP(FV5,Assumptions!$B$64:$C$93,2)*Availability,1),0)</f>
        <v>0</v>
      </c>
      <c r="FW13">
        <f>IF(FW6=8,ROUND(FW11*VLOOKUP(FW5,Assumptions!$B$64:$C$93,2)*Availability,1),0)</f>
        <v>0</v>
      </c>
      <c r="FX13">
        <f>IF(FX6=8,ROUND(FX11*VLOOKUP(FX5,Assumptions!$B$64:$C$93,2)*Availability,1),0)</f>
        <v>0</v>
      </c>
      <c r="FY13">
        <f>IF(FY6=8,ROUND(FY11*VLOOKUP(FY5,Assumptions!$B$64:$C$93,2)*Availability,1),0)</f>
        <v>0</v>
      </c>
      <c r="FZ13">
        <f>IF(FZ6=8,ROUND(FZ11*VLOOKUP(FZ5,Assumptions!$B$64:$C$93,2)*Availability,1),0)</f>
        <v>0</v>
      </c>
      <c r="GA13">
        <f>IF(GA6=8,ROUND(GA11*VLOOKUP(GA5,Assumptions!$B$64:$C$93,2)*Availability,1),0)</f>
        <v>0</v>
      </c>
      <c r="GB13">
        <f>IF(GB6=8,ROUND(GB11*VLOOKUP(GB5,Assumptions!$B$64:$C$93,2)*Availability,1),0)</f>
        <v>0</v>
      </c>
      <c r="GC13">
        <f>IF(GC6=8,ROUND(GC11*VLOOKUP(GC5,Assumptions!$B$64:$C$93,2)*Availability,1),0)</f>
        <v>0</v>
      </c>
      <c r="GD13">
        <f>IF(GD6=8,ROUND(GD11*VLOOKUP(GD5,Assumptions!$B$64:$C$93,2)*Availability,1),0)</f>
        <v>0</v>
      </c>
      <c r="GE13">
        <f>IF(GE6=8,ROUND(GE11*VLOOKUP(GE5,Assumptions!$B$64:$C$93,2)*Availability,1),0)</f>
        <v>0</v>
      </c>
      <c r="GF13">
        <f>IF(GF6=8,ROUND(GF11*VLOOKUP(GF5,Assumptions!$B$64:$C$93,2)*Availability,1),0)</f>
        <v>0</v>
      </c>
      <c r="GG13">
        <f>IF(GG6=8,ROUND(GG11*VLOOKUP(GG5,Assumptions!$B$64:$C$93,2)*Availability,1),0)</f>
        <v>0</v>
      </c>
      <c r="GH13">
        <f>IF(GH6=8,ROUND(GH11*VLOOKUP(GH5,Assumptions!$B$64:$C$93,2)*Availability,1),0)</f>
        <v>0</v>
      </c>
      <c r="GI13">
        <f>IF(GI6=8,ROUND(GI11*VLOOKUP(GI5,Assumptions!$B$64:$C$93,2)*Availability,1),0)</f>
        <v>0</v>
      </c>
      <c r="GJ13">
        <f>IF(GJ6=8,ROUND(GJ11*VLOOKUP(GJ5,Assumptions!$B$64:$C$93,2)*Availability,1),0)</f>
        <v>0</v>
      </c>
      <c r="GK13">
        <f>IF(GK6=8,ROUND(GK11*VLOOKUP(GK5,Assumptions!$B$64:$C$93,2)*Availability,1),0)</f>
        <v>0</v>
      </c>
      <c r="GL13">
        <f>IF(GL6=8,ROUND(GL11*VLOOKUP(GL5,Assumptions!$B$64:$C$93,2)*Availability,1),0)</f>
        <v>0</v>
      </c>
      <c r="GM13">
        <f>IF(GM6=8,ROUND(GM11*VLOOKUP(GM5,Assumptions!$B$64:$C$93,2)*Availability,1),0)</f>
        <v>0</v>
      </c>
      <c r="GN13">
        <f>IF(GN6=8,ROUND(GN11*VLOOKUP(GN5,Assumptions!$B$64:$C$93,2)*Availability,1),0)</f>
        <v>0</v>
      </c>
      <c r="GO13">
        <f>IF(GO6=8,ROUND(GO11*VLOOKUP(GO5,Assumptions!$B$64:$C$93,2)*Availability,1),0)</f>
        <v>0</v>
      </c>
      <c r="GP13">
        <f>IF(GP6=8,ROUND(GP11*VLOOKUP(GP5,Assumptions!$B$64:$C$93,2)*Availability,1),0)</f>
        <v>0</v>
      </c>
      <c r="GQ13">
        <f>IF(GQ6=8,ROUND(GQ11*VLOOKUP(GQ5,Assumptions!$B$64:$C$93,2)*Availability,1),0)</f>
        <v>0</v>
      </c>
      <c r="GR13">
        <f>IF(GR6=8,ROUND(GR11*VLOOKUP(GR5,Assumptions!$B$64:$C$93,2)*Availability,1),0)</f>
        <v>0</v>
      </c>
      <c r="GS13">
        <f>IF(GS6=8,ROUND(GS11*VLOOKUP(GS5,Assumptions!$B$64:$C$93,2)*Availability,1),0)</f>
        <v>0</v>
      </c>
      <c r="GT13">
        <f>IF(GT6=8,ROUND(GT11*VLOOKUP(GT5,Assumptions!$B$64:$C$93,2)*Availability,1),0)</f>
        <v>0</v>
      </c>
      <c r="GU13">
        <f>IF(GU6=8,ROUND(GU11*VLOOKUP(GU5,Assumptions!$B$64:$C$93,2)*Availability,1),0)</f>
        <v>0</v>
      </c>
      <c r="GV13">
        <f>IF(GV6=8,ROUND(GV11*VLOOKUP(GV5,Assumptions!$B$64:$C$93,2)*Availability,1),0)</f>
        <v>0</v>
      </c>
      <c r="GW13">
        <f>IF(GW6=8,ROUND(GW11*VLOOKUP(GW5,Assumptions!$B$64:$C$93,2)*Availability,1),0)</f>
        <v>0</v>
      </c>
      <c r="GX13">
        <f>IF(GX6=8,ROUND(GX11*VLOOKUP(GX5,Assumptions!$B$64:$C$93,2)*Availability,1),0)</f>
        <v>0</v>
      </c>
      <c r="GY13">
        <f>IF(GY6=8,ROUND(GY11*VLOOKUP(GY5,Assumptions!$B$64:$C$93,2)*Availability,1),0)</f>
        <v>0</v>
      </c>
      <c r="GZ13">
        <f>IF(GZ6=8,ROUND(GZ11*VLOOKUP(GZ5,Assumptions!$B$64:$C$93,2)*Availability,1),0)</f>
        <v>0</v>
      </c>
      <c r="HA13">
        <f>IF(HA6=8,ROUND(HA11*VLOOKUP(HA5,Assumptions!$B$64:$C$93,2)*Availability,1),0)</f>
        <v>0</v>
      </c>
      <c r="HB13">
        <f>IF(HB6=8,ROUND(HB11*VLOOKUP(HB5,Assumptions!$B$64:$C$93,2)*Availability,1),0)</f>
        <v>0</v>
      </c>
      <c r="HC13">
        <f>IF(HC6=8,ROUND(HC11*VLOOKUP(HC5,Assumptions!$B$64:$C$93,2)*Availability,1),0)</f>
        <v>0</v>
      </c>
      <c r="HD13">
        <f>IF(HD6=8,ROUND(HD11*VLOOKUP(HD5,Assumptions!$B$64:$C$93,2)*Availability,1),0)</f>
        <v>0</v>
      </c>
      <c r="HE13">
        <f>IF(HE6=8,ROUND(HE11*VLOOKUP(HE5,Assumptions!$B$64:$C$93,2)*Availability,1),0)</f>
        <v>0</v>
      </c>
      <c r="HF13">
        <f>IF(HF6=8,ROUND(HF11*VLOOKUP(HF5,Assumptions!$B$64:$C$93,2)*Availability,1),0)</f>
        <v>0</v>
      </c>
      <c r="HG13">
        <f>IF(HG6=8,ROUND(HG11*VLOOKUP(HG5,Assumptions!$B$64:$C$93,2)*Availability,1),0)</f>
        <v>0</v>
      </c>
      <c r="HH13">
        <f>IF(HH6=8,ROUND(HH11*VLOOKUP(HH5,Assumptions!$B$64:$C$93,2)*Availability,1),0)</f>
        <v>0</v>
      </c>
      <c r="HI13">
        <f>IF(HI6=8,ROUND(HI11*VLOOKUP(HI5,Assumptions!$B$64:$C$93,2)*Availability,1),0)</f>
        <v>0</v>
      </c>
      <c r="HJ13">
        <f>IF(HJ6=8,ROUND(HJ11*VLOOKUP(HJ5,Assumptions!$B$64:$C$93,2)*Availability,1),0)</f>
        <v>0</v>
      </c>
      <c r="HK13">
        <f>IF(HK6=8,ROUND(HK11*VLOOKUP(HK5,Assumptions!$B$64:$C$93,2)*Availability,1),0)</f>
        <v>0</v>
      </c>
      <c r="HL13">
        <f>IF(HL6=8,ROUND(HL11*VLOOKUP(HL5,Assumptions!$B$64:$C$93,2)*Availability,1),0)</f>
        <v>0</v>
      </c>
      <c r="HM13">
        <f>IF(HM6=8,ROUND(HM11*VLOOKUP(HM5,Assumptions!$B$64:$C$93,2)*Availability,1),0)</f>
        <v>0</v>
      </c>
      <c r="HN13">
        <f>IF(HN6=8,ROUND(HN11*VLOOKUP(HN5,Assumptions!$B$64:$C$93,2)*Availability,1),0)</f>
        <v>0</v>
      </c>
      <c r="HO13">
        <f>IF(HO6=8,ROUND(HO11*VLOOKUP(HO5,Assumptions!$B$64:$C$93,2)*Availability,1),0)</f>
        <v>0</v>
      </c>
      <c r="HP13">
        <f>IF(HP6=8,ROUND(HP11*VLOOKUP(HP5,Assumptions!$B$64:$C$93,2)*Availability,1),0)</f>
        <v>0</v>
      </c>
      <c r="HQ13">
        <f>IF(HQ6=8,ROUND(HQ11*VLOOKUP(HQ5,Assumptions!$B$64:$C$93,2)*Availability,1),0)</f>
        <v>0</v>
      </c>
      <c r="HR13">
        <f>IF(HR6=8,ROUND(HR11*VLOOKUP(HR5,Assumptions!$B$64:$C$93,2)*Availability,1),0)</f>
        <v>0</v>
      </c>
      <c r="HS13">
        <f>IF(HS6=8,ROUND(HS11*VLOOKUP(HS5,Assumptions!$B$64:$C$93,2)*Availability,1),0)</f>
        <v>0</v>
      </c>
      <c r="HT13">
        <f>IF(HT6=8,ROUND(HT11*VLOOKUP(HT5,Assumptions!$B$64:$C$93,2)*Availability,1),0)</f>
        <v>0</v>
      </c>
      <c r="HU13">
        <f>IF(HU6=8,ROUND(HU11*VLOOKUP(HU5,Assumptions!$B$64:$C$93,2)*Availability,1),0)</f>
        <v>0</v>
      </c>
      <c r="HV13">
        <f>IF(HV6=8,ROUND(HV11*VLOOKUP(HV5,Assumptions!$B$64:$C$93,2)*Availability,1),0)</f>
        <v>0</v>
      </c>
      <c r="HW13">
        <f>IF(HW6=8,ROUND(HW11*VLOOKUP(HW5,Assumptions!$B$64:$C$93,2)*Availability,1),0)</f>
        <v>0</v>
      </c>
      <c r="HX13">
        <f>IF(HX6=8,ROUND(HX11*VLOOKUP(HX5,Assumptions!$B$64:$C$93,2)*Availability,1),0)</f>
        <v>0</v>
      </c>
      <c r="HY13">
        <f>IF(HY6=8,ROUND(HY11*VLOOKUP(HY5,Assumptions!$B$64:$C$93,2)*Availability,1),0)</f>
        <v>0</v>
      </c>
      <c r="HZ13">
        <f>IF(HZ6=8,ROUND(HZ11*VLOOKUP(HZ5,Assumptions!$B$64:$C$93,2)*Availability,1),0)</f>
        <v>0</v>
      </c>
      <c r="IA13">
        <f>IF(IA6=8,ROUND(IA11*VLOOKUP(IA5,Assumptions!$B$64:$C$93,2)*Availability,1),0)</f>
        <v>0</v>
      </c>
      <c r="IB13">
        <f>IF(IB6=8,ROUND(IB11*VLOOKUP(IB5,Assumptions!$B$64:$C$93,2)*Availability,1),0)</f>
        <v>0</v>
      </c>
      <c r="IC13">
        <f>IF(IC6=8,ROUND(IC11*VLOOKUP(IC5,Assumptions!$B$64:$C$93,2)*Availability,1),0)</f>
        <v>0</v>
      </c>
      <c r="ID13">
        <f>IF(ID6=8,ROUND(ID11*VLOOKUP(ID5,Assumptions!$B$64:$C$93,2)*Availability,1),0)</f>
        <v>0</v>
      </c>
      <c r="IE13">
        <f>IF(IE6=8,ROUND(IE11*VLOOKUP(IE5,Assumptions!$B$64:$C$93,2)*Availability,1),0)</f>
        <v>0</v>
      </c>
      <c r="IF13">
        <f>IF(IF6=8,ROUND(IF11*VLOOKUP(IF5,Assumptions!$B$64:$C$93,2)*Availability,1),0)</f>
        <v>0</v>
      </c>
      <c r="IG13">
        <f>IF(IG6=8,ROUND(IG11*VLOOKUP(IG5,Assumptions!$B$64:$C$93,2)*Availability,1),0)</f>
        <v>0</v>
      </c>
      <c r="IH13">
        <f>IF(IH6=8,ROUND(IH11*VLOOKUP(IH5,Assumptions!$B$64:$C$93,2)*Availability,1),0)</f>
        <v>0</v>
      </c>
      <c r="II13">
        <f>IF(II6=8,ROUND(II11*VLOOKUP(II5,Assumptions!$B$64:$C$93,2)*Availability,1),0)</f>
        <v>0</v>
      </c>
      <c r="IJ13">
        <f>IF(IJ6=8,ROUND(IJ11*VLOOKUP(IJ5,Assumptions!$B$64:$C$93,2)*Availability,1),0)</f>
        <v>0</v>
      </c>
      <c r="IK13">
        <f>IF(IK6=8,ROUND(IK11*VLOOKUP(IK5,Assumptions!$B$64:$C$93,2)*Availability,1),0)</f>
        <v>0</v>
      </c>
      <c r="IL13">
        <f>IF(IL6=8,ROUND(IL11*VLOOKUP(IL5,Assumptions!$B$64:$C$93,2)*Availability,1),0)</f>
        <v>0</v>
      </c>
      <c r="IM13">
        <f>IF(IM6=8,ROUND(IM11*VLOOKUP(IM5,Assumptions!$B$64:$C$93,2)*Availability,1),0)</f>
        <v>0</v>
      </c>
      <c r="IN13">
        <f>IF(IN6=8,ROUND(IN11*VLOOKUP(IN5,Assumptions!$B$64:$C$93,2)*Availability,1),0)</f>
        <v>0</v>
      </c>
      <c r="IO13">
        <f>IF(IO6=8,ROUND(IO11*VLOOKUP(IO5,Assumptions!$B$64:$C$93,2)*Availability,1),0)</f>
        <v>0</v>
      </c>
      <c r="IP13">
        <f>IF(IP6=8,ROUND(IP11*VLOOKUP(IP5,Assumptions!$B$64:$C$93,2)*Availability,1),0)</f>
        <v>0</v>
      </c>
      <c r="IQ13">
        <f>IF(IQ6=8,ROUND(IQ11*VLOOKUP(IQ5,Assumptions!$B$64:$C$93,2)*Availability,1),0)</f>
        <v>0</v>
      </c>
      <c r="IR13">
        <f>IF(IR6=8,ROUND(IR11*VLOOKUP(IR5,Assumptions!$B$64:$C$93,2)*Availability,1),0)</f>
        <v>0</v>
      </c>
      <c r="IS13">
        <f>IF(IS6=8,ROUND(IS11*VLOOKUP(IS5,Assumptions!$B$64:$C$93,2)*Availability,1),0)</f>
        <v>0</v>
      </c>
      <c r="IT13">
        <f>IF(IT6=8,ROUND(IT11*VLOOKUP(IT5,Assumptions!$B$64:$C$93,2)*Availability,1),0)</f>
        <v>0</v>
      </c>
      <c r="IU13">
        <f>IF(IU6=8,ROUND(IU11*VLOOKUP(IU5,Assumptions!$B$64:$C$93,2)*Availability,1),0)</f>
        <v>0</v>
      </c>
      <c r="IV13">
        <f>IF(IV6=8,ROUND(IV11*VLOOKUP(IV5,Assumptions!$B$64:$C$93,2)*Availability,1),0)</f>
        <v>0</v>
      </c>
      <c r="IW13">
        <f>IF(IW6=8,ROUND(IW11*VLOOKUP(IW5,Assumptions!$B$64:$C$93,2)*Availability,1),0)</f>
        <v>0</v>
      </c>
      <c r="IX13">
        <f>IF(IX6=8,ROUND(IX11*VLOOKUP(IX5,Assumptions!$B$64:$C$93,2)*Availability,1),0)</f>
        <v>0</v>
      </c>
      <c r="IY13">
        <f>IF(IY6=8,ROUND(IY11*VLOOKUP(IY5,Assumptions!$B$64:$C$93,2)*Availability,1),0)</f>
        <v>0</v>
      </c>
      <c r="IZ13">
        <f>IF(IZ6=8,ROUND(IZ11*VLOOKUP(IZ5,Assumptions!$B$64:$C$93,2)*Availability,1),0)</f>
        <v>0</v>
      </c>
      <c r="JA13">
        <f>IF(JA6=8,ROUND(JA11*VLOOKUP(JA5,Assumptions!$B$64:$C$93,2)*Availability,1),0)</f>
        <v>0</v>
      </c>
      <c r="JB13">
        <f>IF(JB6=8,ROUND(JB11*VLOOKUP(JB5,Assumptions!$B$64:$C$93,2)*Availability,1),0)</f>
        <v>0</v>
      </c>
      <c r="JC13">
        <f>IF(JC6=8,ROUND(JC11*VLOOKUP(JC5,Assumptions!$B$64:$C$93,2)*Availability,1),0)</f>
        <v>0</v>
      </c>
      <c r="JD13">
        <f>IF(JD6=8,ROUND(JD11*VLOOKUP(JD5,Assumptions!$B$64:$C$93,2)*Availability,1),0)</f>
        <v>0</v>
      </c>
      <c r="JE13">
        <f>IF(JE6=8,ROUND(JE11*VLOOKUP(JE5,Assumptions!$B$64:$C$93,2)*Availability,1),0)</f>
        <v>0</v>
      </c>
      <c r="JF13">
        <f>IF(JF6=8,ROUND(JF11*VLOOKUP(JF5,Assumptions!$B$64:$C$93,2)*Availability,1),0)</f>
        <v>0</v>
      </c>
      <c r="JG13">
        <f>IF(JG6=8,ROUND(JG11*VLOOKUP(JG5,Assumptions!$B$64:$C$93,2)*Availability,1),0)</f>
        <v>0</v>
      </c>
      <c r="JH13">
        <f>IF(JH6=8,ROUND(JH11*VLOOKUP(JH5,Assumptions!$B$64:$C$93,2)*Availability,1),0)</f>
        <v>0</v>
      </c>
      <c r="JI13">
        <f>IF(JI6=8,ROUND(JI11*VLOOKUP(JI5,Assumptions!$B$64:$C$93,2)*Availability,1),0)</f>
        <v>0</v>
      </c>
      <c r="JJ13">
        <f>IF(JJ6=8,ROUND(JJ11*VLOOKUP(JJ5,Assumptions!$B$64:$C$93,2)*Availability,1),0)</f>
        <v>0</v>
      </c>
      <c r="JK13">
        <f>IF(JK6=8,ROUND(JK11*VLOOKUP(JK5,Assumptions!$B$64:$C$93,2)*Availability,1),0)</f>
        <v>0</v>
      </c>
      <c r="JL13">
        <f>IF(JL6=8,ROUND(JL11*VLOOKUP(JL5,Assumptions!$B$64:$C$93,2)*Availability,1),0)</f>
        <v>0</v>
      </c>
      <c r="JM13">
        <f>IF(JM6=8,ROUND(JM11*VLOOKUP(JM5,Assumptions!$B$64:$C$93,2)*Availability,1),0)</f>
        <v>0</v>
      </c>
      <c r="JN13">
        <f>IF(JN6=8,ROUND(JN11*VLOOKUP(JN5,Assumptions!$B$64:$C$93,2)*Availability,1),0)</f>
        <v>0</v>
      </c>
      <c r="JO13">
        <f>IF(JO6=8,ROUND(JO11*VLOOKUP(JO5,Assumptions!$B$64:$C$93,2)*Availability,1),0)</f>
        <v>0</v>
      </c>
      <c r="JP13">
        <f>IF(JP6=8,ROUND(JP11*VLOOKUP(JP5,Assumptions!$B$64:$C$93,2)*Availability,1),0)</f>
        <v>0</v>
      </c>
      <c r="JQ13">
        <f>IF(JQ6=8,ROUND(JQ11*VLOOKUP(JQ5,Assumptions!$B$64:$C$93,2)*Availability,1),0)</f>
        <v>0</v>
      </c>
      <c r="JR13">
        <f>IF(JR6=8,ROUND(JR11*VLOOKUP(JR5,Assumptions!$B$64:$C$93,2)*Availability,1),0)</f>
        <v>0</v>
      </c>
      <c r="JS13">
        <f>IF(JS6=8,ROUND(JS11*VLOOKUP(JS5,Assumptions!$B$64:$C$93,2)*Availability,1),0)</f>
        <v>0</v>
      </c>
      <c r="JT13">
        <f>IF(JT6=8,ROUND(JT11*VLOOKUP(JT5,Assumptions!$B$64:$C$93,2)*Availability,1),0)</f>
        <v>0</v>
      </c>
      <c r="JU13">
        <f>IF(JU6=8,ROUND(JU11*VLOOKUP(JU5,Assumptions!$B$64:$C$93,2)*Availability,1),0)</f>
        <v>0</v>
      </c>
      <c r="JV13">
        <f>IF(JV6=8,ROUND(JV11*VLOOKUP(JV5,Assumptions!$B$64:$C$93,2)*Availability,1),0)</f>
        <v>0</v>
      </c>
      <c r="JW13">
        <f>IF(JW6=8,ROUND(JW11*VLOOKUP(JW5,Assumptions!$B$64:$C$93,2)*Availability,1),0)</f>
        <v>0</v>
      </c>
      <c r="JX13">
        <f>IF(JX6=8,ROUND(JX11*VLOOKUP(JX5,Assumptions!$B$64:$C$93,2)*Availability,1),0)</f>
        <v>0</v>
      </c>
      <c r="JY13">
        <f>IF(JY6=8,ROUND(JY11*VLOOKUP(JY5,Assumptions!$B$64:$C$93,2)*Availability,1),0)</f>
        <v>0</v>
      </c>
      <c r="JZ13">
        <f>IF(JZ6=8,ROUND(JZ11*VLOOKUP(JZ5,Assumptions!$B$64:$C$93,2)*Availability,1),0)</f>
        <v>0</v>
      </c>
      <c r="KA13">
        <f>IF(KA6=8,ROUND(KA11*VLOOKUP(KA5,Assumptions!$B$64:$C$93,2)*Availability,1),0)</f>
        <v>0</v>
      </c>
      <c r="KB13">
        <f>IF(KB6=8,ROUND(KB11*VLOOKUP(KB5,Assumptions!$B$64:$C$93,2)*Availability,1),0)</f>
        <v>0</v>
      </c>
      <c r="KC13">
        <f>IF(KC6=8,ROUND(KC11*VLOOKUP(KC5,Assumptions!$B$64:$C$93,2)*Availability,1),0)</f>
        <v>0</v>
      </c>
      <c r="KD13">
        <f>IF(KD6=8,ROUND(KD11*VLOOKUP(KD5,Assumptions!$B$64:$C$93,2)*Availability,1),0)</f>
        <v>0</v>
      </c>
      <c r="KE13">
        <f>IF(KE6=8,ROUND(KE11*VLOOKUP(KE5,Assumptions!$B$64:$C$93,2)*Availability,1),0)</f>
        <v>0</v>
      </c>
      <c r="KF13">
        <f>IF(KF6=8,ROUND(KF11*VLOOKUP(KF5,Assumptions!$B$64:$C$93,2)*Availability,1),0)</f>
        <v>0</v>
      </c>
      <c r="KG13">
        <f>IF(KG6=8,ROUND(KG11*VLOOKUP(KG5,Assumptions!$B$64:$C$93,2)*Availability,1),0)</f>
        <v>0</v>
      </c>
      <c r="KH13">
        <f>IF(KH6=8,ROUND(KH11*VLOOKUP(KH5,Assumptions!$B$64:$C$93,2)*Availability,1),0)</f>
        <v>0</v>
      </c>
      <c r="KI13">
        <f>IF(KI6=8,ROUND(KI11*VLOOKUP(KI5,Assumptions!$B$64:$C$93,2)*Availability,1),0)</f>
        <v>0</v>
      </c>
      <c r="KJ13">
        <f>IF(KJ6=8,ROUND(KJ11*VLOOKUP(KJ5,Assumptions!$B$64:$C$93,2)*Availability,1),0)</f>
        <v>0</v>
      </c>
      <c r="KK13">
        <f>IF(KK6=8,ROUND(KK11*VLOOKUP(KK5,Assumptions!$B$64:$C$93,2)*Availability,1),0)</f>
        <v>0</v>
      </c>
      <c r="KL13">
        <f>IF(KL6=8,ROUND(KL11*VLOOKUP(KL5,Assumptions!$B$64:$C$93,2)*Availability,1),0)</f>
        <v>0</v>
      </c>
      <c r="KM13">
        <f>IF(KM6=8,ROUND(KM11*VLOOKUP(KM5,Assumptions!$B$64:$C$93,2)*Availability,1),0)</f>
        <v>0</v>
      </c>
      <c r="KN13">
        <f>IF(KN6=8,ROUND(KN11*VLOOKUP(KN5,Assumptions!$B$64:$C$93,2)*Availability,1),0)</f>
        <v>0</v>
      </c>
      <c r="KO13">
        <f>IF(KO6=8,ROUND(KO11*VLOOKUP(KO5,Assumptions!$B$64:$C$93,2)*Availability,1),0)</f>
        <v>0</v>
      </c>
      <c r="KP13">
        <f>IF(KP6=8,ROUND(KP11*VLOOKUP(KP5,Assumptions!$B$64:$C$93,2)*Availability,1),0)</f>
        <v>0</v>
      </c>
      <c r="KQ13">
        <f>IF(KQ6=8,ROUND(KQ11*VLOOKUP(KQ5,Assumptions!$B$64:$C$93,2)*Availability,1),0)</f>
        <v>0</v>
      </c>
      <c r="KR13">
        <f>IF(KR6=8,ROUND(KR11*VLOOKUP(KR5,Assumptions!$B$64:$C$93,2)*Availability,1),0)</f>
        <v>0</v>
      </c>
      <c r="KS13">
        <f>IF(KS6=8,ROUND(KS11*VLOOKUP(KS5,Assumptions!$B$64:$C$93,2)*Availability,1),0)</f>
        <v>0</v>
      </c>
      <c r="KT13">
        <f>IF(KT6=8,ROUND(KT11*VLOOKUP(KT5,Assumptions!$B$64:$C$93,2)*Availability,1),0)</f>
        <v>0</v>
      </c>
      <c r="KU13">
        <f>IF(KU6=8,ROUND(KU11*VLOOKUP(KU5,Assumptions!$B$64:$C$93,2)*Availability,1),0)</f>
        <v>0</v>
      </c>
      <c r="KV13">
        <f>IF(KV6=8,ROUND(KV11*VLOOKUP(KV5,Assumptions!$B$64:$C$93,2)*Availability,1),0)</f>
        <v>0</v>
      </c>
      <c r="KW13">
        <f>IF(KW6=8,ROUND(KW11*VLOOKUP(KW5,Assumptions!$B$64:$C$93,2)*Availability,1),0)</f>
        <v>0</v>
      </c>
      <c r="KX13">
        <f>IF(KX6=8,ROUND(KX11*VLOOKUP(KX5,Assumptions!$B$64:$C$93,2)*Availability,1),0)</f>
        <v>0</v>
      </c>
      <c r="KY13">
        <f>IF(KY6=8,ROUND(KY11*VLOOKUP(KY5,Assumptions!$B$64:$C$93,2)*Availability,1),0)</f>
        <v>0</v>
      </c>
      <c r="KZ13">
        <f>IF(KZ6=8,ROUND(KZ11*VLOOKUP(KZ5,Assumptions!$B$64:$C$93,2)*Availability,1),0)</f>
        <v>0</v>
      </c>
      <c r="LA13">
        <f>IF(LA6=8,ROUND(LA11*VLOOKUP(LA5,Assumptions!$B$64:$C$93,2)*Availability,1),0)</f>
        <v>0</v>
      </c>
      <c r="LB13">
        <f>IF(LB6=8,ROUND(LB11*VLOOKUP(LB5,Assumptions!$B$64:$C$93,2)*Availability,1),0)</f>
        <v>0</v>
      </c>
      <c r="LC13">
        <f>IF(LC6=8,ROUND(LC11*VLOOKUP(LC5,Assumptions!$B$64:$C$93,2)*Availability,1),0)</f>
        <v>0</v>
      </c>
      <c r="LD13">
        <f>IF(LD6=8,ROUND(LD11*VLOOKUP(LD5,Assumptions!$B$64:$C$93,2)*Availability,1),0)</f>
        <v>0</v>
      </c>
      <c r="LE13">
        <f>IF(LE6=8,ROUND(LE11*VLOOKUP(LE5,Assumptions!$B$64:$C$93,2)*Availability,1),0)</f>
        <v>0</v>
      </c>
      <c r="LF13">
        <f>IF(LF6=8,ROUND(LF11*VLOOKUP(LF5,Assumptions!$B$64:$C$93,2)*Availability,1),0)</f>
        <v>0</v>
      </c>
      <c r="LG13">
        <f>IF(LG6=8,ROUND(LG11*VLOOKUP(LG5,Assumptions!$B$64:$C$93,2)*Availability,1),0)</f>
        <v>0</v>
      </c>
      <c r="LH13">
        <f>IF(LH6=8,ROUND(LH11*VLOOKUP(LH5,Assumptions!$B$64:$C$93,2)*Availability,1),0)</f>
        <v>0</v>
      </c>
      <c r="LI13">
        <f>IF(LI6=8,ROUND(LI11*VLOOKUP(LI5,Assumptions!$B$64:$C$93,2)*Availability,1),0)</f>
        <v>0</v>
      </c>
      <c r="LJ13">
        <f>IF(LJ6=8,ROUND(LJ11*VLOOKUP(LJ5,Assumptions!$B$64:$C$93,2)*Availability,1),0)</f>
        <v>0</v>
      </c>
      <c r="LK13">
        <f>IF(LK6=8,ROUND(LK11*VLOOKUP(LK5,Assumptions!$B$64:$C$93,2)*Availability,1),0)</f>
        <v>0</v>
      </c>
      <c r="LL13">
        <f>IF(LL6=8,ROUND(LL11*VLOOKUP(LL5,Assumptions!$B$64:$C$93,2)*Availability,1),0)</f>
        <v>0</v>
      </c>
      <c r="LM13">
        <f>IF(LM6=8,ROUND(LM11*VLOOKUP(LM5,Assumptions!$B$64:$C$93,2)*Availability,1),0)</f>
        <v>0</v>
      </c>
      <c r="LN13">
        <f>IF(LN6=8,ROUND(LN11*VLOOKUP(LN5,Assumptions!$B$64:$C$93,2)*Availability,1),0)</f>
        <v>0</v>
      </c>
      <c r="LO13">
        <f>IF(LO6=8,ROUND(LO11*VLOOKUP(LO5,Assumptions!$B$64:$C$93,2)*Availability,1),0)</f>
        <v>0</v>
      </c>
      <c r="LP13">
        <f>IF(LP6=8,ROUND(LP11*VLOOKUP(LP5,Assumptions!$B$64:$C$93,2)*Availability,1),0)</f>
        <v>0</v>
      </c>
      <c r="LQ13">
        <f>IF(LQ6=8,ROUND(LQ11*VLOOKUP(LQ5,Assumptions!$B$64:$C$93,2)*Availability,1),0)</f>
        <v>0</v>
      </c>
      <c r="LR13">
        <f>IF(LR6=8,ROUND(LR11*VLOOKUP(LR5,Assumptions!$B$64:$C$93,2)*Availability,1),0)</f>
        <v>0</v>
      </c>
      <c r="LS13">
        <f>IF(LS6=8,ROUND(LS11*VLOOKUP(LS5,Assumptions!$B$64:$C$93,2)*Availability,1),0)</f>
        <v>0</v>
      </c>
      <c r="LT13">
        <f>IF(LT6=8,ROUND(LT11*VLOOKUP(LT5,Assumptions!$B$64:$C$93,2)*Availability,1),0)</f>
        <v>0</v>
      </c>
      <c r="LU13">
        <f>IF(LU6=8,ROUND(LU11*VLOOKUP(LU5,Assumptions!$B$64:$C$93,2)*Availability,1),0)</f>
        <v>0</v>
      </c>
      <c r="LV13">
        <f>IF(LV6=8,ROUND(LV11*VLOOKUP(LV5,Assumptions!$B$64:$C$93,2)*Availability,1),0)</f>
        <v>0</v>
      </c>
      <c r="LW13">
        <f>IF(LW6=8,ROUND(LW11*VLOOKUP(LW5,Assumptions!$B$64:$C$93,2)*Availability,1),0)</f>
        <v>0</v>
      </c>
      <c r="LX13">
        <f>IF(LX6=8,ROUND(LX11*VLOOKUP(LX5,Assumptions!$B$64:$C$93,2)*Availability,1),0)</f>
        <v>0</v>
      </c>
      <c r="LY13">
        <f>IF(LY6=8,ROUND(LY11*VLOOKUP(LY5,Assumptions!$B$64:$C$93,2)*Availability,1),0)</f>
        <v>0</v>
      </c>
      <c r="LZ13">
        <f>IF(LZ6=8,ROUND(LZ11*VLOOKUP(LZ5,Assumptions!$B$64:$C$93,2)*Availability,1),0)</f>
        <v>0</v>
      </c>
      <c r="MA13">
        <f>IF(MA6=8,ROUND(MA11*VLOOKUP(MA5,Assumptions!$B$64:$C$93,2)*Availability,1),0)</f>
        <v>0</v>
      </c>
      <c r="MB13">
        <f>IF(MB6=8,ROUND(MB11*VLOOKUP(MB5,Assumptions!$B$64:$C$93,2)*Availability,1),0)</f>
        <v>0</v>
      </c>
      <c r="MC13">
        <f>IF(MC6=8,ROUND(MC11*VLOOKUP(MC5,Assumptions!$B$64:$C$93,2)*Availability,1),0)</f>
        <v>0</v>
      </c>
      <c r="MD13">
        <f>IF(MD6=8,ROUND(MD11*VLOOKUP(MD5,Assumptions!$B$64:$C$93,2)*Availability,1),0)</f>
        <v>0</v>
      </c>
      <c r="ME13">
        <f>IF(ME6=8,ROUND(ME11*VLOOKUP(ME5,Assumptions!$B$64:$C$93,2)*Availability,1),0)</f>
        <v>0</v>
      </c>
      <c r="MF13">
        <f>IF(MF6=8,ROUND(MF11*VLOOKUP(MF5,Assumptions!$B$64:$C$93,2)*Availability,1),0)</f>
        <v>0</v>
      </c>
      <c r="MG13">
        <f>IF(MG6=8,ROUND(MG11*VLOOKUP(MG5,Assumptions!$B$64:$C$93,2)*Availability,1),0)</f>
        <v>0</v>
      </c>
      <c r="MH13">
        <f>IF(MH6=8,ROUND(MH11*VLOOKUP(MH5,Assumptions!$B$64:$C$93,2)*Availability,1),0)</f>
        <v>0</v>
      </c>
      <c r="MI13">
        <f>IF(MI6=8,ROUND(MI11*VLOOKUP(MI5,Assumptions!$B$64:$C$93,2)*Availability,1),0)</f>
        <v>0</v>
      </c>
      <c r="MJ13">
        <f>IF(MJ6=8,ROUND(MJ11*VLOOKUP(MJ5,Assumptions!$B$64:$C$93,2)*Availability,1),0)</f>
        <v>0</v>
      </c>
      <c r="MK13">
        <f>IF(MK6=8,ROUND(MK11*VLOOKUP(MK5,Assumptions!$B$64:$C$93,2)*Availability,1),0)</f>
        <v>0</v>
      </c>
      <c r="ML13">
        <f>IF(ML6=8,ROUND(ML11*VLOOKUP(ML5,Assumptions!$B$64:$C$93,2)*Availability,1),0)</f>
        <v>0</v>
      </c>
      <c r="MM13">
        <f>IF(MM6=8,ROUND(MM11*VLOOKUP(MM5,Assumptions!$B$64:$C$93,2)*Availability,1),0)</f>
        <v>0</v>
      </c>
      <c r="MN13">
        <f>IF(MN6=8,ROUND(MN11*VLOOKUP(MN5,Assumptions!$B$64:$C$93,2)*Availability,1),0)</f>
        <v>0</v>
      </c>
      <c r="MO13">
        <f>IF(MO6=8,ROUND(MO11*VLOOKUP(MO5,Assumptions!$B$64:$C$93,2)*Availability,1),0)</f>
        <v>0</v>
      </c>
      <c r="MP13">
        <f>IF(MP6=8,ROUND(MP11*VLOOKUP(MP5,Assumptions!$B$64:$C$93,2)*Availability,1),0)</f>
        <v>0</v>
      </c>
      <c r="MQ13">
        <f>IF(MQ6=8,ROUND(MQ11*VLOOKUP(MQ5,Assumptions!$B$64:$C$93,2)*Availability,1),0)</f>
        <v>0</v>
      </c>
      <c r="MR13">
        <f>IF(MR6=8,ROUND(MR11*VLOOKUP(MR5,Assumptions!$B$64:$C$93,2)*Availability,1),0)</f>
        <v>0</v>
      </c>
      <c r="MS13">
        <f>IF(MS6=8,ROUND(MS11*VLOOKUP(MS5,Assumptions!$B$64:$C$93,2)*Availability,1),0)</f>
        <v>0</v>
      </c>
      <c r="MT13">
        <f>IF(MT6=8,ROUND(MT11*VLOOKUP(MT5,Assumptions!$B$64:$C$93,2)*Availability,1),0)</f>
        <v>0</v>
      </c>
      <c r="MU13">
        <f>IF(MU6=8,ROUND(MU11*VLOOKUP(MU5,Assumptions!$B$64:$C$93,2)*Availability,1),0)</f>
        <v>0</v>
      </c>
      <c r="MV13">
        <f>IF(MV6=8,ROUND(MV11*VLOOKUP(MV5,Assumptions!$B$64:$C$93,2)*Availability,1),0)</f>
        <v>0</v>
      </c>
      <c r="MW13">
        <f>IF(MW6=8,ROUND(MW11*VLOOKUP(MW5,Assumptions!$B$64:$C$93,2)*Availability,1),0)</f>
        <v>0</v>
      </c>
      <c r="MX13">
        <f>IF(MX6=8,ROUND(MX11*VLOOKUP(MX5,Assumptions!$B$64:$C$93,2)*Availability,1),0)</f>
        <v>0</v>
      </c>
      <c r="MY13">
        <f>IF(MY6=8,ROUND(MY11*VLOOKUP(MY5,Assumptions!$B$64:$C$93,2)*Availability,1),0)</f>
        <v>0</v>
      </c>
      <c r="MZ13">
        <f>IF(MZ6=8,ROUND(MZ11*VLOOKUP(MZ5,Assumptions!$B$64:$C$93,2)*Availability,1),0)</f>
        <v>0</v>
      </c>
      <c r="NA13">
        <f>IF(NA6=8,ROUND(NA11*VLOOKUP(NA5,Assumptions!$B$64:$C$93,2)*Availability,1),0)</f>
        <v>0</v>
      </c>
      <c r="NB13">
        <f>IF(NB6=8,ROUND(NB11*VLOOKUP(NB5,Assumptions!$B$64:$C$93,2)*Availability,1),0)</f>
        <v>0</v>
      </c>
      <c r="NC13">
        <f>IF(NC6=8,ROUND(NC11*VLOOKUP(NC5,Assumptions!$B$64:$C$93,2)*Availability,1),0)</f>
        <v>0</v>
      </c>
      <c r="ND13">
        <f>IF(ND6=8,ROUND(ND11*VLOOKUP(ND5,Assumptions!$B$64:$C$93,2)*Availability,1),0)</f>
        <v>0</v>
      </c>
      <c r="NE13">
        <f>IF(NE6=8,ROUND(NE11*VLOOKUP(NE5,Assumptions!$B$64:$C$93,2)*Availability,1),0)</f>
        <v>0</v>
      </c>
      <c r="NF13">
        <f>IF(NF6=8,ROUND(NF11*VLOOKUP(NF5,Assumptions!$B$64:$C$93,2)*Availability,1),0)</f>
        <v>0</v>
      </c>
      <c r="NG13">
        <f>IF(NG6=8,ROUND(NG11*VLOOKUP(NG5,Assumptions!$B$64:$C$93,2)*Availability,1),0)</f>
        <v>0</v>
      </c>
      <c r="NH13">
        <f>IF(NH6=8,ROUND(NH11*VLOOKUP(NH5,Assumptions!$B$64:$C$93,2)*Availability,1),0)</f>
        <v>0</v>
      </c>
      <c r="NI13">
        <f>IF(NI6=8,ROUND(NI11*VLOOKUP(NI5,Assumptions!$B$64:$C$93,2)*Availability,1),0)</f>
        <v>0</v>
      </c>
      <c r="NJ13">
        <f>IF(NJ6=8,ROUND(NJ11*VLOOKUP(NJ5,Assumptions!$B$64:$C$93,2)*Availability,1),0)</f>
        <v>0</v>
      </c>
      <c r="NK13">
        <f>IF(NK6=8,ROUND(NK11*VLOOKUP(NK5,Assumptions!$B$64:$C$93,2)*Availability,1),0)</f>
        <v>0</v>
      </c>
      <c r="NL13">
        <f>IF(NL6=8,ROUND(NL11*VLOOKUP(NL5,Assumptions!$B$64:$C$93,2)*Availability,1),0)</f>
        <v>0</v>
      </c>
      <c r="NM13">
        <f>IF(NM6=8,ROUND(NM11*VLOOKUP(NM5,Assumptions!$B$64:$C$93,2)*Availability,1),0)</f>
        <v>0</v>
      </c>
      <c r="NN13">
        <f>IF(NN6=8,ROUND(NN11*VLOOKUP(NN5,Assumptions!$B$64:$C$93,2)*Availability,1),0)</f>
        <v>0</v>
      </c>
      <c r="NO13">
        <f>IF(NO6=8,ROUND(NO11*VLOOKUP(NO5,Assumptions!$B$64:$C$93,2)*Availability,1),0)</f>
        <v>0</v>
      </c>
      <c r="NP13">
        <f>IF(NP6=8,ROUND(NP11*VLOOKUP(NP5,Assumptions!$B$64:$C$93,2)*Availability,1),0)</f>
        <v>0</v>
      </c>
      <c r="NQ13">
        <f>IF(NQ6=8,ROUND(NQ11*VLOOKUP(NQ5,Assumptions!$B$64:$C$93,2)*Availability,1),0)</f>
        <v>0</v>
      </c>
      <c r="NR13">
        <f>IF(NR6=8,ROUND(NR11*VLOOKUP(NR5,Assumptions!$B$64:$C$93,2)*Availability,1),0)</f>
        <v>0</v>
      </c>
      <c r="NW13" s="1"/>
      <c r="NX13" s="1"/>
    </row>
    <row r="14" spans="1:389">
      <c r="A14" t="s">
        <v>347</v>
      </c>
      <c r="B14" s="16"/>
      <c r="C14">
        <f>ROUND(C11*VLOOKUP(C5,Assumptions!$B$64:$C$93,2)*Availability,1)</f>
        <v>0</v>
      </c>
      <c r="D14">
        <f>ROUND(D11*VLOOKUP(D5,Assumptions!$B$64:$C$93,2)*Availability,1)</f>
        <v>0</v>
      </c>
      <c r="E14">
        <f>ROUND(E11*VLOOKUP(E5,Assumptions!$B$64:$C$93,2)*Availability,1)</f>
        <v>0</v>
      </c>
      <c r="F14">
        <f>ROUND(F11*VLOOKUP(F5,Assumptions!$B$64:$C$93,2)*Availability,1)</f>
        <v>0</v>
      </c>
      <c r="G14">
        <f>ROUND(G11*VLOOKUP(G5,Assumptions!$B$64:$C$93,2)*Availability,1)</f>
        <v>0</v>
      </c>
      <c r="H14">
        <f>ROUND(H11*VLOOKUP(H5,Assumptions!$B$64:$C$93,2)*Availability,1)</f>
        <v>0</v>
      </c>
      <c r="I14">
        <f>ROUND(I11*VLOOKUP(I5,Assumptions!$B$64:$C$93,2)*Availability,1)</f>
        <v>0</v>
      </c>
      <c r="J14">
        <f>ROUND(J11*VLOOKUP(J5,Assumptions!$B$64:$C$93,2)*Availability,1)</f>
        <v>0</v>
      </c>
      <c r="K14">
        <f>ROUND(K11*VLOOKUP(K5,Assumptions!$B$64:$C$93,2)*Availability,1)</f>
        <v>0</v>
      </c>
      <c r="L14">
        <f>ROUND(L11*VLOOKUP(L5,Assumptions!$B$64:$C$93,2)*Availability,1)</f>
        <v>0</v>
      </c>
      <c r="M14">
        <f>ROUND(M11*VLOOKUP(M5,Assumptions!$B$64:$C$93,2)*Availability,1)</f>
        <v>0</v>
      </c>
      <c r="N14">
        <f>ROUND(N11*VLOOKUP(N5,Assumptions!$B$64:$C$93,2)*Availability,1)</f>
        <v>0</v>
      </c>
      <c r="O14">
        <f>ROUND(O11*VLOOKUP(O5,Assumptions!$B$64:$C$93,2)*Availability,1)</f>
        <v>0</v>
      </c>
      <c r="P14">
        <f>ROUND(P11*VLOOKUP(P5,Assumptions!$B$64:$C$93,2)*Availability,1)</f>
        <v>0</v>
      </c>
      <c r="Q14">
        <f>ROUND(Q11*VLOOKUP(Q5,Assumptions!$B$64:$C$93,2)*Availability,1)</f>
        <v>0</v>
      </c>
      <c r="R14">
        <f>ROUND(R11*VLOOKUP(R5,Assumptions!$B$64:$C$93,2)*Availability,1)</f>
        <v>0</v>
      </c>
      <c r="S14">
        <f>ROUND(S11*VLOOKUP(S5,Assumptions!$B$64:$C$93,2)*Availability,1)</f>
        <v>0</v>
      </c>
      <c r="T14">
        <f>ROUND(T11*VLOOKUP(T5,Assumptions!$B$64:$C$93,2)*Availability,1)</f>
        <v>0</v>
      </c>
      <c r="U14">
        <f>ROUND(U11*VLOOKUP(U5,Assumptions!$B$64:$C$93,2)*Availability,1)</f>
        <v>0</v>
      </c>
      <c r="V14">
        <f>ROUND(V11*VLOOKUP(V5,Assumptions!$B$64:$C$93,2)*Availability,1)</f>
        <v>0</v>
      </c>
      <c r="W14">
        <f>ROUND(W11*VLOOKUP(W5,Assumptions!$B$64:$C$93,2)*Availability,1)</f>
        <v>0</v>
      </c>
      <c r="X14">
        <f>ROUND(X11*VLOOKUP(X5,Assumptions!$B$64:$C$93,2)*Availability,1)</f>
        <v>0</v>
      </c>
      <c r="Y14">
        <f>ROUND(Y11*VLOOKUP(Y5,Assumptions!$B$64:$C$93,2)*Availability,1)</f>
        <v>0</v>
      </c>
      <c r="Z14">
        <f>ROUND(Z11*VLOOKUP(Z5,Assumptions!$B$64:$C$93,2)*Availability,1)</f>
        <v>0</v>
      </c>
      <c r="AA14">
        <f>ROUND(AA11*VLOOKUP(AA5,Assumptions!$B$64:$C$93,2)*Availability,1)</f>
        <v>0</v>
      </c>
      <c r="AB14">
        <f>ROUND(AB11*VLOOKUP(AB5,Assumptions!$B$64:$C$93,2)*Availability,1)</f>
        <v>0</v>
      </c>
      <c r="AC14">
        <f>ROUND(AC11*VLOOKUP(AC5,Assumptions!$B$64:$C$93,2)*Availability,1)</f>
        <v>0</v>
      </c>
      <c r="AD14">
        <f>ROUND(AD11*VLOOKUP(AD5,Assumptions!$B$64:$C$93,2)*Availability,1)</f>
        <v>0</v>
      </c>
      <c r="AE14">
        <f>ROUND(AE11*VLOOKUP(AE5,Assumptions!$B$64:$C$93,2)*Availability,1)</f>
        <v>0</v>
      </c>
      <c r="AF14">
        <f>ROUND(AF11*VLOOKUP(AF5,Assumptions!$B$64:$C$93,2)*Availability,1)</f>
        <v>0</v>
      </c>
      <c r="AG14">
        <f>ROUND(AG11*VLOOKUP(AG5,Assumptions!$B$64:$C$93,2)*Availability,1)</f>
        <v>0</v>
      </c>
      <c r="AH14">
        <f>ROUND(AH11*VLOOKUP(AH5,Assumptions!$B$64:$C$93,2)*Availability,1)</f>
        <v>0</v>
      </c>
      <c r="AI14">
        <f>ROUND(AI11*VLOOKUP(AI5,Assumptions!$B$64:$C$93,2)*Availability,1)</f>
        <v>0</v>
      </c>
      <c r="AJ14">
        <f>ROUND(AJ11*VLOOKUP(AJ5,Assumptions!$B$64:$C$93,2)*Availability,1)</f>
        <v>0</v>
      </c>
      <c r="AK14">
        <f>ROUND(AK11*VLOOKUP(AK5,Assumptions!$B$64:$C$93,2)*Availability,1)</f>
        <v>0</v>
      </c>
      <c r="AL14">
        <f>ROUND(AL11*VLOOKUP(AL5,Assumptions!$B$64:$C$93,2)*Availability,1)</f>
        <v>0</v>
      </c>
      <c r="AM14">
        <f>ROUND(AM11*VLOOKUP(AM5,Assumptions!$B$64:$C$93,2)*Availability,1)</f>
        <v>0</v>
      </c>
      <c r="AN14">
        <f>ROUND(AN11*VLOOKUP(AN5,Assumptions!$B$64:$C$93,2)*Availability,1)</f>
        <v>0</v>
      </c>
      <c r="AO14">
        <f>ROUND(AO11*VLOOKUP(AO5,Assumptions!$B$64:$C$93,2)*Availability,1)</f>
        <v>0</v>
      </c>
      <c r="AP14">
        <f>ROUND(AP11*VLOOKUP(AP5,Assumptions!$B$64:$C$93,2)*Availability,1)</f>
        <v>0</v>
      </c>
      <c r="AQ14">
        <f>ROUND(AQ11*VLOOKUP(AQ5,Assumptions!$B$64:$C$93,2)*Availability,1)</f>
        <v>0</v>
      </c>
      <c r="AR14">
        <f>ROUND(AR11*VLOOKUP(AR5,Assumptions!$B$64:$C$93,2)*Availability,1)</f>
        <v>0</v>
      </c>
      <c r="AS14">
        <f>ROUND(AS11*VLOOKUP(AS5,Assumptions!$B$64:$C$93,2)*Availability,1)</f>
        <v>0</v>
      </c>
      <c r="AT14">
        <f>ROUND(AT11*VLOOKUP(AT5,Assumptions!$B$64:$C$93,2)*Availability,1)</f>
        <v>0</v>
      </c>
      <c r="AU14">
        <f>ROUND(AU11*VLOOKUP(AU5,Assumptions!$B$64:$C$93,2)*Availability,1)</f>
        <v>0</v>
      </c>
      <c r="AV14">
        <f>ROUND(AV11*VLOOKUP(AV5,Assumptions!$B$64:$C$93,2)*Availability,1)</f>
        <v>0</v>
      </c>
      <c r="AW14">
        <f>ROUND(AW11*VLOOKUP(AW5,Assumptions!$B$64:$C$93,2)*Availability,1)</f>
        <v>0</v>
      </c>
      <c r="AX14">
        <f>ROUND(AX11*VLOOKUP(AX5,Assumptions!$B$64:$C$93,2)*Availability,1)</f>
        <v>0</v>
      </c>
      <c r="AY14">
        <f>ROUND(AY11*VLOOKUP(AY5,Assumptions!$B$64:$C$93,2)*Availability,1)</f>
        <v>0</v>
      </c>
      <c r="AZ14">
        <f>ROUND(AZ11*VLOOKUP(AZ5,Assumptions!$B$64:$C$93,2)*Availability,1)</f>
        <v>0</v>
      </c>
      <c r="BA14">
        <f>ROUND(BA11*VLOOKUP(BA5,Assumptions!$B$64:$C$93,2)*Availability,1)</f>
        <v>0</v>
      </c>
      <c r="BB14">
        <f>ROUND(BB11*VLOOKUP(BB5,Assumptions!$B$64:$C$93,2)*Availability,1)</f>
        <v>0</v>
      </c>
      <c r="BC14">
        <f>ROUND(BC11*VLOOKUP(BC5,Assumptions!$B$64:$C$93,2)*Availability,1)</f>
        <v>0</v>
      </c>
      <c r="BD14">
        <f>ROUND(BD11*VLOOKUP(BD5,Assumptions!$B$64:$C$93,2)*Availability,1)</f>
        <v>0</v>
      </c>
      <c r="BE14">
        <f>ROUND(BE11*VLOOKUP(BE5,Assumptions!$B$64:$C$93,2)*Availability,1)</f>
        <v>0</v>
      </c>
      <c r="BF14">
        <f>ROUND(BF11*VLOOKUP(BF5,Assumptions!$B$64:$C$93,2)*Availability,1)</f>
        <v>0</v>
      </c>
      <c r="BG14">
        <f>ROUND(BG11*VLOOKUP(BG5,Assumptions!$B$64:$C$93,2)*Availability,1)</f>
        <v>0</v>
      </c>
      <c r="BH14">
        <f>ROUND(BH11*VLOOKUP(BH5,Assumptions!$B$64:$C$93,2)*Availability,1)</f>
        <v>0</v>
      </c>
      <c r="BI14">
        <f>ROUND(BI11*VLOOKUP(BI5,Assumptions!$B$64:$C$93,2)*Availability,1)</f>
        <v>0</v>
      </c>
      <c r="BJ14">
        <f>ROUND(BJ11*VLOOKUP(BJ5,Assumptions!$B$64:$C$93,2)*Availability,1)</f>
        <v>0</v>
      </c>
      <c r="BK14">
        <f>ROUND(BK11*VLOOKUP(BK5,Assumptions!$B$64:$C$93,2)*Availability,1)</f>
        <v>0</v>
      </c>
      <c r="BL14">
        <f>ROUND(BL11*VLOOKUP(BL5,Assumptions!$B$64:$C$93,2)*Availability,1)</f>
        <v>0</v>
      </c>
      <c r="BM14">
        <f>ROUND(BM11*VLOOKUP(BM5,Assumptions!$B$64:$C$93,2)*Availability,1)</f>
        <v>0</v>
      </c>
      <c r="BN14">
        <f>ROUND(BN11*VLOOKUP(BN5,Assumptions!$B$64:$C$93,2)*Availability,1)</f>
        <v>0</v>
      </c>
      <c r="BO14">
        <f>ROUND(BO11*VLOOKUP(BO5,Assumptions!$B$64:$C$93,2)*Availability,1)</f>
        <v>0</v>
      </c>
      <c r="BP14">
        <f>ROUND(BP11*VLOOKUP(BP5,Assumptions!$B$64:$C$93,2)*Availability,1)</f>
        <v>0</v>
      </c>
      <c r="BQ14">
        <f>ROUND(BQ11*VLOOKUP(BQ5,Assumptions!$B$64:$C$93,2)*Availability,1)</f>
        <v>0</v>
      </c>
      <c r="BR14">
        <f>ROUND(BR11*VLOOKUP(BR5,Assumptions!$B$64:$C$93,2)*Availability,1)</f>
        <v>0</v>
      </c>
      <c r="BS14">
        <f>ROUND(BS11*VLOOKUP(BS5,Assumptions!$B$64:$C$93,2)*Availability,1)</f>
        <v>0</v>
      </c>
      <c r="BT14">
        <f>ROUND(BT11*VLOOKUP(BT5,Assumptions!$B$64:$C$93,2)*Availability,1)</f>
        <v>0</v>
      </c>
      <c r="BU14">
        <f>ROUND(BU11*VLOOKUP(BU5,Assumptions!$B$64:$C$93,2)*Availability,1)</f>
        <v>0</v>
      </c>
      <c r="BV14">
        <f>ROUND(BV11*VLOOKUP(BV5,Assumptions!$B$64:$C$93,2)*Availability,1)</f>
        <v>0</v>
      </c>
      <c r="BW14">
        <f>ROUND(BW11*VLOOKUP(BW5,Assumptions!$B$64:$C$93,2)*Availability,1)</f>
        <v>0</v>
      </c>
      <c r="BX14">
        <f>ROUND(BX11*VLOOKUP(BX5,Assumptions!$B$64:$C$93,2)*Availability,1)</f>
        <v>0</v>
      </c>
      <c r="BY14">
        <f>ROUND(BY11*VLOOKUP(BY5,Assumptions!$B$64:$C$93,2)*Availability,1)</f>
        <v>0</v>
      </c>
      <c r="BZ14">
        <f>ROUND(BZ11*VLOOKUP(BZ5,Assumptions!$B$64:$C$93,2)*Availability,1)</f>
        <v>0</v>
      </c>
      <c r="CA14">
        <f>ROUND(CA11*VLOOKUP(CA5,Assumptions!$B$64:$C$93,2)*Availability,1)</f>
        <v>0</v>
      </c>
      <c r="CB14">
        <f>ROUND(CB11*VLOOKUP(CB5,Assumptions!$B$64:$C$93,2)*Availability,1)</f>
        <v>0</v>
      </c>
      <c r="CC14">
        <f>ROUND(CC11*VLOOKUP(CC5,Assumptions!$B$64:$C$93,2)*Availability,1)</f>
        <v>0</v>
      </c>
      <c r="CD14">
        <f>ROUND(CD11*VLOOKUP(CD5,Assumptions!$B$64:$C$93,2)*Availability,1)</f>
        <v>0</v>
      </c>
      <c r="CE14">
        <f>ROUND(CE11*VLOOKUP(CE5,Assumptions!$B$64:$C$93,2)*Availability,1)</f>
        <v>0</v>
      </c>
      <c r="CF14">
        <f>ROUND(CF11*VLOOKUP(CF5,Assumptions!$B$64:$C$93,2)*Availability,1)</f>
        <v>0</v>
      </c>
      <c r="CG14">
        <f>ROUND(CG11*VLOOKUP(CG5,Assumptions!$B$64:$C$93,2)*Availability,1)</f>
        <v>0</v>
      </c>
      <c r="CH14">
        <f>ROUND(CH11*VLOOKUP(CH5,Assumptions!$B$64:$C$93,2)*Availability,1)</f>
        <v>0</v>
      </c>
      <c r="CI14">
        <f>ROUND(CI11*VLOOKUP(CI5,Assumptions!$B$64:$C$93,2)*Availability,1)</f>
        <v>0</v>
      </c>
      <c r="CJ14">
        <f>ROUND(CJ11*VLOOKUP(CJ5,Assumptions!$B$64:$C$93,2)*Availability,1)</f>
        <v>0</v>
      </c>
      <c r="CK14">
        <f>ROUND(CK11*VLOOKUP(CK5,Assumptions!$B$64:$C$93,2)*Availability,1)</f>
        <v>0</v>
      </c>
      <c r="CL14">
        <f>ROUND(CL11*VLOOKUP(CL5,Assumptions!$B$64:$C$93,2)*Availability,1)</f>
        <v>0</v>
      </c>
      <c r="CM14">
        <f>ROUND(CM11*VLOOKUP(CM5,Assumptions!$B$64:$C$93,2)*Availability,1)</f>
        <v>0</v>
      </c>
      <c r="CN14">
        <f>ROUND(CN11*VLOOKUP(CN5,Assumptions!$B$64:$C$93,2)*Availability,1)</f>
        <v>0</v>
      </c>
      <c r="CO14">
        <f>ROUND(CO11*VLOOKUP(CO5,Assumptions!$B$64:$C$93,2)*Availability,1)</f>
        <v>0</v>
      </c>
      <c r="CP14">
        <f>ROUND(CP11*VLOOKUP(CP5,Assumptions!$B$64:$C$93,2)*Availability,1)</f>
        <v>0</v>
      </c>
      <c r="CQ14">
        <f>ROUND(CQ11*VLOOKUP(CQ5,Assumptions!$B$64:$C$93,2)*Availability,1)</f>
        <v>0</v>
      </c>
      <c r="CR14">
        <f>ROUND(CR11*VLOOKUP(CR5,Assumptions!$B$64:$C$93,2)*Availability,1)</f>
        <v>0</v>
      </c>
      <c r="CS14">
        <f>ROUND(CS11*VLOOKUP(CS5,Assumptions!$B$64:$C$93,2)*Availability,1)</f>
        <v>0</v>
      </c>
      <c r="CT14">
        <f>ROUND(CT11*VLOOKUP(CT5,Assumptions!$B$64:$C$93,2)*Availability,1)</f>
        <v>0</v>
      </c>
      <c r="CU14">
        <f>ROUND(CU11*VLOOKUP(CU5,Assumptions!$B$64:$C$93,2)*Availability,1)</f>
        <v>0</v>
      </c>
      <c r="CV14">
        <f>ROUND(CV11*VLOOKUP(CV5,Assumptions!$B$64:$C$93,2)*Availability,1)</f>
        <v>0</v>
      </c>
      <c r="CW14">
        <f>ROUND(CW11*VLOOKUP(CW5,Assumptions!$B$64:$C$93,2)*Availability,1)</f>
        <v>0</v>
      </c>
      <c r="CX14">
        <f>ROUND(CX11*VLOOKUP(CX5,Assumptions!$B$64:$C$93,2)*Availability,1)</f>
        <v>0</v>
      </c>
      <c r="CY14">
        <f>ROUND(CY11*VLOOKUP(CY5,Assumptions!$B$64:$C$93,2)*Availability,1)</f>
        <v>0</v>
      </c>
      <c r="CZ14">
        <f>ROUND(CZ11*VLOOKUP(CZ5,Assumptions!$B$64:$C$93,2)*Availability,1)</f>
        <v>0</v>
      </c>
      <c r="DA14">
        <f>ROUND(DA11*VLOOKUP(DA5,Assumptions!$B$64:$C$93,2)*Availability,1)</f>
        <v>0</v>
      </c>
      <c r="DB14">
        <f>ROUND(DB11*VLOOKUP(DB5,Assumptions!$B$64:$C$93,2)*Availability,1)</f>
        <v>0</v>
      </c>
      <c r="DC14">
        <f>ROUND(DC11*VLOOKUP(DC5,Assumptions!$B$64:$C$93,2)*Availability,1)</f>
        <v>0</v>
      </c>
      <c r="DD14">
        <f>ROUND(DD11*VLOOKUP(DD5,Assumptions!$B$64:$C$93,2)*Availability,1)</f>
        <v>0</v>
      </c>
      <c r="DE14">
        <f>ROUND(DE11*VLOOKUP(DE5,Assumptions!$B$64:$C$93,2)*Availability,1)</f>
        <v>0</v>
      </c>
      <c r="DF14">
        <f>ROUND(DF11*VLOOKUP(DF5,Assumptions!$B$64:$C$93,2)*Availability,1)</f>
        <v>0</v>
      </c>
      <c r="DG14">
        <f>ROUND(DG11*VLOOKUP(DG5,Assumptions!$B$64:$C$93,2)*Availability,1)</f>
        <v>0</v>
      </c>
      <c r="DH14">
        <f>ROUND(DH11*VLOOKUP(DH5,Assumptions!$B$64:$C$93,2)*Availability,1)</f>
        <v>0</v>
      </c>
      <c r="DI14">
        <f>ROUND(DI11*VLOOKUP(DI5,Assumptions!$B$64:$C$93,2)*Availability,1)</f>
        <v>0</v>
      </c>
      <c r="DJ14">
        <f>ROUND(DJ11*VLOOKUP(DJ5,Assumptions!$B$64:$C$93,2)*Availability,1)</f>
        <v>0</v>
      </c>
      <c r="DK14">
        <f>ROUND(DK11*VLOOKUP(DK5,Assumptions!$B$64:$C$93,2)*Availability,1)</f>
        <v>0</v>
      </c>
      <c r="DL14">
        <f>ROUND(DL11*VLOOKUP(DL5,Assumptions!$B$64:$C$93,2)*Availability,1)</f>
        <v>0</v>
      </c>
      <c r="DM14">
        <f>ROUND(DM11*VLOOKUP(DM5,Assumptions!$B$64:$C$93,2)*Availability,1)</f>
        <v>0</v>
      </c>
      <c r="DN14">
        <f>ROUND(DN11*VLOOKUP(DN5,Assumptions!$B$64:$C$93,2)*Availability,1)</f>
        <v>0</v>
      </c>
      <c r="DO14">
        <f>ROUND(DO11*VLOOKUP(DO5,Assumptions!$B$64:$C$93,2)*Availability,1)</f>
        <v>0</v>
      </c>
      <c r="DP14">
        <f>ROUND(DP11*VLOOKUP(DP5,Assumptions!$B$64:$C$93,2)*Availability,1)</f>
        <v>0</v>
      </c>
      <c r="DQ14">
        <f>ROUND(DQ11*VLOOKUP(DQ5,Assumptions!$B$64:$C$93,2)*Availability,1)</f>
        <v>0</v>
      </c>
      <c r="DR14">
        <f>ROUND(DR11*VLOOKUP(DR5,Assumptions!$B$64:$C$93,2)*Availability,1)</f>
        <v>0</v>
      </c>
      <c r="DS14">
        <f>ROUND(DS11*VLOOKUP(DS5,Assumptions!$B$64:$C$93,2)*Availability,1)</f>
        <v>0</v>
      </c>
      <c r="DT14">
        <f>ROUND(DT11*VLOOKUP(DT5,Assumptions!$B$64:$C$93,2)*Availability,1)</f>
        <v>0</v>
      </c>
      <c r="DU14">
        <f>ROUND(DU11*VLOOKUP(DU5,Assumptions!$B$64:$C$93,2)*Availability,1)</f>
        <v>0</v>
      </c>
      <c r="DV14">
        <f>ROUND(DV11*VLOOKUP(DV5,Assumptions!$B$64:$C$93,2)*Availability,1)</f>
        <v>0</v>
      </c>
      <c r="DW14">
        <f>ROUND(DW11*VLOOKUP(DW5,Assumptions!$B$64:$C$93,2)*Availability,1)</f>
        <v>0</v>
      </c>
      <c r="DX14">
        <f>ROUND(DX11*VLOOKUP(DX5,Assumptions!$B$64:$C$93,2)*Availability,1)</f>
        <v>0</v>
      </c>
      <c r="DY14">
        <f>ROUND(DY11*VLOOKUP(DY5,Assumptions!$B$64:$C$93,2)*Availability,1)</f>
        <v>0</v>
      </c>
      <c r="DZ14">
        <f>ROUND(DZ11*VLOOKUP(DZ5,Assumptions!$B$64:$C$93,2)*Availability,1)</f>
        <v>0</v>
      </c>
      <c r="EA14">
        <f>ROUND(EA11*VLOOKUP(EA5,Assumptions!$B$64:$C$93,2)*Availability,1)</f>
        <v>0</v>
      </c>
      <c r="EB14">
        <f>ROUND(EB11*VLOOKUP(EB5,Assumptions!$B$64:$C$93,2)*Availability,1)</f>
        <v>0</v>
      </c>
      <c r="EC14">
        <f>ROUND(EC11*VLOOKUP(EC5,Assumptions!$B$64:$C$93,2)*Availability,1)</f>
        <v>0</v>
      </c>
      <c r="ED14">
        <f>ROUND(ED11*VLOOKUP(ED5,Assumptions!$B$64:$C$93,2)*Availability,1)</f>
        <v>0</v>
      </c>
      <c r="EE14">
        <f>ROUND(EE11*VLOOKUP(EE5,Assumptions!$B$64:$C$93,2)*Availability,1)</f>
        <v>0</v>
      </c>
      <c r="EF14">
        <f>ROUND(EF11*VLOOKUP(EF5,Assumptions!$B$64:$C$93,2)*Availability,1)</f>
        <v>0</v>
      </c>
      <c r="EG14">
        <f>ROUND(EG11*VLOOKUP(EG5,Assumptions!$B$64:$C$93,2)*Availability,1)</f>
        <v>0</v>
      </c>
      <c r="EH14">
        <f>ROUND(EH11*VLOOKUP(EH5,Assumptions!$B$64:$C$93,2)*Availability,1)</f>
        <v>0</v>
      </c>
      <c r="EI14">
        <f>ROUND(EI11*VLOOKUP(EI5,Assumptions!$B$64:$C$93,2)*Availability,1)</f>
        <v>0</v>
      </c>
      <c r="EJ14">
        <f>ROUND(EJ11*VLOOKUP(EJ5,Assumptions!$B$64:$C$93,2)*Availability,1)</f>
        <v>0</v>
      </c>
      <c r="EK14">
        <f>ROUND(EK11*VLOOKUP(EK5,Assumptions!$B$64:$C$93,2)*Availability,1)</f>
        <v>0</v>
      </c>
      <c r="EL14">
        <f>ROUND(EL11*VLOOKUP(EL5,Assumptions!$B$64:$C$93,2)*Availability,1)</f>
        <v>0</v>
      </c>
      <c r="EM14">
        <f>ROUND(EM11*VLOOKUP(EM5,Assumptions!$B$64:$C$93,2)*Availability,1)</f>
        <v>0</v>
      </c>
      <c r="EN14">
        <f>ROUND(EN11*VLOOKUP(EN5,Assumptions!$B$64:$C$93,2)*Availability,1)</f>
        <v>0</v>
      </c>
      <c r="EO14">
        <f>ROUND(EO11*VLOOKUP(EO5,Assumptions!$B$64:$C$93,2)*Availability,1)</f>
        <v>0</v>
      </c>
      <c r="EP14">
        <f>ROUND(EP11*VLOOKUP(EP5,Assumptions!$B$64:$C$93,2)*Availability,1)</f>
        <v>0</v>
      </c>
      <c r="EQ14">
        <f>ROUND(EQ11*VLOOKUP(EQ5,Assumptions!$B$64:$C$93,2)*Availability,1)</f>
        <v>0</v>
      </c>
      <c r="ER14">
        <f>ROUND(ER11*VLOOKUP(ER5,Assumptions!$B$64:$C$93,2)*Availability,1)</f>
        <v>0</v>
      </c>
      <c r="ES14">
        <f>ROUND(ES11*VLOOKUP(ES5,Assumptions!$B$64:$C$93,2)*Availability,1)</f>
        <v>0</v>
      </c>
      <c r="ET14">
        <f>ROUND(ET11*VLOOKUP(ET5,Assumptions!$B$64:$C$93,2)*Availability,1)</f>
        <v>0</v>
      </c>
      <c r="EU14">
        <f>ROUND(EU11*VLOOKUP(EU5,Assumptions!$B$64:$C$93,2)*Availability,1)</f>
        <v>0</v>
      </c>
      <c r="EV14">
        <f>ROUND(EV11*VLOOKUP(EV5,Assumptions!$B$64:$C$93,2)*Availability,1)</f>
        <v>0</v>
      </c>
      <c r="EW14">
        <f>ROUND(EW11*VLOOKUP(EW5,Assumptions!$B$64:$C$93,2)*Availability,1)</f>
        <v>0</v>
      </c>
      <c r="EX14">
        <f>ROUND(EX11*VLOOKUP(EX5,Assumptions!$B$64:$C$93,2)*Availability,1)</f>
        <v>0</v>
      </c>
      <c r="EY14">
        <f>ROUND(EY11*VLOOKUP(EY5,Assumptions!$B$64:$C$93,2)*Availability,1)</f>
        <v>0</v>
      </c>
      <c r="EZ14">
        <f>ROUND(EZ11*VLOOKUP(EZ5,Assumptions!$B$64:$C$93,2)*Availability,1)</f>
        <v>0</v>
      </c>
      <c r="FA14">
        <f>ROUND(FA11*VLOOKUP(FA5,Assumptions!$B$64:$C$93,2)*Availability,1)</f>
        <v>0</v>
      </c>
      <c r="FB14">
        <f>ROUND(FB11*VLOOKUP(FB5,Assumptions!$B$64:$C$93,2)*Availability,1)</f>
        <v>0</v>
      </c>
      <c r="FC14">
        <f>ROUND(FC11*VLOOKUP(FC5,Assumptions!$B$64:$C$93,2)*Availability,1)</f>
        <v>0</v>
      </c>
      <c r="FD14">
        <f>ROUND(FD11*VLOOKUP(FD5,Assumptions!$B$64:$C$93,2)*Availability,1)</f>
        <v>0</v>
      </c>
      <c r="FE14">
        <f>ROUND(FE11*VLOOKUP(FE5,Assumptions!$B$64:$C$93,2)*Availability,1)</f>
        <v>0</v>
      </c>
      <c r="FF14">
        <f>ROUND(FF11*VLOOKUP(FF5,Assumptions!$B$64:$C$93,2)*Availability,1)</f>
        <v>0</v>
      </c>
      <c r="FG14">
        <f>ROUND(FG11*VLOOKUP(FG5,Assumptions!$B$64:$C$93,2)*Availability,1)</f>
        <v>0</v>
      </c>
      <c r="FH14">
        <f>ROUND(FH11*VLOOKUP(FH5,Assumptions!$B$64:$C$93,2)*Availability,1)</f>
        <v>0</v>
      </c>
      <c r="FI14">
        <f>ROUND(FI11*VLOOKUP(FI5,Assumptions!$B$64:$C$93,2)*Availability,1)</f>
        <v>0</v>
      </c>
      <c r="FJ14">
        <f>ROUND(FJ11*VLOOKUP(FJ5,Assumptions!$B$64:$C$93,2)*Availability,1)</f>
        <v>0</v>
      </c>
      <c r="FK14">
        <f>ROUND(FK11*VLOOKUP(FK5,Assumptions!$B$64:$C$93,2)*Availability,1)</f>
        <v>0</v>
      </c>
      <c r="FL14">
        <f>ROUND(FL11*VLOOKUP(FL5,Assumptions!$B$64:$C$93,2)*Availability,1)</f>
        <v>0</v>
      </c>
      <c r="FM14">
        <f>ROUND(FM11*VLOOKUP(FM5,Assumptions!$B$64:$C$93,2)*Availability,1)</f>
        <v>0</v>
      </c>
      <c r="FN14">
        <f>ROUND(FN11*VLOOKUP(FN5,Assumptions!$B$64:$C$93,2)*Availability,1)</f>
        <v>0</v>
      </c>
      <c r="FO14">
        <f>ROUND(FO11*VLOOKUP(FO5,Assumptions!$B$64:$C$93,2)*Availability,1)</f>
        <v>0</v>
      </c>
      <c r="FP14">
        <f>ROUND(FP11*VLOOKUP(FP5,Assumptions!$B$64:$C$93,2)*Availability,1)</f>
        <v>0</v>
      </c>
      <c r="FQ14">
        <f>ROUND(FQ11*VLOOKUP(FQ5,Assumptions!$B$64:$C$93,2)*Availability,1)</f>
        <v>0</v>
      </c>
      <c r="FR14">
        <f>ROUND(FR11*VLOOKUP(FR5,Assumptions!$B$64:$C$93,2)*Availability,1)</f>
        <v>0</v>
      </c>
      <c r="FS14">
        <f>ROUND(FS11*VLOOKUP(FS5,Assumptions!$B$64:$C$93,2)*Availability,1)</f>
        <v>0</v>
      </c>
      <c r="FT14">
        <f>ROUND(FT11*VLOOKUP(FT5,Assumptions!$B$64:$C$93,2)*Availability,1)</f>
        <v>0</v>
      </c>
      <c r="FU14">
        <f>ROUND(FU11*VLOOKUP(FU5,Assumptions!$B$64:$C$93,2)*Availability,1)</f>
        <v>0</v>
      </c>
      <c r="FV14">
        <f>ROUND(FV11*VLOOKUP(FV5,Assumptions!$B$64:$C$93,2)*Availability,1)</f>
        <v>0</v>
      </c>
      <c r="FW14">
        <f>ROUND(FW11*VLOOKUP(FW5,Assumptions!$B$64:$C$93,2)*Availability,1)</f>
        <v>0</v>
      </c>
      <c r="FX14">
        <f>ROUND(FX11*VLOOKUP(FX5,Assumptions!$B$64:$C$93,2)*Availability,1)</f>
        <v>0</v>
      </c>
      <c r="FY14">
        <f>ROUND(FY11*VLOOKUP(FY5,Assumptions!$B$64:$C$93,2)*Availability,1)</f>
        <v>0</v>
      </c>
      <c r="FZ14">
        <f>ROUND(FZ11*VLOOKUP(FZ5,Assumptions!$B$64:$C$93,2)*Availability,1)</f>
        <v>0</v>
      </c>
      <c r="GA14">
        <f>ROUND(GA11*VLOOKUP(GA5,Assumptions!$B$64:$C$93,2)*Availability,1)</f>
        <v>0</v>
      </c>
      <c r="GB14">
        <f>ROUND(GB11*VLOOKUP(GB5,Assumptions!$B$64:$C$93,2)*Availability,1)</f>
        <v>0</v>
      </c>
      <c r="GC14">
        <f>ROUND(GC11*VLOOKUP(GC5,Assumptions!$B$64:$C$93,2)*Availability,1)</f>
        <v>0</v>
      </c>
      <c r="GD14">
        <f>ROUND(GD11*VLOOKUP(GD5,Assumptions!$B$64:$C$93,2)*Availability,1)</f>
        <v>0</v>
      </c>
      <c r="GE14">
        <f>ROUND(GE11*VLOOKUP(GE5,Assumptions!$B$64:$C$93,2)*Availability,1)</f>
        <v>0</v>
      </c>
      <c r="GF14">
        <f>ROUND(GF11*VLOOKUP(GF5,Assumptions!$B$64:$C$93,2)*Availability,1)</f>
        <v>0</v>
      </c>
      <c r="GG14">
        <f>ROUND(GG11*VLOOKUP(GG5,Assumptions!$B$64:$C$93,2)*Availability,1)</f>
        <v>0</v>
      </c>
      <c r="GH14">
        <f>ROUND(GH11*VLOOKUP(GH5,Assumptions!$B$64:$C$93,2)*Availability,1)</f>
        <v>0</v>
      </c>
      <c r="GI14">
        <f>ROUND(GI11*VLOOKUP(GI5,Assumptions!$B$64:$C$93,2)*Availability,1)</f>
        <v>0</v>
      </c>
      <c r="GJ14">
        <f>ROUND(GJ11*VLOOKUP(GJ5,Assumptions!$B$64:$C$93,2)*Availability,1)</f>
        <v>0</v>
      </c>
      <c r="GK14">
        <f>ROUND(GK11*VLOOKUP(GK5,Assumptions!$B$64:$C$93,2)*Availability,1)</f>
        <v>0</v>
      </c>
      <c r="GL14">
        <f>ROUND(GL11*VLOOKUP(GL5,Assumptions!$B$64:$C$93,2)*Availability,1)</f>
        <v>0</v>
      </c>
      <c r="GM14">
        <f>ROUND(GM11*VLOOKUP(GM5,Assumptions!$B$64:$C$93,2)*Availability,1)</f>
        <v>0</v>
      </c>
      <c r="GN14">
        <f>ROUND(GN11*VLOOKUP(GN5,Assumptions!$B$64:$C$93,2)*Availability,1)</f>
        <v>0</v>
      </c>
      <c r="GO14">
        <f>ROUND(GO11*VLOOKUP(GO5,Assumptions!$B$64:$C$93,2)*Availability,1)</f>
        <v>0</v>
      </c>
      <c r="GP14">
        <f>ROUND(GP11*VLOOKUP(GP5,Assumptions!$B$64:$C$93,2)*Availability,1)</f>
        <v>0</v>
      </c>
      <c r="GQ14">
        <f>ROUND(GQ11*VLOOKUP(GQ5,Assumptions!$B$64:$C$93,2)*Availability,1)</f>
        <v>0</v>
      </c>
      <c r="GR14">
        <f>ROUND(GR11*VLOOKUP(GR5,Assumptions!$B$64:$C$93,2)*Availability,1)</f>
        <v>0</v>
      </c>
      <c r="GS14">
        <f>ROUND(GS11*VLOOKUP(GS5,Assumptions!$B$64:$C$93,2)*Availability,1)</f>
        <v>0</v>
      </c>
      <c r="GT14">
        <f>ROUND(GT11*VLOOKUP(GT5,Assumptions!$B$64:$C$93,2)*Availability,1)</f>
        <v>0</v>
      </c>
      <c r="GU14">
        <f>ROUND(GU11*VLOOKUP(GU5,Assumptions!$B$64:$C$93,2)*Availability,1)</f>
        <v>0</v>
      </c>
      <c r="GV14">
        <f>ROUND(GV11*VLOOKUP(GV5,Assumptions!$B$64:$C$93,2)*Availability,1)</f>
        <v>0</v>
      </c>
      <c r="GW14">
        <f>ROUND(GW11*VLOOKUP(GW5,Assumptions!$B$64:$C$93,2)*Availability,1)</f>
        <v>0</v>
      </c>
      <c r="GX14">
        <f>ROUND(GX11*VLOOKUP(GX5,Assumptions!$B$64:$C$93,2)*Availability,1)</f>
        <v>0</v>
      </c>
      <c r="GY14">
        <f>ROUND(GY11*VLOOKUP(GY5,Assumptions!$B$64:$C$93,2)*Availability,1)</f>
        <v>0</v>
      </c>
      <c r="GZ14">
        <f>ROUND(GZ11*VLOOKUP(GZ5,Assumptions!$B$64:$C$93,2)*Availability,1)</f>
        <v>0</v>
      </c>
      <c r="HA14">
        <f>ROUND(HA11*VLOOKUP(HA5,Assumptions!$B$64:$C$93,2)*Availability,1)</f>
        <v>0</v>
      </c>
      <c r="HB14">
        <f>ROUND(HB11*VLOOKUP(HB5,Assumptions!$B$64:$C$93,2)*Availability,1)</f>
        <v>0</v>
      </c>
      <c r="HC14">
        <f>ROUND(HC11*VLOOKUP(HC5,Assumptions!$B$64:$C$93,2)*Availability,1)</f>
        <v>0</v>
      </c>
      <c r="HD14">
        <f>ROUND(HD11*VLOOKUP(HD5,Assumptions!$B$64:$C$93,2)*Availability,1)</f>
        <v>0</v>
      </c>
      <c r="HE14">
        <f>ROUND(HE11*VLOOKUP(HE5,Assumptions!$B$64:$C$93,2)*Availability,1)</f>
        <v>0</v>
      </c>
      <c r="HF14">
        <f>ROUND(HF11*VLOOKUP(HF5,Assumptions!$B$64:$C$93,2)*Availability,1)</f>
        <v>0</v>
      </c>
      <c r="HG14">
        <f>ROUND(HG11*VLOOKUP(HG5,Assumptions!$B$64:$C$93,2)*Availability,1)</f>
        <v>0</v>
      </c>
      <c r="HH14">
        <f>ROUND(HH11*VLOOKUP(HH5,Assumptions!$B$64:$C$93,2)*Availability,1)</f>
        <v>0</v>
      </c>
      <c r="HI14">
        <f>ROUND(HI11*VLOOKUP(HI5,Assumptions!$B$64:$C$93,2)*Availability,1)</f>
        <v>0</v>
      </c>
      <c r="HJ14">
        <f>ROUND(HJ11*VLOOKUP(HJ5,Assumptions!$B$64:$C$93,2)*Availability,1)</f>
        <v>0</v>
      </c>
      <c r="HK14">
        <f>ROUND(HK11*VLOOKUP(HK5,Assumptions!$B$64:$C$93,2)*Availability,1)</f>
        <v>0</v>
      </c>
      <c r="HL14">
        <f>ROUND(HL11*VLOOKUP(HL5,Assumptions!$B$64:$C$93,2)*Availability,1)</f>
        <v>0</v>
      </c>
      <c r="HM14">
        <f>ROUND(HM11*VLOOKUP(HM5,Assumptions!$B$64:$C$93,2)*Availability,1)</f>
        <v>0</v>
      </c>
      <c r="HN14">
        <f>ROUND(HN11*VLOOKUP(HN5,Assumptions!$B$64:$C$93,2)*Availability,1)</f>
        <v>0</v>
      </c>
      <c r="HO14">
        <f>ROUND(HO11*VLOOKUP(HO5,Assumptions!$B$64:$C$93,2)*Availability,1)</f>
        <v>0</v>
      </c>
      <c r="HP14">
        <f>ROUND(HP11*VLOOKUP(HP5,Assumptions!$B$64:$C$93,2)*Availability,1)</f>
        <v>0</v>
      </c>
      <c r="HQ14">
        <f>ROUND(HQ11*VLOOKUP(HQ5,Assumptions!$B$64:$C$93,2)*Availability,1)</f>
        <v>0</v>
      </c>
      <c r="HR14">
        <f>ROUND(HR11*VLOOKUP(HR5,Assumptions!$B$64:$C$93,2)*Availability,1)</f>
        <v>0</v>
      </c>
      <c r="HS14">
        <f>ROUND(HS11*VLOOKUP(HS5,Assumptions!$B$64:$C$93,2)*Availability,1)</f>
        <v>0</v>
      </c>
      <c r="HT14">
        <f>ROUND(HT11*VLOOKUP(HT5,Assumptions!$B$64:$C$93,2)*Availability,1)</f>
        <v>0</v>
      </c>
      <c r="HU14">
        <f>ROUND(HU11*VLOOKUP(HU5,Assumptions!$B$64:$C$93,2)*Availability,1)</f>
        <v>0</v>
      </c>
      <c r="HV14">
        <f>ROUND(HV11*VLOOKUP(HV5,Assumptions!$B$64:$C$93,2)*Availability,1)</f>
        <v>0</v>
      </c>
      <c r="HW14">
        <f>ROUND(HW11*VLOOKUP(HW5,Assumptions!$B$64:$C$93,2)*Availability,1)</f>
        <v>0</v>
      </c>
      <c r="HX14">
        <f>ROUND(HX11*VLOOKUP(HX5,Assumptions!$B$64:$C$93,2)*Availability,1)</f>
        <v>0</v>
      </c>
      <c r="HY14">
        <f>ROUND(HY11*VLOOKUP(HY5,Assumptions!$B$64:$C$93,2)*Availability,1)</f>
        <v>0</v>
      </c>
      <c r="HZ14">
        <f>ROUND(HZ11*VLOOKUP(HZ5,Assumptions!$B$64:$C$93,2)*Availability,1)</f>
        <v>0</v>
      </c>
      <c r="IA14">
        <f>ROUND(IA11*VLOOKUP(IA5,Assumptions!$B$64:$C$93,2)*Availability,1)</f>
        <v>0</v>
      </c>
      <c r="IB14">
        <f>ROUND(IB11*VLOOKUP(IB5,Assumptions!$B$64:$C$93,2)*Availability,1)</f>
        <v>0</v>
      </c>
      <c r="IC14">
        <f>ROUND(IC11*VLOOKUP(IC5,Assumptions!$B$64:$C$93,2)*Availability,1)</f>
        <v>0</v>
      </c>
      <c r="ID14">
        <f>ROUND(ID11*VLOOKUP(ID5,Assumptions!$B$64:$C$93,2)*Availability,1)</f>
        <v>0</v>
      </c>
      <c r="IE14">
        <f>ROUND(IE11*VLOOKUP(IE5,Assumptions!$B$64:$C$93,2)*Availability,1)</f>
        <v>0</v>
      </c>
      <c r="IF14">
        <f>ROUND(IF11*VLOOKUP(IF5,Assumptions!$B$64:$C$93,2)*Availability,1)</f>
        <v>0</v>
      </c>
      <c r="IG14">
        <f>ROUND(IG11*VLOOKUP(IG5,Assumptions!$B$64:$C$93,2)*Availability,1)</f>
        <v>0</v>
      </c>
      <c r="IH14">
        <f>ROUND(IH11*VLOOKUP(IH5,Assumptions!$B$64:$C$93,2)*Availability,1)</f>
        <v>0</v>
      </c>
      <c r="II14">
        <f>ROUND(II11*VLOOKUP(II5,Assumptions!$B$64:$C$93,2)*Availability,1)</f>
        <v>0</v>
      </c>
      <c r="IJ14">
        <f>ROUND(IJ11*VLOOKUP(IJ5,Assumptions!$B$64:$C$93,2)*Availability,1)</f>
        <v>0</v>
      </c>
      <c r="IK14">
        <f>ROUND(IK11*VLOOKUP(IK5,Assumptions!$B$64:$C$93,2)*Availability,1)</f>
        <v>0</v>
      </c>
      <c r="IL14">
        <f>ROUND(IL11*VLOOKUP(IL5,Assumptions!$B$64:$C$93,2)*Availability,1)</f>
        <v>0</v>
      </c>
      <c r="IM14">
        <f>ROUND(IM11*VLOOKUP(IM5,Assumptions!$B$64:$C$93,2)*Availability,1)</f>
        <v>0</v>
      </c>
      <c r="IN14">
        <f>ROUND(IN11*VLOOKUP(IN5,Assumptions!$B$64:$C$93,2)*Availability,1)</f>
        <v>0</v>
      </c>
      <c r="IO14">
        <f>ROUND(IO11*VLOOKUP(IO5,Assumptions!$B$64:$C$93,2)*Availability,1)</f>
        <v>0</v>
      </c>
      <c r="IP14">
        <f>ROUND(IP11*VLOOKUP(IP5,Assumptions!$B$64:$C$93,2)*Availability,1)</f>
        <v>0</v>
      </c>
      <c r="IQ14">
        <f>ROUND(IQ11*VLOOKUP(IQ5,Assumptions!$B$64:$C$93,2)*Availability,1)</f>
        <v>0</v>
      </c>
      <c r="IR14">
        <f>ROUND(IR11*VLOOKUP(IR5,Assumptions!$B$64:$C$93,2)*Availability,1)</f>
        <v>0</v>
      </c>
      <c r="IS14">
        <f>ROUND(IS11*VLOOKUP(IS5,Assumptions!$B$64:$C$93,2)*Availability,1)</f>
        <v>0</v>
      </c>
      <c r="IT14">
        <f>ROUND(IT11*VLOOKUP(IT5,Assumptions!$B$64:$C$93,2)*Availability,1)</f>
        <v>0</v>
      </c>
      <c r="IU14">
        <f>ROUND(IU11*VLOOKUP(IU5,Assumptions!$B$64:$C$93,2)*Availability,1)</f>
        <v>0</v>
      </c>
      <c r="IV14">
        <f>ROUND(IV11*VLOOKUP(IV5,Assumptions!$B$64:$C$93,2)*Availability,1)</f>
        <v>0</v>
      </c>
      <c r="IW14">
        <f>ROUND(IW11*VLOOKUP(IW5,Assumptions!$B$64:$C$93,2)*Availability,1)</f>
        <v>0</v>
      </c>
      <c r="IX14">
        <f>ROUND(IX11*VLOOKUP(IX5,Assumptions!$B$64:$C$93,2)*Availability,1)</f>
        <v>0</v>
      </c>
      <c r="IY14">
        <f>ROUND(IY11*VLOOKUP(IY5,Assumptions!$B$64:$C$93,2)*Availability,1)</f>
        <v>0</v>
      </c>
      <c r="IZ14">
        <f>ROUND(IZ11*VLOOKUP(IZ5,Assumptions!$B$64:$C$93,2)*Availability,1)</f>
        <v>0</v>
      </c>
      <c r="JA14">
        <f>ROUND(JA11*VLOOKUP(JA5,Assumptions!$B$64:$C$93,2)*Availability,1)</f>
        <v>0</v>
      </c>
      <c r="JB14">
        <f>ROUND(JB11*VLOOKUP(JB5,Assumptions!$B$64:$C$93,2)*Availability,1)</f>
        <v>0</v>
      </c>
      <c r="JC14">
        <f>ROUND(JC11*VLOOKUP(JC5,Assumptions!$B$64:$C$93,2)*Availability,1)</f>
        <v>0</v>
      </c>
      <c r="JD14">
        <f>ROUND(JD11*VLOOKUP(JD5,Assumptions!$B$64:$C$93,2)*Availability,1)</f>
        <v>0</v>
      </c>
      <c r="JE14">
        <f>ROUND(JE11*VLOOKUP(JE5,Assumptions!$B$64:$C$93,2)*Availability,1)</f>
        <v>0</v>
      </c>
      <c r="JF14">
        <f>ROUND(JF11*VLOOKUP(JF5,Assumptions!$B$64:$C$93,2)*Availability,1)</f>
        <v>0</v>
      </c>
      <c r="JG14">
        <f>ROUND(JG11*VLOOKUP(JG5,Assumptions!$B$64:$C$93,2)*Availability,1)</f>
        <v>0</v>
      </c>
      <c r="JH14">
        <f>ROUND(JH11*VLOOKUP(JH5,Assumptions!$B$64:$C$93,2)*Availability,1)</f>
        <v>0</v>
      </c>
      <c r="JI14">
        <f>ROUND(JI11*VLOOKUP(JI5,Assumptions!$B$64:$C$93,2)*Availability,1)</f>
        <v>0</v>
      </c>
      <c r="JJ14">
        <f>ROUND(JJ11*VLOOKUP(JJ5,Assumptions!$B$64:$C$93,2)*Availability,1)</f>
        <v>0</v>
      </c>
      <c r="JK14">
        <f>ROUND(JK11*VLOOKUP(JK5,Assumptions!$B$64:$C$93,2)*Availability,1)</f>
        <v>0</v>
      </c>
      <c r="JL14">
        <f>ROUND(JL11*VLOOKUP(JL5,Assumptions!$B$64:$C$93,2)*Availability,1)</f>
        <v>0</v>
      </c>
      <c r="JM14">
        <f>ROUND(JM11*VLOOKUP(JM5,Assumptions!$B$64:$C$93,2)*Availability,1)</f>
        <v>0</v>
      </c>
      <c r="JN14">
        <f>ROUND(JN11*VLOOKUP(JN5,Assumptions!$B$64:$C$93,2)*Availability,1)</f>
        <v>0</v>
      </c>
      <c r="JO14">
        <f>ROUND(JO11*VLOOKUP(JO5,Assumptions!$B$64:$C$93,2)*Availability,1)</f>
        <v>0</v>
      </c>
      <c r="JP14">
        <f>ROUND(JP11*VLOOKUP(JP5,Assumptions!$B$64:$C$93,2)*Availability,1)</f>
        <v>0</v>
      </c>
      <c r="JQ14">
        <f>ROUND(JQ11*VLOOKUP(JQ5,Assumptions!$B$64:$C$93,2)*Availability,1)</f>
        <v>0</v>
      </c>
      <c r="JR14">
        <f>ROUND(JR11*VLOOKUP(JR5,Assumptions!$B$64:$C$93,2)*Availability,1)</f>
        <v>0</v>
      </c>
      <c r="JS14">
        <f>ROUND(JS11*VLOOKUP(JS5,Assumptions!$B$64:$C$93,2)*Availability,1)</f>
        <v>0</v>
      </c>
      <c r="JT14">
        <f>ROUND(JT11*VLOOKUP(JT5,Assumptions!$B$64:$C$93,2)*Availability,1)</f>
        <v>0</v>
      </c>
      <c r="JU14">
        <f>ROUND(JU11*VLOOKUP(JU5,Assumptions!$B$64:$C$93,2)*Availability,1)</f>
        <v>0</v>
      </c>
      <c r="JV14">
        <f>ROUND(JV11*VLOOKUP(JV5,Assumptions!$B$64:$C$93,2)*Availability,1)</f>
        <v>0</v>
      </c>
      <c r="JW14">
        <f>ROUND(JW11*VLOOKUP(JW5,Assumptions!$B$64:$C$93,2)*Availability,1)</f>
        <v>0</v>
      </c>
      <c r="JX14">
        <f>ROUND(JX11*VLOOKUP(JX5,Assumptions!$B$64:$C$93,2)*Availability,1)</f>
        <v>0</v>
      </c>
      <c r="JY14">
        <f>ROUND(JY11*VLOOKUP(JY5,Assumptions!$B$64:$C$93,2)*Availability,1)</f>
        <v>0</v>
      </c>
      <c r="JZ14">
        <f>ROUND(JZ11*VLOOKUP(JZ5,Assumptions!$B$64:$C$93,2)*Availability,1)</f>
        <v>0</v>
      </c>
      <c r="KA14">
        <f>ROUND(KA11*VLOOKUP(KA5,Assumptions!$B$64:$C$93,2)*Availability,1)</f>
        <v>0</v>
      </c>
      <c r="KB14">
        <f>ROUND(KB11*VLOOKUP(KB5,Assumptions!$B$64:$C$93,2)*Availability,1)</f>
        <v>0</v>
      </c>
      <c r="KC14">
        <f>ROUND(KC11*VLOOKUP(KC5,Assumptions!$B$64:$C$93,2)*Availability,1)</f>
        <v>0</v>
      </c>
      <c r="KD14">
        <f>ROUND(KD11*VLOOKUP(KD5,Assumptions!$B$64:$C$93,2)*Availability,1)</f>
        <v>0</v>
      </c>
      <c r="KE14">
        <f>ROUND(KE11*VLOOKUP(KE5,Assumptions!$B$64:$C$93,2)*Availability,1)</f>
        <v>0</v>
      </c>
      <c r="KF14">
        <f>ROUND(KF11*VLOOKUP(KF5,Assumptions!$B$64:$C$93,2)*Availability,1)</f>
        <v>0</v>
      </c>
      <c r="KG14">
        <f>ROUND(KG11*VLOOKUP(KG5,Assumptions!$B$64:$C$93,2)*Availability,1)</f>
        <v>0</v>
      </c>
      <c r="KH14">
        <f>ROUND(KH11*VLOOKUP(KH5,Assumptions!$B$64:$C$93,2)*Availability,1)</f>
        <v>0</v>
      </c>
      <c r="KI14">
        <f>ROUND(KI11*VLOOKUP(KI5,Assumptions!$B$64:$C$93,2)*Availability,1)</f>
        <v>0</v>
      </c>
      <c r="KJ14">
        <f>ROUND(KJ11*VLOOKUP(KJ5,Assumptions!$B$64:$C$93,2)*Availability,1)</f>
        <v>0</v>
      </c>
      <c r="KK14">
        <f>ROUND(KK11*VLOOKUP(KK5,Assumptions!$B$64:$C$93,2)*Availability,1)</f>
        <v>0</v>
      </c>
      <c r="KL14">
        <f>ROUND(KL11*VLOOKUP(KL5,Assumptions!$B$64:$C$93,2)*Availability,1)</f>
        <v>0</v>
      </c>
      <c r="KM14">
        <f>ROUND(KM11*VLOOKUP(KM5,Assumptions!$B$64:$C$93,2)*Availability,1)</f>
        <v>0</v>
      </c>
      <c r="KN14">
        <f>ROUND(KN11*VLOOKUP(KN5,Assumptions!$B$64:$C$93,2)*Availability,1)</f>
        <v>0</v>
      </c>
      <c r="KO14">
        <f>ROUND(KO11*VLOOKUP(KO5,Assumptions!$B$64:$C$93,2)*Availability,1)</f>
        <v>0</v>
      </c>
      <c r="KP14">
        <f>ROUND(KP11*VLOOKUP(KP5,Assumptions!$B$64:$C$93,2)*Availability,1)</f>
        <v>0</v>
      </c>
      <c r="KQ14">
        <f>ROUND(KQ11*VLOOKUP(KQ5,Assumptions!$B$64:$C$93,2)*Availability,1)</f>
        <v>0</v>
      </c>
      <c r="KR14">
        <f>ROUND(KR11*VLOOKUP(KR5,Assumptions!$B$64:$C$93,2)*Availability,1)</f>
        <v>0</v>
      </c>
      <c r="KS14">
        <f>ROUND(KS11*VLOOKUP(KS5,Assumptions!$B$64:$C$93,2)*Availability,1)</f>
        <v>0</v>
      </c>
      <c r="KT14">
        <f>ROUND(KT11*VLOOKUP(KT5,Assumptions!$B$64:$C$93,2)*Availability,1)</f>
        <v>0</v>
      </c>
      <c r="KU14">
        <f>ROUND(KU11*VLOOKUP(KU5,Assumptions!$B$64:$C$93,2)*Availability,1)</f>
        <v>0</v>
      </c>
      <c r="KV14">
        <f>ROUND(KV11*VLOOKUP(KV5,Assumptions!$B$64:$C$93,2)*Availability,1)</f>
        <v>0</v>
      </c>
      <c r="KW14">
        <f>ROUND(KW11*VLOOKUP(KW5,Assumptions!$B$64:$C$93,2)*Availability,1)</f>
        <v>0</v>
      </c>
      <c r="KX14">
        <f>ROUND(KX11*VLOOKUP(KX5,Assumptions!$B$64:$C$93,2)*Availability,1)</f>
        <v>0</v>
      </c>
      <c r="KY14">
        <f>ROUND(KY11*VLOOKUP(KY5,Assumptions!$B$64:$C$93,2)*Availability,1)</f>
        <v>0</v>
      </c>
      <c r="KZ14">
        <f>ROUND(KZ11*VLOOKUP(KZ5,Assumptions!$B$64:$C$93,2)*Availability,1)</f>
        <v>0</v>
      </c>
      <c r="LA14">
        <f>ROUND(LA11*VLOOKUP(LA5,Assumptions!$B$64:$C$93,2)*Availability,1)</f>
        <v>0</v>
      </c>
      <c r="LB14">
        <f>ROUND(LB11*VLOOKUP(LB5,Assumptions!$B$64:$C$93,2)*Availability,1)</f>
        <v>0</v>
      </c>
      <c r="LC14">
        <f>ROUND(LC11*VLOOKUP(LC5,Assumptions!$B$64:$C$93,2)*Availability,1)</f>
        <v>0</v>
      </c>
      <c r="LD14">
        <f>ROUND(LD11*VLOOKUP(LD5,Assumptions!$B$64:$C$93,2)*Availability,1)</f>
        <v>0</v>
      </c>
      <c r="LE14">
        <f>ROUND(LE11*VLOOKUP(LE5,Assumptions!$B$64:$C$93,2)*Availability,1)</f>
        <v>0</v>
      </c>
      <c r="LF14">
        <f>ROUND(LF11*VLOOKUP(LF5,Assumptions!$B$64:$C$93,2)*Availability,1)</f>
        <v>0</v>
      </c>
      <c r="LG14">
        <f>ROUND(LG11*VLOOKUP(LG5,Assumptions!$B$64:$C$93,2)*Availability,1)</f>
        <v>0</v>
      </c>
      <c r="LH14">
        <f>ROUND(LH11*VLOOKUP(LH5,Assumptions!$B$64:$C$93,2)*Availability,1)</f>
        <v>0</v>
      </c>
      <c r="LI14">
        <f>ROUND(LI11*VLOOKUP(LI5,Assumptions!$B$64:$C$93,2)*Availability,1)</f>
        <v>0</v>
      </c>
      <c r="LJ14">
        <f>ROUND(LJ11*VLOOKUP(LJ5,Assumptions!$B$64:$C$93,2)*Availability,1)</f>
        <v>0</v>
      </c>
      <c r="LK14">
        <f>ROUND(LK11*VLOOKUP(LK5,Assumptions!$B$64:$C$93,2)*Availability,1)</f>
        <v>0</v>
      </c>
      <c r="LL14">
        <f>ROUND(LL11*VLOOKUP(LL5,Assumptions!$B$64:$C$93,2)*Availability,1)</f>
        <v>0</v>
      </c>
      <c r="LM14">
        <f>ROUND(LM11*VLOOKUP(LM5,Assumptions!$B$64:$C$93,2)*Availability,1)</f>
        <v>0</v>
      </c>
      <c r="LN14">
        <f>ROUND(LN11*VLOOKUP(LN5,Assumptions!$B$64:$C$93,2)*Availability,1)</f>
        <v>0</v>
      </c>
      <c r="LO14">
        <f>ROUND(LO11*VLOOKUP(LO5,Assumptions!$B$64:$C$93,2)*Availability,1)</f>
        <v>0</v>
      </c>
      <c r="LP14">
        <f>ROUND(LP11*VLOOKUP(LP5,Assumptions!$B$64:$C$93,2)*Availability,1)</f>
        <v>0</v>
      </c>
      <c r="LQ14">
        <f>ROUND(LQ11*VLOOKUP(LQ5,Assumptions!$B$64:$C$93,2)*Availability,1)</f>
        <v>0</v>
      </c>
      <c r="LR14">
        <f>ROUND(LR11*VLOOKUP(LR5,Assumptions!$B$64:$C$93,2)*Availability,1)</f>
        <v>0</v>
      </c>
      <c r="LS14">
        <f>ROUND(LS11*VLOOKUP(LS5,Assumptions!$B$64:$C$93,2)*Availability,1)</f>
        <v>0</v>
      </c>
      <c r="LT14">
        <f>ROUND(LT11*VLOOKUP(LT5,Assumptions!$B$64:$C$93,2)*Availability,1)</f>
        <v>0</v>
      </c>
      <c r="LU14">
        <f>ROUND(LU11*VLOOKUP(LU5,Assumptions!$B$64:$C$93,2)*Availability,1)</f>
        <v>0</v>
      </c>
      <c r="LV14">
        <f>ROUND(LV11*VLOOKUP(LV5,Assumptions!$B$64:$C$93,2)*Availability,1)</f>
        <v>0</v>
      </c>
      <c r="LW14">
        <f>ROUND(LW11*VLOOKUP(LW5,Assumptions!$B$64:$C$93,2)*Availability,1)</f>
        <v>0</v>
      </c>
      <c r="LX14">
        <f>ROUND(LX11*VLOOKUP(LX5,Assumptions!$B$64:$C$93,2)*Availability,1)</f>
        <v>0</v>
      </c>
      <c r="LY14">
        <f>ROUND(LY11*VLOOKUP(LY5,Assumptions!$B$64:$C$93,2)*Availability,1)</f>
        <v>0</v>
      </c>
      <c r="LZ14">
        <f>ROUND(LZ11*VLOOKUP(LZ5,Assumptions!$B$64:$C$93,2)*Availability,1)</f>
        <v>0</v>
      </c>
      <c r="MA14">
        <f>ROUND(MA11*VLOOKUP(MA5,Assumptions!$B$64:$C$93,2)*Availability,1)</f>
        <v>0</v>
      </c>
      <c r="MB14">
        <f>ROUND(MB11*VLOOKUP(MB5,Assumptions!$B$64:$C$93,2)*Availability,1)</f>
        <v>0</v>
      </c>
      <c r="MC14">
        <f>ROUND(MC11*VLOOKUP(MC5,Assumptions!$B$64:$C$93,2)*Availability,1)</f>
        <v>0</v>
      </c>
      <c r="MD14">
        <f>ROUND(MD11*VLOOKUP(MD5,Assumptions!$B$64:$C$93,2)*Availability,1)</f>
        <v>0</v>
      </c>
      <c r="ME14">
        <f>ROUND(ME11*VLOOKUP(ME5,Assumptions!$B$64:$C$93,2)*Availability,1)</f>
        <v>0</v>
      </c>
      <c r="MF14">
        <f>ROUND(MF11*VLOOKUP(MF5,Assumptions!$B$64:$C$93,2)*Availability,1)</f>
        <v>0</v>
      </c>
      <c r="MG14">
        <f>ROUND(MG11*VLOOKUP(MG5,Assumptions!$B$64:$C$93,2)*Availability,1)</f>
        <v>0</v>
      </c>
      <c r="MH14">
        <f>ROUND(MH11*VLOOKUP(MH5,Assumptions!$B$64:$C$93,2)*Availability,1)</f>
        <v>0</v>
      </c>
      <c r="MI14">
        <f>ROUND(MI11*VLOOKUP(MI5,Assumptions!$B$64:$C$93,2)*Availability,1)</f>
        <v>0</v>
      </c>
      <c r="MJ14">
        <f>ROUND(MJ11*VLOOKUP(MJ5,Assumptions!$B$64:$C$93,2)*Availability,1)</f>
        <v>0</v>
      </c>
      <c r="MK14">
        <f>ROUND(MK11*VLOOKUP(MK5,Assumptions!$B$64:$C$93,2)*Availability,1)</f>
        <v>0</v>
      </c>
      <c r="ML14">
        <f>ROUND(ML11*VLOOKUP(ML5,Assumptions!$B$64:$C$93,2)*Availability,1)</f>
        <v>0</v>
      </c>
      <c r="MM14">
        <f>ROUND(MM11*VLOOKUP(MM5,Assumptions!$B$64:$C$93,2)*Availability,1)</f>
        <v>0</v>
      </c>
      <c r="MN14">
        <f>ROUND(MN11*VLOOKUP(MN5,Assumptions!$B$64:$C$93,2)*Availability,1)</f>
        <v>0</v>
      </c>
      <c r="MO14">
        <f>ROUND(MO11*VLOOKUP(MO5,Assumptions!$B$64:$C$93,2)*Availability,1)</f>
        <v>0</v>
      </c>
      <c r="MP14">
        <f>ROUND(MP11*VLOOKUP(MP5,Assumptions!$B$64:$C$93,2)*Availability,1)</f>
        <v>0</v>
      </c>
      <c r="MQ14">
        <f>ROUND(MQ11*VLOOKUP(MQ5,Assumptions!$B$64:$C$93,2)*Availability,1)</f>
        <v>0</v>
      </c>
      <c r="MR14">
        <f>ROUND(MR11*VLOOKUP(MR5,Assumptions!$B$64:$C$93,2)*Availability,1)</f>
        <v>0</v>
      </c>
      <c r="MS14">
        <f>ROUND(MS11*VLOOKUP(MS5,Assumptions!$B$64:$C$93,2)*Availability,1)</f>
        <v>0</v>
      </c>
      <c r="MT14">
        <f>ROUND(MT11*VLOOKUP(MT5,Assumptions!$B$64:$C$93,2)*Availability,1)</f>
        <v>0</v>
      </c>
      <c r="MU14">
        <f>ROUND(MU11*VLOOKUP(MU5,Assumptions!$B$64:$C$93,2)*Availability,1)</f>
        <v>0</v>
      </c>
      <c r="MV14">
        <f>ROUND(MV11*VLOOKUP(MV5,Assumptions!$B$64:$C$93,2)*Availability,1)</f>
        <v>0</v>
      </c>
      <c r="MW14">
        <f>ROUND(MW11*VLOOKUP(MW5,Assumptions!$B$64:$C$93,2)*Availability,1)</f>
        <v>0</v>
      </c>
      <c r="MX14">
        <f>ROUND(MX11*VLOOKUP(MX5,Assumptions!$B$64:$C$93,2)*Availability,1)</f>
        <v>0</v>
      </c>
      <c r="MY14">
        <f>ROUND(MY11*VLOOKUP(MY5,Assumptions!$B$64:$C$93,2)*Availability,1)</f>
        <v>0</v>
      </c>
      <c r="MZ14">
        <f>ROUND(MZ11*VLOOKUP(MZ5,Assumptions!$B$64:$C$93,2)*Availability,1)</f>
        <v>0</v>
      </c>
      <c r="NA14">
        <f>ROUND(NA11*VLOOKUP(NA5,Assumptions!$B$64:$C$93,2)*Availability,1)</f>
        <v>0</v>
      </c>
      <c r="NB14">
        <f>ROUND(NB11*VLOOKUP(NB5,Assumptions!$B$64:$C$93,2)*Availability,1)</f>
        <v>0</v>
      </c>
      <c r="NC14">
        <f>ROUND(NC11*VLOOKUP(NC5,Assumptions!$B$64:$C$93,2)*Availability,1)</f>
        <v>0</v>
      </c>
      <c r="ND14">
        <f>ROUND(ND11*VLOOKUP(ND5,Assumptions!$B$64:$C$93,2)*Availability,1)</f>
        <v>0</v>
      </c>
      <c r="NE14">
        <f>ROUND(NE11*VLOOKUP(NE5,Assumptions!$B$64:$C$93,2)*Availability,1)</f>
        <v>0</v>
      </c>
      <c r="NF14">
        <f>ROUND(NF11*VLOOKUP(NF5,Assumptions!$B$64:$C$93,2)*Availability,1)</f>
        <v>0</v>
      </c>
      <c r="NG14">
        <f>ROUND(NG11*VLOOKUP(NG5,Assumptions!$B$64:$C$93,2)*Availability,1)</f>
        <v>0</v>
      </c>
      <c r="NH14">
        <f>ROUND(NH11*VLOOKUP(NH5,Assumptions!$B$64:$C$93,2)*Availability,1)</f>
        <v>0</v>
      </c>
      <c r="NI14">
        <f>ROUND(NI11*VLOOKUP(NI5,Assumptions!$B$64:$C$93,2)*Availability,1)</f>
        <v>0</v>
      </c>
      <c r="NJ14">
        <f>ROUND(NJ11*VLOOKUP(NJ5,Assumptions!$B$64:$C$93,2)*Availability,1)</f>
        <v>0</v>
      </c>
      <c r="NK14">
        <f>ROUND(NK11*VLOOKUP(NK5,Assumptions!$B$64:$C$93,2)*Availability,1)</f>
        <v>0</v>
      </c>
      <c r="NL14">
        <f>ROUND(NL11*VLOOKUP(NL5,Assumptions!$B$64:$C$93,2)*Availability,1)</f>
        <v>0</v>
      </c>
      <c r="NM14">
        <f>ROUND(NM11*VLOOKUP(NM5,Assumptions!$B$64:$C$93,2)*Availability,1)</f>
        <v>0</v>
      </c>
      <c r="NN14">
        <f>ROUND(NN11*VLOOKUP(NN5,Assumptions!$B$64:$C$93,2)*Availability,1)</f>
        <v>0</v>
      </c>
      <c r="NO14">
        <f>ROUND(NO11*VLOOKUP(NO5,Assumptions!$B$64:$C$93,2)*Availability,1)</f>
        <v>0</v>
      </c>
      <c r="NP14">
        <f>ROUND(NP11*VLOOKUP(NP5,Assumptions!$B$64:$C$93,2)*Availability,1)</f>
        <v>0</v>
      </c>
      <c r="NQ14">
        <f>ROUND(NQ11*VLOOKUP(NQ5,Assumptions!$B$64:$C$93,2)*Availability,1)</f>
        <v>0</v>
      </c>
      <c r="NR14">
        <f>ROUND(NR11*VLOOKUP(NR5,Assumptions!$B$64:$C$93,2)*Availability,1)</f>
        <v>0</v>
      </c>
      <c r="NW14" s="1"/>
      <c r="NX14" s="1"/>
    </row>
    <row r="15" spans="1:389">
      <c r="NW15" s="1"/>
      <c r="NX15" s="1"/>
    </row>
    <row r="16" spans="1:389">
      <c r="A16" t="s">
        <v>56</v>
      </c>
      <c r="C16" s="11">
        <f t="shared" ref="C16:BN16" si="405">Reserve_Margin</f>
        <v>0.35</v>
      </c>
      <c r="D16" s="11">
        <f t="shared" si="405"/>
        <v>0.35</v>
      </c>
      <c r="E16" s="11">
        <f t="shared" si="405"/>
        <v>0.35</v>
      </c>
      <c r="F16" s="11">
        <f t="shared" si="405"/>
        <v>0.35</v>
      </c>
      <c r="G16" s="11">
        <f t="shared" si="405"/>
        <v>0.35</v>
      </c>
      <c r="H16" s="11">
        <f t="shared" si="405"/>
        <v>0.35</v>
      </c>
      <c r="I16" s="11">
        <f t="shared" si="405"/>
        <v>0.35</v>
      </c>
      <c r="J16" s="11">
        <f t="shared" si="405"/>
        <v>0.35</v>
      </c>
      <c r="K16" s="11">
        <f t="shared" si="405"/>
        <v>0.35</v>
      </c>
      <c r="L16" s="11">
        <f t="shared" si="405"/>
        <v>0.35</v>
      </c>
      <c r="M16" s="11">
        <f t="shared" si="405"/>
        <v>0.35</v>
      </c>
      <c r="N16" s="11">
        <f t="shared" si="405"/>
        <v>0.35</v>
      </c>
      <c r="O16" s="11">
        <f t="shared" si="405"/>
        <v>0.35</v>
      </c>
      <c r="P16" s="11">
        <f t="shared" si="405"/>
        <v>0.35</v>
      </c>
      <c r="Q16" s="11">
        <f t="shared" si="405"/>
        <v>0.35</v>
      </c>
      <c r="R16" s="11">
        <f t="shared" si="405"/>
        <v>0.35</v>
      </c>
      <c r="S16" s="11">
        <f t="shared" si="405"/>
        <v>0.35</v>
      </c>
      <c r="T16" s="11">
        <f t="shared" si="405"/>
        <v>0.35</v>
      </c>
      <c r="U16" s="11">
        <f t="shared" si="405"/>
        <v>0.35</v>
      </c>
      <c r="V16" s="11">
        <f t="shared" si="405"/>
        <v>0.35</v>
      </c>
      <c r="W16" s="11">
        <f t="shared" si="405"/>
        <v>0.35</v>
      </c>
      <c r="X16" s="11">
        <f t="shared" si="405"/>
        <v>0.35</v>
      </c>
      <c r="Y16" s="11">
        <f t="shared" si="405"/>
        <v>0.35</v>
      </c>
      <c r="Z16" s="11">
        <f t="shared" si="405"/>
        <v>0.35</v>
      </c>
      <c r="AA16" s="11">
        <f t="shared" si="405"/>
        <v>0.35</v>
      </c>
      <c r="AB16" s="11">
        <f t="shared" si="405"/>
        <v>0.35</v>
      </c>
      <c r="AC16" s="11">
        <f t="shared" si="405"/>
        <v>0.35</v>
      </c>
      <c r="AD16" s="11">
        <f t="shared" si="405"/>
        <v>0.35</v>
      </c>
      <c r="AE16" s="11">
        <f t="shared" si="405"/>
        <v>0.35</v>
      </c>
      <c r="AF16" s="11">
        <f t="shared" si="405"/>
        <v>0.35</v>
      </c>
      <c r="AG16" s="11">
        <f t="shared" si="405"/>
        <v>0.35</v>
      </c>
      <c r="AH16" s="11">
        <f t="shared" si="405"/>
        <v>0.35</v>
      </c>
      <c r="AI16" s="11">
        <f t="shared" si="405"/>
        <v>0.35</v>
      </c>
      <c r="AJ16" s="11">
        <f t="shared" si="405"/>
        <v>0.35</v>
      </c>
      <c r="AK16" s="11">
        <f t="shared" si="405"/>
        <v>0.35</v>
      </c>
      <c r="AL16" s="11">
        <f t="shared" si="405"/>
        <v>0.35</v>
      </c>
      <c r="AM16" s="11">
        <f t="shared" si="405"/>
        <v>0.35</v>
      </c>
      <c r="AN16" s="11">
        <f t="shared" si="405"/>
        <v>0.35</v>
      </c>
      <c r="AO16" s="11">
        <f t="shared" si="405"/>
        <v>0.35</v>
      </c>
      <c r="AP16" s="11">
        <f t="shared" si="405"/>
        <v>0.35</v>
      </c>
      <c r="AQ16" s="11">
        <f t="shared" si="405"/>
        <v>0.35</v>
      </c>
      <c r="AR16" s="11">
        <f t="shared" si="405"/>
        <v>0.35</v>
      </c>
      <c r="AS16" s="11">
        <f t="shared" si="405"/>
        <v>0.35</v>
      </c>
      <c r="AT16" s="11">
        <f t="shared" si="405"/>
        <v>0.35</v>
      </c>
      <c r="AU16" s="11">
        <f t="shared" si="405"/>
        <v>0.35</v>
      </c>
      <c r="AV16" s="11">
        <f t="shared" si="405"/>
        <v>0.35</v>
      </c>
      <c r="AW16" s="11">
        <f t="shared" si="405"/>
        <v>0.35</v>
      </c>
      <c r="AX16" s="11">
        <f t="shared" si="405"/>
        <v>0.35</v>
      </c>
      <c r="AY16" s="11">
        <f t="shared" si="405"/>
        <v>0.35</v>
      </c>
      <c r="AZ16" s="11">
        <f t="shared" si="405"/>
        <v>0.35</v>
      </c>
      <c r="BA16" s="11">
        <f t="shared" si="405"/>
        <v>0.35</v>
      </c>
      <c r="BB16" s="11">
        <f t="shared" si="405"/>
        <v>0.35</v>
      </c>
      <c r="BC16" s="11">
        <f t="shared" si="405"/>
        <v>0.35</v>
      </c>
      <c r="BD16" s="11">
        <f t="shared" si="405"/>
        <v>0.35</v>
      </c>
      <c r="BE16" s="11">
        <f t="shared" si="405"/>
        <v>0.35</v>
      </c>
      <c r="BF16" s="11">
        <f t="shared" si="405"/>
        <v>0.35</v>
      </c>
      <c r="BG16" s="11">
        <f t="shared" si="405"/>
        <v>0.35</v>
      </c>
      <c r="BH16" s="11">
        <f t="shared" si="405"/>
        <v>0.35</v>
      </c>
      <c r="BI16" s="11">
        <f t="shared" si="405"/>
        <v>0.35</v>
      </c>
      <c r="BJ16" s="11">
        <f t="shared" si="405"/>
        <v>0.35</v>
      </c>
      <c r="BK16" s="11">
        <f t="shared" si="405"/>
        <v>0.35</v>
      </c>
      <c r="BL16" s="11">
        <f t="shared" si="405"/>
        <v>0.35</v>
      </c>
      <c r="BM16" s="11">
        <f t="shared" si="405"/>
        <v>0.35</v>
      </c>
      <c r="BN16" s="11">
        <f t="shared" si="405"/>
        <v>0.35</v>
      </c>
      <c r="BO16" s="11">
        <f t="shared" ref="BO16:DZ16" si="406">Reserve_Margin</f>
        <v>0.35</v>
      </c>
      <c r="BP16" s="11">
        <f t="shared" si="406"/>
        <v>0.35</v>
      </c>
      <c r="BQ16" s="11">
        <f t="shared" si="406"/>
        <v>0.35</v>
      </c>
      <c r="BR16" s="11">
        <f t="shared" si="406"/>
        <v>0.35</v>
      </c>
      <c r="BS16" s="11">
        <f t="shared" si="406"/>
        <v>0.35</v>
      </c>
      <c r="BT16" s="11">
        <f t="shared" si="406"/>
        <v>0.35</v>
      </c>
      <c r="BU16" s="11">
        <f t="shared" si="406"/>
        <v>0.35</v>
      </c>
      <c r="BV16" s="11">
        <f t="shared" si="406"/>
        <v>0.35</v>
      </c>
      <c r="BW16" s="11">
        <f t="shared" si="406"/>
        <v>0.35</v>
      </c>
      <c r="BX16" s="11">
        <f t="shared" si="406"/>
        <v>0.35</v>
      </c>
      <c r="BY16" s="11">
        <f t="shared" si="406"/>
        <v>0.35</v>
      </c>
      <c r="BZ16" s="11">
        <f t="shared" si="406"/>
        <v>0.35</v>
      </c>
      <c r="CA16" s="11">
        <f t="shared" si="406"/>
        <v>0.35</v>
      </c>
      <c r="CB16" s="11">
        <f t="shared" si="406"/>
        <v>0.35</v>
      </c>
      <c r="CC16" s="11">
        <f t="shared" si="406"/>
        <v>0.35</v>
      </c>
      <c r="CD16" s="11">
        <f t="shared" si="406"/>
        <v>0.35</v>
      </c>
      <c r="CE16" s="11">
        <f t="shared" si="406"/>
        <v>0.35</v>
      </c>
      <c r="CF16" s="11">
        <f t="shared" si="406"/>
        <v>0.35</v>
      </c>
      <c r="CG16" s="11">
        <f t="shared" si="406"/>
        <v>0.35</v>
      </c>
      <c r="CH16" s="11">
        <f t="shared" si="406"/>
        <v>0.35</v>
      </c>
      <c r="CI16" s="11">
        <f t="shared" si="406"/>
        <v>0.35</v>
      </c>
      <c r="CJ16" s="11">
        <f t="shared" si="406"/>
        <v>0.35</v>
      </c>
      <c r="CK16" s="11">
        <f t="shared" si="406"/>
        <v>0.35</v>
      </c>
      <c r="CL16" s="11">
        <f t="shared" si="406"/>
        <v>0.35</v>
      </c>
      <c r="CM16" s="11">
        <f t="shared" si="406"/>
        <v>0.35</v>
      </c>
      <c r="CN16" s="11">
        <f t="shared" si="406"/>
        <v>0.35</v>
      </c>
      <c r="CO16" s="11">
        <f t="shared" si="406"/>
        <v>0.35</v>
      </c>
      <c r="CP16" s="11">
        <f t="shared" si="406"/>
        <v>0.35</v>
      </c>
      <c r="CQ16" s="11">
        <f t="shared" si="406"/>
        <v>0.35</v>
      </c>
      <c r="CR16" s="11">
        <f t="shared" si="406"/>
        <v>0.35</v>
      </c>
      <c r="CS16" s="11">
        <f t="shared" si="406"/>
        <v>0.35</v>
      </c>
      <c r="CT16" s="11">
        <f t="shared" si="406"/>
        <v>0.35</v>
      </c>
      <c r="CU16" s="11">
        <f t="shared" si="406"/>
        <v>0.35</v>
      </c>
      <c r="CV16" s="11">
        <f t="shared" si="406"/>
        <v>0.35</v>
      </c>
      <c r="CW16" s="11">
        <f t="shared" si="406"/>
        <v>0.35</v>
      </c>
      <c r="CX16" s="11">
        <f t="shared" si="406"/>
        <v>0.35</v>
      </c>
      <c r="CY16" s="11">
        <f t="shared" si="406"/>
        <v>0.35</v>
      </c>
      <c r="CZ16" s="11">
        <f t="shared" si="406"/>
        <v>0.35</v>
      </c>
      <c r="DA16" s="11">
        <f t="shared" si="406"/>
        <v>0.35</v>
      </c>
      <c r="DB16" s="11">
        <f t="shared" si="406"/>
        <v>0.35</v>
      </c>
      <c r="DC16" s="11">
        <f t="shared" si="406"/>
        <v>0.35</v>
      </c>
      <c r="DD16" s="11">
        <f t="shared" si="406"/>
        <v>0.35</v>
      </c>
      <c r="DE16" s="11">
        <f t="shared" si="406"/>
        <v>0.35</v>
      </c>
      <c r="DF16" s="11">
        <f t="shared" si="406"/>
        <v>0.35</v>
      </c>
      <c r="DG16" s="11">
        <f t="shared" si="406"/>
        <v>0.35</v>
      </c>
      <c r="DH16" s="11">
        <f t="shared" si="406"/>
        <v>0.35</v>
      </c>
      <c r="DI16" s="11">
        <f t="shared" si="406"/>
        <v>0.35</v>
      </c>
      <c r="DJ16" s="11">
        <f t="shared" si="406"/>
        <v>0.35</v>
      </c>
      <c r="DK16" s="11">
        <f t="shared" si="406"/>
        <v>0.35</v>
      </c>
      <c r="DL16" s="11">
        <f t="shared" si="406"/>
        <v>0.35</v>
      </c>
      <c r="DM16" s="11">
        <f t="shared" si="406"/>
        <v>0.35</v>
      </c>
      <c r="DN16" s="11">
        <f t="shared" si="406"/>
        <v>0.35</v>
      </c>
      <c r="DO16" s="11">
        <f t="shared" si="406"/>
        <v>0.35</v>
      </c>
      <c r="DP16" s="11">
        <f t="shared" si="406"/>
        <v>0.35</v>
      </c>
      <c r="DQ16" s="11">
        <f t="shared" si="406"/>
        <v>0.35</v>
      </c>
      <c r="DR16" s="11">
        <f t="shared" si="406"/>
        <v>0.35</v>
      </c>
      <c r="DS16" s="11">
        <f t="shared" si="406"/>
        <v>0.35</v>
      </c>
      <c r="DT16" s="11">
        <f t="shared" si="406"/>
        <v>0.35</v>
      </c>
      <c r="DU16" s="11">
        <f t="shared" si="406"/>
        <v>0.35</v>
      </c>
      <c r="DV16" s="11">
        <f t="shared" si="406"/>
        <v>0.35</v>
      </c>
      <c r="DW16" s="11">
        <f t="shared" si="406"/>
        <v>0.35</v>
      </c>
      <c r="DX16" s="11">
        <f t="shared" si="406"/>
        <v>0.35</v>
      </c>
      <c r="DY16" s="11">
        <f t="shared" si="406"/>
        <v>0.35</v>
      </c>
      <c r="DZ16" s="11">
        <f t="shared" si="406"/>
        <v>0.35</v>
      </c>
      <c r="EA16" s="11">
        <f t="shared" ref="EA16:GL16" si="407">Reserve_Margin</f>
        <v>0.35</v>
      </c>
      <c r="EB16" s="11">
        <f t="shared" si="407"/>
        <v>0.35</v>
      </c>
      <c r="EC16" s="11">
        <f t="shared" si="407"/>
        <v>0.35</v>
      </c>
      <c r="ED16" s="11">
        <f t="shared" si="407"/>
        <v>0.35</v>
      </c>
      <c r="EE16" s="11">
        <f t="shared" si="407"/>
        <v>0.35</v>
      </c>
      <c r="EF16" s="11">
        <f t="shared" si="407"/>
        <v>0.35</v>
      </c>
      <c r="EG16" s="11">
        <f t="shared" si="407"/>
        <v>0.35</v>
      </c>
      <c r="EH16" s="11">
        <f t="shared" si="407"/>
        <v>0.35</v>
      </c>
      <c r="EI16" s="11">
        <f t="shared" si="407"/>
        <v>0.35</v>
      </c>
      <c r="EJ16" s="11">
        <f t="shared" si="407"/>
        <v>0.35</v>
      </c>
      <c r="EK16" s="11">
        <f t="shared" si="407"/>
        <v>0.35</v>
      </c>
      <c r="EL16" s="11">
        <f t="shared" si="407"/>
        <v>0.35</v>
      </c>
      <c r="EM16" s="11">
        <f t="shared" si="407"/>
        <v>0.35</v>
      </c>
      <c r="EN16" s="11">
        <f t="shared" si="407"/>
        <v>0.35</v>
      </c>
      <c r="EO16" s="11">
        <f t="shared" si="407"/>
        <v>0.35</v>
      </c>
      <c r="EP16" s="11">
        <f t="shared" si="407"/>
        <v>0.35</v>
      </c>
      <c r="EQ16" s="11">
        <f t="shared" si="407"/>
        <v>0.35</v>
      </c>
      <c r="ER16" s="11">
        <f t="shared" si="407"/>
        <v>0.35</v>
      </c>
      <c r="ES16" s="11">
        <f t="shared" si="407"/>
        <v>0.35</v>
      </c>
      <c r="ET16" s="11">
        <f t="shared" si="407"/>
        <v>0.35</v>
      </c>
      <c r="EU16" s="11">
        <f t="shared" si="407"/>
        <v>0.35</v>
      </c>
      <c r="EV16" s="11">
        <f t="shared" si="407"/>
        <v>0.35</v>
      </c>
      <c r="EW16" s="11">
        <f t="shared" si="407"/>
        <v>0.35</v>
      </c>
      <c r="EX16" s="11">
        <f t="shared" si="407"/>
        <v>0.35</v>
      </c>
      <c r="EY16" s="11">
        <f t="shared" si="407"/>
        <v>0.35</v>
      </c>
      <c r="EZ16" s="11">
        <f t="shared" si="407"/>
        <v>0.35</v>
      </c>
      <c r="FA16" s="11">
        <f t="shared" si="407"/>
        <v>0.35</v>
      </c>
      <c r="FB16" s="11">
        <f t="shared" si="407"/>
        <v>0.35</v>
      </c>
      <c r="FC16" s="11">
        <f t="shared" si="407"/>
        <v>0.35</v>
      </c>
      <c r="FD16" s="11">
        <f t="shared" si="407"/>
        <v>0.35</v>
      </c>
      <c r="FE16" s="11">
        <f t="shared" si="407"/>
        <v>0.35</v>
      </c>
      <c r="FF16" s="11">
        <f t="shared" si="407"/>
        <v>0.35</v>
      </c>
      <c r="FG16" s="11">
        <f t="shared" si="407"/>
        <v>0.35</v>
      </c>
      <c r="FH16" s="11">
        <f t="shared" si="407"/>
        <v>0.35</v>
      </c>
      <c r="FI16" s="11">
        <f t="shared" si="407"/>
        <v>0.35</v>
      </c>
      <c r="FJ16" s="11">
        <f t="shared" si="407"/>
        <v>0.35</v>
      </c>
      <c r="FK16" s="11">
        <f t="shared" si="407"/>
        <v>0.35</v>
      </c>
      <c r="FL16" s="11">
        <f t="shared" si="407"/>
        <v>0.35</v>
      </c>
      <c r="FM16" s="11">
        <f t="shared" si="407"/>
        <v>0.35</v>
      </c>
      <c r="FN16" s="11">
        <f t="shared" si="407"/>
        <v>0.35</v>
      </c>
      <c r="FO16" s="11">
        <f t="shared" si="407"/>
        <v>0.35</v>
      </c>
      <c r="FP16" s="11">
        <f t="shared" si="407"/>
        <v>0.35</v>
      </c>
      <c r="FQ16" s="11">
        <f t="shared" si="407"/>
        <v>0.35</v>
      </c>
      <c r="FR16" s="11">
        <f t="shared" si="407"/>
        <v>0.35</v>
      </c>
      <c r="FS16" s="11">
        <f t="shared" si="407"/>
        <v>0.35</v>
      </c>
      <c r="FT16" s="11">
        <f t="shared" si="407"/>
        <v>0.35</v>
      </c>
      <c r="FU16" s="11">
        <f t="shared" si="407"/>
        <v>0.35</v>
      </c>
      <c r="FV16" s="11">
        <f t="shared" si="407"/>
        <v>0.35</v>
      </c>
      <c r="FW16" s="11">
        <f t="shared" si="407"/>
        <v>0.35</v>
      </c>
      <c r="FX16" s="11">
        <f t="shared" si="407"/>
        <v>0.35</v>
      </c>
      <c r="FY16" s="11">
        <f t="shared" si="407"/>
        <v>0.35</v>
      </c>
      <c r="FZ16" s="11">
        <f t="shared" si="407"/>
        <v>0.35</v>
      </c>
      <c r="GA16" s="11">
        <f t="shared" si="407"/>
        <v>0.35</v>
      </c>
      <c r="GB16" s="11">
        <f t="shared" si="407"/>
        <v>0.35</v>
      </c>
      <c r="GC16" s="11">
        <f t="shared" si="407"/>
        <v>0.35</v>
      </c>
      <c r="GD16" s="11">
        <f t="shared" si="407"/>
        <v>0.35</v>
      </c>
      <c r="GE16" s="11">
        <f t="shared" si="407"/>
        <v>0.35</v>
      </c>
      <c r="GF16" s="11">
        <f t="shared" si="407"/>
        <v>0.35</v>
      </c>
      <c r="GG16" s="11">
        <f t="shared" si="407"/>
        <v>0.35</v>
      </c>
      <c r="GH16" s="11">
        <f t="shared" si="407"/>
        <v>0.35</v>
      </c>
      <c r="GI16" s="11">
        <f t="shared" si="407"/>
        <v>0.35</v>
      </c>
      <c r="GJ16" s="11">
        <f t="shared" si="407"/>
        <v>0.35</v>
      </c>
      <c r="GK16" s="11">
        <f t="shared" si="407"/>
        <v>0.35</v>
      </c>
      <c r="GL16" s="11">
        <f t="shared" si="407"/>
        <v>0.35</v>
      </c>
      <c r="GM16" s="11">
        <f t="shared" ref="GM16:IX16" si="408">Reserve_Margin</f>
        <v>0.35</v>
      </c>
      <c r="GN16" s="11">
        <f t="shared" si="408"/>
        <v>0.35</v>
      </c>
      <c r="GO16" s="11">
        <f t="shared" si="408"/>
        <v>0.35</v>
      </c>
      <c r="GP16" s="11">
        <f t="shared" si="408"/>
        <v>0.35</v>
      </c>
      <c r="GQ16" s="11">
        <f t="shared" si="408"/>
        <v>0.35</v>
      </c>
      <c r="GR16" s="11">
        <f t="shared" si="408"/>
        <v>0.35</v>
      </c>
      <c r="GS16" s="11">
        <f t="shared" si="408"/>
        <v>0.35</v>
      </c>
      <c r="GT16" s="11">
        <f t="shared" si="408"/>
        <v>0.35</v>
      </c>
      <c r="GU16" s="11">
        <f t="shared" si="408"/>
        <v>0.35</v>
      </c>
      <c r="GV16" s="11">
        <f t="shared" si="408"/>
        <v>0.35</v>
      </c>
      <c r="GW16" s="11">
        <f t="shared" si="408"/>
        <v>0.35</v>
      </c>
      <c r="GX16" s="11">
        <f t="shared" si="408"/>
        <v>0.35</v>
      </c>
      <c r="GY16" s="11">
        <f t="shared" si="408"/>
        <v>0.35</v>
      </c>
      <c r="GZ16" s="11">
        <f t="shared" si="408"/>
        <v>0.35</v>
      </c>
      <c r="HA16" s="11">
        <f t="shared" si="408"/>
        <v>0.35</v>
      </c>
      <c r="HB16" s="11">
        <f t="shared" si="408"/>
        <v>0.35</v>
      </c>
      <c r="HC16" s="11">
        <f t="shared" si="408"/>
        <v>0.35</v>
      </c>
      <c r="HD16" s="11">
        <f t="shared" si="408"/>
        <v>0.35</v>
      </c>
      <c r="HE16" s="11">
        <f t="shared" si="408"/>
        <v>0.35</v>
      </c>
      <c r="HF16" s="11">
        <f t="shared" si="408"/>
        <v>0.35</v>
      </c>
      <c r="HG16" s="11">
        <f t="shared" si="408"/>
        <v>0.35</v>
      </c>
      <c r="HH16" s="11">
        <f t="shared" si="408"/>
        <v>0.35</v>
      </c>
      <c r="HI16" s="11">
        <f t="shared" si="408"/>
        <v>0.35</v>
      </c>
      <c r="HJ16" s="11">
        <f t="shared" si="408"/>
        <v>0.35</v>
      </c>
      <c r="HK16" s="11">
        <f t="shared" si="408"/>
        <v>0.35</v>
      </c>
      <c r="HL16" s="11">
        <f t="shared" si="408"/>
        <v>0.35</v>
      </c>
      <c r="HM16" s="11">
        <f t="shared" si="408"/>
        <v>0.35</v>
      </c>
      <c r="HN16" s="11">
        <f t="shared" si="408"/>
        <v>0.35</v>
      </c>
      <c r="HO16" s="11">
        <f t="shared" si="408"/>
        <v>0.35</v>
      </c>
      <c r="HP16" s="11">
        <f t="shared" si="408"/>
        <v>0.35</v>
      </c>
      <c r="HQ16" s="11">
        <f t="shared" si="408"/>
        <v>0.35</v>
      </c>
      <c r="HR16" s="11">
        <f t="shared" si="408"/>
        <v>0.35</v>
      </c>
      <c r="HS16" s="11">
        <f t="shared" si="408"/>
        <v>0.35</v>
      </c>
      <c r="HT16" s="11">
        <f t="shared" si="408"/>
        <v>0.35</v>
      </c>
      <c r="HU16" s="11">
        <f t="shared" si="408"/>
        <v>0.35</v>
      </c>
      <c r="HV16" s="11">
        <f t="shared" si="408"/>
        <v>0.35</v>
      </c>
      <c r="HW16" s="11">
        <f t="shared" si="408"/>
        <v>0.35</v>
      </c>
      <c r="HX16" s="11">
        <f t="shared" si="408"/>
        <v>0.35</v>
      </c>
      <c r="HY16" s="11">
        <f t="shared" si="408"/>
        <v>0.35</v>
      </c>
      <c r="HZ16" s="11">
        <f t="shared" si="408"/>
        <v>0.35</v>
      </c>
      <c r="IA16" s="11">
        <f t="shared" si="408"/>
        <v>0.35</v>
      </c>
      <c r="IB16" s="11">
        <f t="shared" si="408"/>
        <v>0.35</v>
      </c>
      <c r="IC16" s="11">
        <f t="shared" si="408"/>
        <v>0.35</v>
      </c>
      <c r="ID16" s="11">
        <f t="shared" si="408"/>
        <v>0.35</v>
      </c>
      <c r="IE16" s="11">
        <f t="shared" si="408"/>
        <v>0.35</v>
      </c>
      <c r="IF16" s="11">
        <f t="shared" si="408"/>
        <v>0.35</v>
      </c>
      <c r="IG16" s="11">
        <f t="shared" si="408"/>
        <v>0.35</v>
      </c>
      <c r="IH16" s="11">
        <f t="shared" si="408"/>
        <v>0.35</v>
      </c>
      <c r="II16" s="11">
        <f t="shared" si="408"/>
        <v>0.35</v>
      </c>
      <c r="IJ16" s="11">
        <f t="shared" si="408"/>
        <v>0.35</v>
      </c>
      <c r="IK16" s="11">
        <f t="shared" si="408"/>
        <v>0.35</v>
      </c>
      <c r="IL16" s="11">
        <f t="shared" si="408"/>
        <v>0.35</v>
      </c>
      <c r="IM16" s="11">
        <f t="shared" si="408"/>
        <v>0.35</v>
      </c>
      <c r="IN16" s="11">
        <f t="shared" si="408"/>
        <v>0.35</v>
      </c>
      <c r="IO16" s="11">
        <f t="shared" si="408"/>
        <v>0.35</v>
      </c>
      <c r="IP16" s="11">
        <f t="shared" si="408"/>
        <v>0.35</v>
      </c>
      <c r="IQ16" s="11">
        <f t="shared" si="408"/>
        <v>0.35</v>
      </c>
      <c r="IR16" s="11">
        <f t="shared" si="408"/>
        <v>0.35</v>
      </c>
      <c r="IS16" s="11">
        <f t="shared" si="408"/>
        <v>0.35</v>
      </c>
      <c r="IT16" s="11">
        <f t="shared" si="408"/>
        <v>0.35</v>
      </c>
      <c r="IU16" s="11">
        <f t="shared" si="408"/>
        <v>0.35</v>
      </c>
      <c r="IV16" s="11">
        <f t="shared" si="408"/>
        <v>0.35</v>
      </c>
      <c r="IW16" s="11">
        <f t="shared" si="408"/>
        <v>0.35</v>
      </c>
      <c r="IX16" s="11">
        <f t="shared" si="408"/>
        <v>0.35</v>
      </c>
      <c r="IY16" s="11">
        <f t="shared" ref="IY16:LJ16" si="409">Reserve_Margin</f>
        <v>0.35</v>
      </c>
      <c r="IZ16" s="11">
        <f t="shared" si="409"/>
        <v>0.35</v>
      </c>
      <c r="JA16" s="11">
        <f t="shared" si="409"/>
        <v>0.35</v>
      </c>
      <c r="JB16" s="11">
        <f t="shared" si="409"/>
        <v>0.35</v>
      </c>
      <c r="JC16" s="11">
        <f t="shared" si="409"/>
        <v>0.35</v>
      </c>
      <c r="JD16" s="11">
        <f t="shared" si="409"/>
        <v>0.35</v>
      </c>
      <c r="JE16" s="11">
        <f t="shared" si="409"/>
        <v>0.35</v>
      </c>
      <c r="JF16" s="11">
        <f t="shared" si="409"/>
        <v>0.35</v>
      </c>
      <c r="JG16" s="11">
        <f t="shared" si="409"/>
        <v>0.35</v>
      </c>
      <c r="JH16" s="11">
        <f t="shared" si="409"/>
        <v>0.35</v>
      </c>
      <c r="JI16" s="11">
        <f t="shared" si="409"/>
        <v>0.35</v>
      </c>
      <c r="JJ16" s="11">
        <f t="shared" si="409"/>
        <v>0.35</v>
      </c>
      <c r="JK16" s="11">
        <f t="shared" si="409"/>
        <v>0.35</v>
      </c>
      <c r="JL16" s="11">
        <f t="shared" si="409"/>
        <v>0.35</v>
      </c>
      <c r="JM16" s="11">
        <f t="shared" si="409"/>
        <v>0.35</v>
      </c>
      <c r="JN16" s="11">
        <f t="shared" si="409"/>
        <v>0.35</v>
      </c>
      <c r="JO16" s="11">
        <f t="shared" si="409"/>
        <v>0.35</v>
      </c>
      <c r="JP16" s="11">
        <f t="shared" si="409"/>
        <v>0.35</v>
      </c>
      <c r="JQ16" s="11">
        <f t="shared" si="409"/>
        <v>0.35</v>
      </c>
      <c r="JR16" s="11">
        <f t="shared" si="409"/>
        <v>0.35</v>
      </c>
      <c r="JS16" s="11">
        <f t="shared" si="409"/>
        <v>0.35</v>
      </c>
      <c r="JT16" s="11">
        <f t="shared" si="409"/>
        <v>0.35</v>
      </c>
      <c r="JU16" s="11">
        <f t="shared" si="409"/>
        <v>0.35</v>
      </c>
      <c r="JV16" s="11">
        <f t="shared" si="409"/>
        <v>0.35</v>
      </c>
      <c r="JW16" s="11">
        <f t="shared" si="409"/>
        <v>0.35</v>
      </c>
      <c r="JX16" s="11">
        <f t="shared" si="409"/>
        <v>0.35</v>
      </c>
      <c r="JY16" s="11">
        <f t="shared" si="409"/>
        <v>0.35</v>
      </c>
      <c r="JZ16" s="11">
        <f t="shared" si="409"/>
        <v>0.35</v>
      </c>
      <c r="KA16" s="11">
        <f t="shared" si="409"/>
        <v>0.35</v>
      </c>
      <c r="KB16" s="11">
        <f t="shared" si="409"/>
        <v>0.35</v>
      </c>
      <c r="KC16" s="11">
        <f t="shared" si="409"/>
        <v>0.35</v>
      </c>
      <c r="KD16" s="11">
        <f t="shared" si="409"/>
        <v>0.35</v>
      </c>
      <c r="KE16" s="11">
        <f t="shared" si="409"/>
        <v>0.35</v>
      </c>
      <c r="KF16" s="11">
        <f t="shared" si="409"/>
        <v>0.35</v>
      </c>
      <c r="KG16" s="11">
        <f t="shared" si="409"/>
        <v>0.35</v>
      </c>
      <c r="KH16" s="11">
        <f t="shared" si="409"/>
        <v>0.35</v>
      </c>
      <c r="KI16" s="11">
        <f t="shared" si="409"/>
        <v>0.35</v>
      </c>
      <c r="KJ16" s="11">
        <f t="shared" si="409"/>
        <v>0.35</v>
      </c>
      <c r="KK16" s="11">
        <f t="shared" si="409"/>
        <v>0.35</v>
      </c>
      <c r="KL16" s="11">
        <f t="shared" si="409"/>
        <v>0.35</v>
      </c>
      <c r="KM16" s="11">
        <f t="shared" si="409"/>
        <v>0.35</v>
      </c>
      <c r="KN16" s="11">
        <f t="shared" si="409"/>
        <v>0.35</v>
      </c>
      <c r="KO16" s="11">
        <f t="shared" si="409"/>
        <v>0.35</v>
      </c>
      <c r="KP16" s="11">
        <f t="shared" si="409"/>
        <v>0.35</v>
      </c>
      <c r="KQ16" s="11">
        <f t="shared" si="409"/>
        <v>0.35</v>
      </c>
      <c r="KR16" s="11">
        <f t="shared" si="409"/>
        <v>0.35</v>
      </c>
      <c r="KS16" s="11">
        <f t="shared" si="409"/>
        <v>0.35</v>
      </c>
      <c r="KT16" s="11">
        <f t="shared" si="409"/>
        <v>0.35</v>
      </c>
      <c r="KU16" s="11">
        <f t="shared" si="409"/>
        <v>0.35</v>
      </c>
      <c r="KV16" s="11">
        <f t="shared" si="409"/>
        <v>0.35</v>
      </c>
      <c r="KW16" s="11">
        <f t="shared" si="409"/>
        <v>0.35</v>
      </c>
      <c r="KX16" s="11">
        <f t="shared" si="409"/>
        <v>0.35</v>
      </c>
      <c r="KY16" s="11">
        <f t="shared" si="409"/>
        <v>0.35</v>
      </c>
      <c r="KZ16" s="11">
        <f t="shared" si="409"/>
        <v>0.35</v>
      </c>
      <c r="LA16" s="11">
        <f t="shared" si="409"/>
        <v>0.35</v>
      </c>
      <c r="LB16" s="11">
        <f t="shared" si="409"/>
        <v>0.35</v>
      </c>
      <c r="LC16" s="11">
        <f t="shared" si="409"/>
        <v>0.35</v>
      </c>
      <c r="LD16" s="11">
        <f t="shared" si="409"/>
        <v>0.35</v>
      </c>
      <c r="LE16" s="11">
        <f t="shared" si="409"/>
        <v>0.35</v>
      </c>
      <c r="LF16" s="11">
        <f t="shared" si="409"/>
        <v>0.35</v>
      </c>
      <c r="LG16" s="11">
        <f t="shared" si="409"/>
        <v>0.35</v>
      </c>
      <c r="LH16" s="11">
        <f t="shared" si="409"/>
        <v>0.35</v>
      </c>
      <c r="LI16" s="11">
        <f t="shared" si="409"/>
        <v>0.35</v>
      </c>
      <c r="LJ16" s="11">
        <f t="shared" si="409"/>
        <v>0.35</v>
      </c>
      <c r="LK16" s="11">
        <f t="shared" ref="LK16:NR16" si="410">Reserve_Margin</f>
        <v>0.35</v>
      </c>
      <c r="LL16" s="11">
        <f t="shared" si="410"/>
        <v>0.35</v>
      </c>
      <c r="LM16" s="11">
        <f t="shared" si="410"/>
        <v>0.35</v>
      </c>
      <c r="LN16" s="11">
        <f t="shared" si="410"/>
        <v>0.35</v>
      </c>
      <c r="LO16" s="11">
        <f t="shared" si="410"/>
        <v>0.35</v>
      </c>
      <c r="LP16" s="11">
        <f t="shared" si="410"/>
        <v>0.35</v>
      </c>
      <c r="LQ16" s="11">
        <f t="shared" si="410"/>
        <v>0.35</v>
      </c>
      <c r="LR16" s="11">
        <f t="shared" si="410"/>
        <v>0.35</v>
      </c>
      <c r="LS16" s="11">
        <f t="shared" si="410"/>
        <v>0.35</v>
      </c>
      <c r="LT16" s="11">
        <f t="shared" si="410"/>
        <v>0.35</v>
      </c>
      <c r="LU16" s="11">
        <f t="shared" si="410"/>
        <v>0.35</v>
      </c>
      <c r="LV16" s="11">
        <f t="shared" si="410"/>
        <v>0.35</v>
      </c>
      <c r="LW16" s="11">
        <f t="shared" si="410"/>
        <v>0.35</v>
      </c>
      <c r="LX16" s="11">
        <f t="shared" si="410"/>
        <v>0.35</v>
      </c>
      <c r="LY16" s="11">
        <f t="shared" si="410"/>
        <v>0.35</v>
      </c>
      <c r="LZ16" s="11">
        <f t="shared" si="410"/>
        <v>0.35</v>
      </c>
      <c r="MA16" s="11">
        <f t="shared" si="410"/>
        <v>0.35</v>
      </c>
      <c r="MB16" s="11">
        <f t="shared" si="410"/>
        <v>0.35</v>
      </c>
      <c r="MC16" s="11">
        <f t="shared" si="410"/>
        <v>0.35</v>
      </c>
      <c r="MD16" s="11">
        <f t="shared" si="410"/>
        <v>0.35</v>
      </c>
      <c r="ME16" s="11">
        <f t="shared" si="410"/>
        <v>0.35</v>
      </c>
      <c r="MF16" s="11">
        <f t="shared" si="410"/>
        <v>0.35</v>
      </c>
      <c r="MG16" s="11">
        <f t="shared" si="410"/>
        <v>0.35</v>
      </c>
      <c r="MH16" s="11">
        <f t="shared" si="410"/>
        <v>0.35</v>
      </c>
      <c r="MI16" s="11">
        <f t="shared" si="410"/>
        <v>0.35</v>
      </c>
      <c r="MJ16" s="11">
        <f t="shared" si="410"/>
        <v>0.35</v>
      </c>
      <c r="MK16" s="11">
        <f t="shared" si="410"/>
        <v>0.35</v>
      </c>
      <c r="ML16" s="11">
        <f t="shared" si="410"/>
        <v>0.35</v>
      </c>
      <c r="MM16" s="11">
        <f t="shared" si="410"/>
        <v>0.35</v>
      </c>
      <c r="MN16" s="11">
        <f t="shared" si="410"/>
        <v>0.35</v>
      </c>
      <c r="MO16" s="11">
        <f t="shared" si="410"/>
        <v>0.35</v>
      </c>
      <c r="MP16" s="11">
        <f t="shared" si="410"/>
        <v>0.35</v>
      </c>
      <c r="MQ16" s="11">
        <f t="shared" si="410"/>
        <v>0.35</v>
      </c>
      <c r="MR16" s="11">
        <f t="shared" si="410"/>
        <v>0.35</v>
      </c>
      <c r="MS16" s="11">
        <f t="shared" si="410"/>
        <v>0.35</v>
      </c>
      <c r="MT16" s="11">
        <f t="shared" si="410"/>
        <v>0.35</v>
      </c>
      <c r="MU16" s="11">
        <f t="shared" si="410"/>
        <v>0.35</v>
      </c>
      <c r="MV16" s="11">
        <f t="shared" si="410"/>
        <v>0.35</v>
      </c>
      <c r="MW16" s="11">
        <f t="shared" si="410"/>
        <v>0.35</v>
      </c>
      <c r="MX16" s="11">
        <f t="shared" si="410"/>
        <v>0.35</v>
      </c>
      <c r="MY16" s="11">
        <f t="shared" si="410"/>
        <v>0.35</v>
      </c>
      <c r="MZ16" s="11">
        <f t="shared" si="410"/>
        <v>0.35</v>
      </c>
      <c r="NA16" s="11">
        <f t="shared" si="410"/>
        <v>0.35</v>
      </c>
      <c r="NB16" s="11">
        <f t="shared" si="410"/>
        <v>0.35</v>
      </c>
      <c r="NC16" s="11">
        <f t="shared" si="410"/>
        <v>0.35</v>
      </c>
      <c r="ND16" s="11">
        <f t="shared" si="410"/>
        <v>0.35</v>
      </c>
      <c r="NE16" s="11">
        <f t="shared" si="410"/>
        <v>0.35</v>
      </c>
      <c r="NF16" s="11">
        <f t="shared" si="410"/>
        <v>0.35</v>
      </c>
      <c r="NG16" s="11">
        <f t="shared" si="410"/>
        <v>0.35</v>
      </c>
      <c r="NH16" s="11">
        <f t="shared" si="410"/>
        <v>0.35</v>
      </c>
      <c r="NI16" s="11">
        <f t="shared" si="410"/>
        <v>0.35</v>
      </c>
      <c r="NJ16" s="11">
        <f t="shared" si="410"/>
        <v>0.35</v>
      </c>
      <c r="NK16" s="11">
        <f t="shared" si="410"/>
        <v>0.35</v>
      </c>
      <c r="NL16" s="11">
        <f t="shared" si="410"/>
        <v>0.35</v>
      </c>
      <c r="NM16" s="11">
        <f t="shared" si="410"/>
        <v>0.35</v>
      </c>
      <c r="NN16" s="11">
        <f t="shared" si="410"/>
        <v>0.35</v>
      </c>
      <c r="NO16" s="11">
        <f t="shared" si="410"/>
        <v>0.35</v>
      </c>
      <c r="NP16" s="11">
        <f t="shared" si="410"/>
        <v>0.35</v>
      </c>
      <c r="NQ16" s="11">
        <f t="shared" si="410"/>
        <v>0.35</v>
      </c>
      <c r="NR16" s="11">
        <f t="shared" si="410"/>
        <v>0.35</v>
      </c>
      <c r="NW16" s="1"/>
      <c r="NX16" s="1"/>
    </row>
    <row r="17" spans="1:389">
      <c r="A17" t="s">
        <v>348</v>
      </c>
      <c r="C17" s="12">
        <f t="shared" ref="C17:BN17" si="411">Losses</f>
        <v>6.7500000000000004E-2</v>
      </c>
      <c r="D17" s="12">
        <f t="shared" si="411"/>
        <v>6.7500000000000004E-2</v>
      </c>
      <c r="E17" s="12">
        <f t="shared" si="411"/>
        <v>6.7500000000000004E-2</v>
      </c>
      <c r="F17" s="12">
        <f t="shared" si="411"/>
        <v>6.7500000000000004E-2</v>
      </c>
      <c r="G17" s="12">
        <f t="shared" si="411"/>
        <v>6.7500000000000004E-2</v>
      </c>
      <c r="H17" s="12">
        <f t="shared" si="411"/>
        <v>6.7500000000000004E-2</v>
      </c>
      <c r="I17" s="12">
        <f t="shared" si="411"/>
        <v>6.7500000000000004E-2</v>
      </c>
      <c r="J17" s="12">
        <f t="shared" si="411"/>
        <v>6.7500000000000004E-2</v>
      </c>
      <c r="K17" s="12">
        <f t="shared" si="411"/>
        <v>6.7500000000000004E-2</v>
      </c>
      <c r="L17" s="12">
        <f t="shared" si="411"/>
        <v>6.7500000000000004E-2</v>
      </c>
      <c r="M17" s="12">
        <f t="shared" si="411"/>
        <v>6.7500000000000004E-2</v>
      </c>
      <c r="N17" s="12">
        <f t="shared" si="411"/>
        <v>6.7500000000000004E-2</v>
      </c>
      <c r="O17" s="12">
        <f t="shared" si="411"/>
        <v>6.7500000000000004E-2</v>
      </c>
      <c r="P17" s="12">
        <f t="shared" si="411"/>
        <v>6.7500000000000004E-2</v>
      </c>
      <c r="Q17" s="12">
        <f t="shared" si="411"/>
        <v>6.7500000000000004E-2</v>
      </c>
      <c r="R17" s="12">
        <f t="shared" si="411"/>
        <v>6.7500000000000004E-2</v>
      </c>
      <c r="S17" s="12">
        <f t="shared" si="411"/>
        <v>6.7500000000000004E-2</v>
      </c>
      <c r="T17" s="12">
        <f t="shared" si="411"/>
        <v>6.7500000000000004E-2</v>
      </c>
      <c r="U17" s="12">
        <f t="shared" si="411"/>
        <v>6.7500000000000004E-2</v>
      </c>
      <c r="V17" s="12">
        <f t="shared" si="411"/>
        <v>6.7500000000000004E-2</v>
      </c>
      <c r="W17" s="12">
        <f t="shared" si="411"/>
        <v>6.7500000000000004E-2</v>
      </c>
      <c r="X17" s="12">
        <f t="shared" si="411"/>
        <v>6.7500000000000004E-2</v>
      </c>
      <c r="Y17" s="12">
        <f t="shared" si="411"/>
        <v>6.7500000000000004E-2</v>
      </c>
      <c r="Z17" s="12">
        <f t="shared" si="411"/>
        <v>6.7500000000000004E-2</v>
      </c>
      <c r="AA17" s="12">
        <f t="shared" si="411"/>
        <v>6.7500000000000004E-2</v>
      </c>
      <c r="AB17" s="12">
        <f t="shared" si="411"/>
        <v>6.7500000000000004E-2</v>
      </c>
      <c r="AC17" s="12">
        <f t="shared" si="411"/>
        <v>6.7500000000000004E-2</v>
      </c>
      <c r="AD17" s="12">
        <f t="shared" si="411"/>
        <v>6.7500000000000004E-2</v>
      </c>
      <c r="AE17" s="12">
        <f t="shared" si="411"/>
        <v>6.7500000000000004E-2</v>
      </c>
      <c r="AF17" s="12">
        <f t="shared" si="411"/>
        <v>6.7500000000000004E-2</v>
      </c>
      <c r="AG17" s="12">
        <f t="shared" si="411"/>
        <v>6.7500000000000004E-2</v>
      </c>
      <c r="AH17" s="12">
        <f t="shared" si="411"/>
        <v>6.7500000000000004E-2</v>
      </c>
      <c r="AI17" s="12">
        <f t="shared" si="411"/>
        <v>6.7500000000000004E-2</v>
      </c>
      <c r="AJ17" s="12">
        <f t="shared" si="411"/>
        <v>6.7500000000000004E-2</v>
      </c>
      <c r="AK17" s="12">
        <f t="shared" si="411"/>
        <v>6.7500000000000004E-2</v>
      </c>
      <c r="AL17" s="12">
        <f t="shared" si="411"/>
        <v>6.7500000000000004E-2</v>
      </c>
      <c r="AM17" s="12">
        <f t="shared" si="411"/>
        <v>6.7500000000000004E-2</v>
      </c>
      <c r="AN17" s="12">
        <f t="shared" si="411"/>
        <v>6.7500000000000004E-2</v>
      </c>
      <c r="AO17" s="12">
        <f t="shared" si="411"/>
        <v>6.7500000000000004E-2</v>
      </c>
      <c r="AP17" s="12">
        <f t="shared" si="411"/>
        <v>6.7500000000000004E-2</v>
      </c>
      <c r="AQ17" s="12">
        <f t="shared" si="411"/>
        <v>6.7500000000000004E-2</v>
      </c>
      <c r="AR17" s="12">
        <f t="shared" si="411"/>
        <v>6.7500000000000004E-2</v>
      </c>
      <c r="AS17" s="12">
        <f t="shared" si="411"/>
        <v>6.7500000000000004E-2</v>
      </c>
      <c r="AT17" s="12">
        <f t="shared" si="411"/>
        <v>6.7500000000000004E-2</v>
      </c>
      <c r="AU17" s="12">
        <f t="shared" si="411"/>
        <v>6.7500000000000004E-2</v>
      </c>
      <c r="AV17" s="12">
        <f t="shared" si="411"/>
        <v>6.7500000000000004E-2</v>
      </c>
      <c r="AW17" s="12">
        <f t="shared" si="411"/>
        <v>6.7500000000000004E-2</v>
      </c>
      <c r="AX17" s="12">
        <f t="shared" si="411"/>
        <v>6.7500000000000004E-2</v>
      </c>
      <c r="AY17" s="12">
        <f t="shared" si="411"/>
        <v>6.7500000000000004E-2</v>
      </c>
      <c r="AZ17" s="12">
        <f t="shared" si="411"/>
        <v>6.7500000000000004E-2</v>
      </c>
      <c r="BA17" s="12">
        <f t="shared" si="411"/>
        <v>6.7500000000000004E-2</v>
      </c>
      <c r="BB17" s="12">
        <f t="shared" si="411"/>
        <v>6.7500000000000004E-2</v>
      </c>
      <c r="BC17" s="12">
        <f t="shared" si="411"/>
        <v>6.7500000000000004E-2</v>
      </c>
      <c r="BD17" s="12">
        <f t="shared" si="411"/>
        <v>6.7500000000000004E-2</v>
      </c>
      <c r="BE17" s="12">
        <f t="shared" si="411"/>
        <v>6.7500000000000004E-2</v>
      </c>
      <c r="BF17" s="12">
        <f t="shared" si="411"/>
        <v>6.7500000000000004E-2</v>
      </c>
      <c r="BG17" s="12">
        <f t="shared" si="411"/>
        <v>6.7500000000000004E-2</v>
      </c>
      <c r="BH17" s="12">
        <f t="shared" si="411"/>
        <v>6.7500000000000004E-2</v>
      </c>
      <c r="BI17" s="12">
        <f t="shared" si="411"/>
        <v>6.7500000000000004E-2</v>
      </c>
      <c r="BJ17" s="12">
        <f t="shared" si="411"/>
        <v>6.7500000000000004E-2</v>
      </c>
      <c r="BK17" s="12">
        <f t="shared" si="411"/>
        <v>6.7500000000000004E-2</v>
      </c>
      <c r="BL17" s="12">
        <f t="shared" si="411"/>
        <v>6.7500000000000004E-2</v>
      </c>
      <c r="BM17" s="12">
        <f t="shared" si="411"/>
        <v>6.7500000000000004E-2</v>
      </c>
      <c r="BN17" s="12">
        <f t="shared" si="411"/>
        <v>6.7500000000000004E-2</v>
      </c>
      <c r="BO17" s="12">
        <f t="shared" ref="BO17:DZ17" si="412">Losses</f>
        <v>6.7500000000000004E-2</v>
      </c>
      <c r="BP17" s="12">
        <f t="shared" si="412"/>
        <v>6.7500000000000004E-2</v>
      </c>
      <c r="BQ17" s="12">
        <f t="shared" si="412"/>
        <v>6.7500000000000004E-2</v>
      </c>
      <c r="BR17" s="12">
        <f t="shared" si="412"/>
        <v>6.7500000000000004E-2</v>
      </c>
      <c r="BS17" s="12">
        <f t="shared" si="412"/>
        <v>6.7500000000000004E-2</v>
      </c>
      <c r="BT17" s="12">
        <f t="shared" si="412"/>
        <v>6.7500000000000004E-2</v>
      </c>
      <c r="BU17" s="12">
        <f t="shared" si="412"/>
        <v>6.7500000000000004E-2</v>
      </c>
      <c r="BV17" s="12">
        <f t="shared" si="412"/>
        <v>6.7500000000000004E-2</v>
      </c>
      <c r="BW17" s="12">
        <f t="shared" si="412"/>
        <v>6.7500000000000004E-2</v>
      </c>
      <c r="BX17" s="12">
        <f t="shared" si="412"/>
        <v>6.7500000000000004E-2</v>
      </c>
      <c r="BY17" s="12">
        <f t="shared" si="412"/>
        <v>6.7500000000000004E-2</v>
      </c>
      <c r="BZ17" s="12">
        <f t="shared" si="412"/>
        <v>6.7500000000000004E-2</v>
      </c>
      <c r="CA17" s="12">
        <f t="shared" si="412"/>
        <v>6.7500000000000004E-2</v>
      </c>
      <c r="CB17" s="12">
        <f t="shared" si="412"/>
        <v>6.7500000000000004E-2</v>
      </c>
      <c r="CC17" s="12">
        <f t="shared" si="412"/>
        <v>6.7500000000000004E-2</v>
      </c>
      <c r="CD17" s="12">
        <f t="shared" si="412"/>
        <v>6.7500000000000004E-2</v>
      </c>
      <c r="CE17" s="12">
        <f t="shared" si="412"/>
        <v>6.7500000000000004E-2</v>
      </c>
      <c r="CF17" s="12">
        <f t="shared" si="412"/>
        <v>6.7500000000000004E-2</v>
      </c>
      <c r="CG17" s="12">
        <f t="shared" si="412"/>
        <v>6.7500000000000004E-2</v>
      </c>
      <c r="CH17" s="12">
        <f t="shared" si="412"/>
        <v>6.7500000000000004E-2</v>
      </c>
      <c r="CI17" s="12">
        <f t="shared" si="412"/>
        <v>6.7500000000000004E-2</v>
      </c>
      <c r="CJ17" s="12">
        <f t="shared" si="412"/>
        <v>6.7500000000000004E-2</v>
      </c>
      <c r="CK17" s="12">
        <f t="shared" si="412"/>
        <v>6.7500000000000004E-2</v>
      </c>
      <c r="CL17" s="12">
        <f t="shared" si="412"/>
        <v>6.7500000000000004E-2</v>
      </c>
      <c r="CM17" s="12">
        <f t="shared" si="412"/>
        <v>6.7500000000000004E-2</v>
      </c>
      <c r="CN17" s="12">
        <f t="shared" si="412"/>
        <v>6.7500000000000004E-2</v>
      </c>
      <c r="CO17" s="12">
        <f t="shared" si="412"/>
        <v>6.7500000000000004E-2</v>
      </c>
      <c r="CP17" s="12">
        <f t="shared" si="412"/>
        <v>6.7500000000000004E-2</v>
      </c>
      <c r="CQ17" s="12">
        <f t="shared" si="412"/>
        <v>6.7500000000000004E-2</v>
      </c>
      <c r="CR17" s="12">
        <f t="shared" si="412"/>
        <v>6.7500000000000004E-2</v>
      </c>
      <c r="CS17" s="12">
        <f t="shared" si="412"/>
        <v>6.7500000000000004E-2</v>
      </c>
      <c r="CT17" s="12">
        <f t="shared" si="412"/>
        <v>6.7500000000000004E-2</v>
      </c>
      <c r="CU17" s="12">
        <f t="shared" si="412"/>
        <v>6.7500000000000004E-2</v>
      </c>
      <c r="CV17" s="12">
        <f t="shared" si="412"/>
        <v>6.7500000000000004E-2</v>
      </c>
      <c r="CW17" s="12">
        <f t="shared" si="412"/>
        <v>6.7500000000000004E-2</v>
      </c>
      <c r="CX17" s="12">
        <f t="shared" si="412"/>
        <v>6.7500000000000004E-2</v>
      </c>
      <c r="CY17" s="12">
        <f t="shared" si="412"/>
        <v>6.7500000000000004E-2</v>
      </c>
      <c r="CZ17" s="12">
        <f t="shared" si="412"/>
        <v>6.7500000000000004E-2</v>
      </c>
      <c r="DA17" s="12">
        <f t="shared" si="412"/>
        <v>6.7500000000000004E-2</v>
      </c>
      <c r="DB17" s="12">
        <f t="shared" si="412"/>
        <v>6.7500000000000004E-2</v>
      </c>
      <c r="DC17" s="12">
        <f t="shared" si="412"/>
        <v>6.7500000000000004E-2</v>
      </c>
      <c r="DD17" s="12">
        <f t="shared" si="412"/>
        <v>6.7500000000000004E-2</v>
      </c>
      <c r="DE17" s="12">
        <f t="shared" si="412"/>
        <v>6.7500000000000004E-2</v>
      </c>
      <c r="DF17" s="12">
        <f t="shared" si="412"/>
        <v>6.7500000000000004E-2</v>
      </c>
      <c r="DG17" s="12">
        <f t="shared" si="412"/>
        <v>6.7500000000000004E-2</v>
      </c>
      <c r="DH17" s="12">
        <f t="shared" si="412"/>
        <v>6.7500000000000004E-2</v>
      </c>
      <c r="DI17" s="12">
        <f t="shared" si="412"/>
        <v>6.7500000000000004E-2</v>
      </c>
      <c r="DJ17" s="12">
        <f t="shared" si="412"/>
        <v>6.7500000000000004E-2</v>
      </c>
      <c r="DK17" s="12">
        <f t="shared" si="412"/>
        <v>6.7500000000000004E-2</v>
      </c>
      <c r="DL17" s="12">
        <f t="shared" si="412"/>
        <v>6.7500000000000004E-2</v>
      </c>
      <c r="DM17" s="12">
        <f t="shared" si="412"/>
        <v>6.7500000000000004E-2</v>
      </c>
      <c r="DN17" s="12">
        <f t="shared" si="412"/>
        <v>6.7500000000000004E-2</v>
      </c>
      <c r="DO17" s="12">
        <f t="shared" si="412"/>
        <v>6.7500000000000004E-2</v>
      </c>
      <c r="DP17" s="12">
        <f t="shared" si="412"/>
        <v>6.7500000000000004E-2</v>
      </c>
      <c r="DQ17" s="12">
        <f t="shared" si="412"/>
        <v>6.7500000000000004E-2</v>
      </c>
      <c r="DR17" s="12">
        <f t="shared" si="412"/>
        <v>6.7500000000000004E-2</v>
      </c>
      <c r="DS17" s="12">
        <f t="shared" si="412"/>
        <v>6.7500000000000004E-2</v>
      </c>
      <c r="DT17" s="12">
        <f t="shared" si="412"/>
        <v>6.7500000000000004E-2</v>
      </c>
      <c r="DU17" s="12">
        <f t="shared" si="412"/>
        <v>6.7500000000000004E-2</v>
      </c>
      <c r="DV17" s="12">
        <f t="shared" si="412"/>
        <v>6.7500000000000004E-2</v>
      </c>
      <c r="DW17" s="12">
        <f t="shared" si="412"/>
        <v>6.7500000000000004E-2</v>
      </c>
      <c r="DX17" s="12">
        <f t="shared" si="412"/>
        <v>6.7500000000000004E-2</v>
      </c>
      <c r="DY17" s="12">
        <f t="shared" si="412"/>
        <v>6.7500000000000004E-2</v>
      </c>
      <c r="DZ17" s="12">
        <f t="shared" si="412"/>
        <v>6.7500000000000004E-2</v>
      </c>
      <c r="EA17" s="12">
        <f t="shared" ref="EA17:GL17" si="413">Losses</f>
        <v>6.7500000000000004E-2</v>
      </c>
      <c r="EB17" s="12">
        <f t="shared" si="413"/>
        <v>6.7500000000000004E-2</v>
      </c>
      <c r="EC17" s="12">
        <f t="shared" si="413"/>
        <v>6.7500000000000004E-2</v>
      </c>
      <c r="ED17" s="12">
        <f t="shared" si="413"/>
        <v>6.7500000000000004E-2</v>
      </c>
      <c r="EE17" s="12">
        <f t="shared" si="413"/>
        <v>6.7500000000000004E-2</v>
      </c>
      <c r="EF17" s="12">
        <f t="shared" si="413"/>
        <v>6.7500000000000004E-2</v>
      </c>
      <c r="EG17" s="12">
        <f t="shared" si="413"/>
        <v>6.7500000000000004E-2</v>
      </c>
      <c r="EH17" s="12">
        <f t="shared" si="413"/>
        <v>6.7500000000000004E-2</v>
      </c>
      <c r="EI17" s="12">
        <f t="shared" si="413"/>
        <v>6.7500000000000004E-2</v>
      </c>
      <c r="EJ17" s="12">
        <f t="shared" si="413"/>
        <v>6.7500000000000004E-2</v>
      </c>
      <c r="EK17" s="12">
        <f t="shared" si="413"/>
        <v>6.7500000000000004E-2</v>
      </c>
      <c r="EL17" s="12">
        <f t="shared" si="413"/>
        <v>6.7500000000000004E-2</v>
      </c>
      <c r="EM17" s="12">
        <f t="shared" si="413"/>
        <v>6.7500000000000004E-2</v>
      </c>
      <c r="EN17" s="12">
        <f t="shared" si="413"/>
        <v>6.7500000000000004E-2</v>
      </c>
      <c r="EO17" s="12">
        <f t="shared" si="413"/>
        <v>6.7500000000000004E-2</v>
      </c>
      <c r="EP17" s="12">
        <f t="shared" si="413"/>
        <v>6.7500000000000004E-2</v>
      </c>
      <c r="EQ17" s="12">
        <f t="shared" si="413"/>
        <v>6.7500000000000004E-2</v>
      </c>
      <c r="ER17" s="12">
        <f t="shared" si="413"/>
        <v>6.7500000000000004E-2</v>
      </c>
      <c r="ES17" s="12">
        <f t="shared" si="413"/>
        <v>6.7500000000000004E-2</v>
      </c>
      <c r="ET17" s="12">
        <f t="shared" si="413"/>
        <v>6.7500000000000004E-2</v>
      </c>
      <c r="EU17" s="12">
        <f t="shared" si="413"/>
        <v>6.7500000000000004E-2</v>
      </c>
      <c r="EV17" s="12">
        <f t="shared" si="413"/>
        <v>6.7500000000000004E-2</v>
      </c>
      <c r="EW17" s="12">
        <f t="shared" si="413"/>
        <v>6.7500000000000004E-2</v>
      </c>
      <c r="EX17" s="12">
        <f t="shared" si="413"/>
        <v>6.7500000000000004E-2</v>
      </c>
      <c r="EY17" s="12">
        <f t="shared" si="413"/>
        <v>6.7500000000000004E-2</v>
      </c>
      <c r="EZ17" s="12">
        <f t="shared" si="413"/>
        <v>6.7500000000000004E-2</v>
      </c>
      <c r="FA17" s="12">
        <f t="shared" si="413"/>
        <v>6.7500000000000004E-2</v>
      </c>
      <c r="FB17" s="12">
        <f t="shared" si="413"/>
        <v>6.7500000000000004E-2</v>
      </c>
      <c r="FC17" s="12">
        <f t="shared" si="413"/>
        <v>6.7500000000000004E-2</v>
      </c>
      <c r="FD17" s="12">
        <f t="shared" si="413"/>
        <v>6.7500000000000004E-2</v>
      </c>
      <c r="FE17" s="12">
        <f t="shared" si="413"/>
        <v>6.7500000000000004E-2</v>
      </c>
      <c r="FF17" s="12">
        <f t="shared" si="413"/>
        <v>6.7500000000000004E-2</v>
      </c>
      <c r="FG17" s="12">
        <f t="shared" si="413"/>
        <v>6.7500000000000004E-2</v>
      </c>
      <c r="FH17" s="12">
        <f t="shared" si="413"/>
        <v>6.7500000000000004E-2</v>
      </c>
      <c r="FI17" s="12">
        <f t="shared" si="413"/>
        <v>6.7500000000000004E-2</v>
      </c>
      <c r="FJ17" s="12">
        <f t="shared" si="413"/>
        <v>6.7500000000000004E-2</v>
      </c>
      <c r="FK17" s="12">
        <f t="shared" si="413"/>
        <v>6.7500000000000004E-2</v>
      </c>
      <c r="FL17" s="12">
        <f t="shared" si="413"/>
        <v>6.7500000000000004E-2</v>
      </c>
      <c r="FM17" s="12">
        <f t="shared" si="413"/>
        <v>6.7500000000000004E-2</v>
      </c>
      <c r="FN17" s="12">
        <f t="shared" si="413"/>
        <v>6.7500000000000004E-2</v>
      </c>
      <c r="FO17" s="12">
        <f t="shared" si="413"/>
        <v>6.7500000000000004E-2</v>
      </c>
      <c r="FP17" s="12">
        <f t="shared" si="413"/>
        <v>6.7500000000000004E-2</v>
      </c>
      <c r="FQ17" s="12">
        <f t="shared" si="413"/>
        <v>6.7500000000000004E-2</v>
      </c>
      <c r="FR17" s="12">
        <f t="shared" si="413"/>
        <v>6.7500000000000004E-2</v>
      </c>
      <c r="FS17" s="12">
        <f t="shared" si="413"/>
        <v>6.7500000000000004E-2</v>
      </c>
      <c r="FT17" s="12">
        <f t="shared" si="413"/>
        <v>6.7500000000000004E-2</v>
      </c>
      <c r="FU17" s="12">
        <f t="shared" si="413"/>
        <v>6.7500000000000004E-2</v>
      </c>
      <c r="FV17" s="12">
        <f t="shared" si="413"/>
        <v>6.7500000000000004E-2</v>
      </c>
      <c r="FW17" s="12">
        <f t="shared" si="413"/>
        <v>6.7500000000000004E-2</v>
      </c>
      <c r="FX17" s="12">
        <f t="shared" si="413"/>
        <v>6.7500000000000004E-2</v>
      </c>
      <c r="FY17" s="12">
        <f t="shared" si="413"/>
        <v>6.7500000000000004E-2</v>
      </c>
      <c r="FZ17" s="12">
        <f t="shared" si="413"/>
        <v>6.7500000000000004E-2</v>
      </c>
      <c r="GA17" s="12">
        <f t="shared" si="413"/>
        <v>6.7500000000000004E-2</v>
      </c>
      <c r="GB17" s="12">
        <f t="shared" si="413"/>
        <v>6.7500000000000004E-2</v>
      </c>
      <c r="GC17" s="12">
        <f t="shared" si="413"/>
        <v>6.7500000000000004E-2</v>
      </c>
      <c r="GD17" s="12">
        <f t="shared" si="413"/>
        <v>6.7500000000000004E-2</v>
      </c>
      <c r="GE17" s="12">
        <f t="shared" si="413"/>
        <v>6.7500000000000004E-2</v>
      </c>
      <c r="GF17" s="12">
        <f t="shared" si="413"/>
        <v>6.7500000000000004E-2</v>
      </c>
      <c r="GG17" s="12">
        <f t="shared" si="413"/>
        <v>6.7500000000000004E-2</v>
      </c>
      <c r="GH17" s="12">
        <f t="shared" si="413"/>
        <v>6.7500000000000004E-2</v>
      </c>
      <c r="GI17" s="12">
        <f t="shared" si="413"/>
        <v>6.7500000000000004E-2</v>
      </c>
      <c r="GJ17" s="12">
        <f t="shared" si="413"/>
        <v>6.7500000000000004E-2</v>
      </c>
      <c r="GK17" s="12">
        <f t="shared" si="413"/>
        <v>6.7500000000000004E-2</v>
      </c>
      <c r="GL17" s="12">
        <f t="shared" si="413"/>
        <v>6.7500000000000004E-2</v>
      </c>
      <c r="GM17" s="12">
        <f t="shared" ref="GM17:IX17" si="414">Losses</f>
        <v>6.7500000000000004E-2</v>
      </c>
      <c r="GN17" s="12">
        <f t="shared" si="414"/>
        <v>6.7500000000000004E-2</v>
      </c>
      <c r="GO17" s="12">
        <f t="shared" si="414"/>
        <v>6.7500000000000004E-2</v>
      </c>
      <c r="GP17" s="12">
        <f t="shared" si="414"/>
        <v>6.7500000000000004E-2</v>
      </c>
      <c r="GQ17" s="12">
        <f t="shared" si="414"/>
        <v>6.7500000000000004E-2</v>
      </c>
      <c r="GR17" s="12">
        <f t="shared" si="414"/>
        <v>6.7500000000000004E-2</v>
      </c>
      <c r="GS17" s="12">
        <f t="shared" si="414"/>
        <v>6.7500000000000004E-2</v>
      </c>
      <c r="GT17" s="12">
        <f t="shared" si="414"/>
        <v>6.7500000000000004E-2</v>
      </c>
      <c r="GU17" s="12">
        <f t="shared" si="414"/>
        <v>6.7500000000000004E-2</v>
      </c>
      <c r="GV17" s="12">
        <f t="shared" si="414"/>
        <v>6.7500000000000004E-2</v>
      </c>
      <c r="GW17" s="12">
        <f t="shared" si="414"/>
        <v>6.7500000000000004E-2</v>
      </c>
      <c r="GX17" s="12">
        <f t="shared" si="414"/>
        <v>6.7500000000000004E-2</v>
      </c>
      <c r="GY17" s="12">
        <f t="shared" si="414"/>
        <v>6.7500000000000004E-2</v>
      </c>
      <c r="GZ17" s="12">
        <f t="shared" si="414"/>
        <v>6.7500000000000004E-2</v>
      </c>
      <c r="HA17" s="12">
        <f t="shared" si="414"/>
        <v>6.7500000000000004E-2</v>
      </c>
      <c r="HB17" s="12">
        <f t="shared" si="414"/>
        <v>6.7500000000000004E-2</v>
      </c>
      <c r="HC17" s="12">
        <f t="shared" si="414"/>
        <v>6.7500000000000004E-2</v>
      </c>
      <c r="HD17" s="12">
        <f t="shared" si="414"/>
        <v>6.7500000000000004E-2</v>
      </c>
      <c r="HE17" s="12">
        <f t="shared" si="414"/>
        <v>6.7500000000000004E-2</v>
      </c>
      <c r="HF17" s="12">
        <f t="shared" si="414"/>
        <v>6.7500000000000004E-2</v>
      </c>
      <c r="HG17" s="12">
        <f t="shared" si="414"/>
        <v>6.7500000000000004E-2</v>
      </c>
      <c r="HH17" s="12">
        <f t="shared" si="414"/>
        <v>6.7500000000000004E-2</v>
      </c>
      <c r="HI17" s="12">
        <f t="shared" si="414"/>
        <v>6.7500000000000004E-2</v>
      </c>
      <c r="HJ17" s="12">
        <f t="shared" si="414"/>
        <v>6.7500000000000004E-2</v>
      </c>
      <c r="HK17" s="12">
        <f t="shared" si="414"/>
        <v>6.7500000000000004E-2</v>
      </c>
      <c r="HL17" s="12">
        <f t="shared" si="414"/>
        <v>6.7500000000000004E-2</v>
      </c>
      <c r="HM17" s="12">
        <f t="shared" si="414"/>
        <v>6.7500000000000004E-2</v>
      </c>
      <c r="HN17" s="12">
        <f t="shared" si="414"/>
        <v>6.7500000000000004E-2</v>
      </c>
      <c r="HO17" s="12">
        <f t="shared" si="414"/>
        <v>6.7500000000000004E-2</v>
      </c>
      <c r="HP17" s="12">
        <f t="shared" si="414"/>
        <v>6.7500000000000004E-2</v>
      </c>
      <c r="HQ17" s="12">
        <f t="shared" si="414"/>
        <v>6.7500000000000004E-2</v>
      </c>
      <c r="HR17" s="12">
        <f t="shared" si="414"/>
        <v>6.7500000000000004E-2</v>
      </c>
      <c r="HS17" s="12">
        <f t="shared" si="414"/>
        <v>6.7500000000000004E-2</v>
      </c>
      <c r="HT17" s="12">
        <f t="shared" si="414"/>
        <v>6.7500000000000004E-2</v>
      </c>
      <c r="HU17" s="12">
        <f t="shared" si="414"/>
        <v>6.7500000000000004E-2</v>
      </c>
      <c r="HV17" s="12">
        <f t="shared" si="414"/>
        <v>6.7500000000000004E-2</v>
      </c>
      <c r="HW17" s="12">
        <f t="shared" si="414"/>
        <v>6.7500000000000004E-2</v>
      </c>
      <c r="HX17" s="12">
        <f t="shared" si="414"/>
        <v>6.7500000000000004E-2</v>
      </c>
      <c r="HY17" s="12">
        <f t="shared" si="414"/>
        <v>6.7500000000000004E-2</v>
      </c>
      <c r="HZ17" s="12">
        <f t="shared" si="414"/>
        <v>6.7500000000000004E-2</v>
      </c>
      <c r="IA17" s="12">
        <f t="shared" si="414"/>
        <v>6.7500000000000004E-2</v>
      </c>
      <c r="IB17" s="12">
        <f t="shared" si="414"/>
        <v>6.7500000000000004E-2</v>
      </c>
      <c r="IC17" s="12">
        <f t="shared" si="414"/>
        <v>6.7500000000000004E-2</v>
      </c>
      <c r="ID17" s="12">
        <f t="shared" si="414"/>
        <v>6.7500000000000004E-2</v>
      </c>
      <c r="IE17" s="12">
        <f t="shared" si="414"/>
        <v>6.7500000000000004E-2</v>
      </c>
      <c r="IF17" s="12">
        <f t="shared" si="414"/>
        <v>6.7500000000000004E-2</v>
      </c>
      <c r="IG17" s="12">
        <f t="shared" si="414"/>
        <v>6.7500000000000004E-2</v>
      </c>
      <c r="IH17" s="12">
        <f t="shared" si="414"/>
        <v>6.7500000000000004E-2</v>
      </c>
      <c r="II17" s="12">
        <f t="shared" si="414"/>
        <v>6.7500000000000004E-2</v>
      </c>
      <c r="IJ17" s="12">
        <f t="shared" si="414"/>
        <v>6.7500000000000004E-2</v>
      </c>
      <c r="IK17" s="12">
        <f t="shared" si="414"/>
        <v>6.7500000000000004E-2</v>
      </c>
      <c r="IL17" s="12">
        <f t="shared" si="414"/>
        <v>6.7500000000000004E-2</v>
      </c>
      <c r="IM17" s="12">
        <f t="shared" si="414"/>
        <v>6.7500000000000004E-2</v>
      </c>
      <c r="IN17" s="12">
        <f t="shared" si="414"/>
        <v>6.7500000000000004E-2</v>
      </c>
      <c r="IO17" s="12">
        <f t="shared" si="414"/>
        <v>6.7500000000000004E-2</v>
      </c>
      <c r="IP17" s="12">
        <f t="shared" si="414"/>
        <v>6.7500000000000004E-2</v>
      </c>
      <c r="IQ17" s="12">
        <f t="shared" si="414"/>
        <v>6.7500000000000004E-2</v>
      </c>
      <c r="IR17" s="12">
        <f t="shared" si="414"/>
        <v>6.7500000000000004E-2</v>
      </c>
      <c r="IS17" s="12">
        <f t="shared" si="414"/>
        <v>6.7500000000000004E-2</v>
      </c>
      <c r="IT17" s="12">
        <f t="shared" si="414"/>
        <v>6.7500000000000004E-2</v>
      </c>
      <c r="IU17" s="12">
        <f t="shared" si="414"/>
        <v>6.7500000000000004E-2</v>
      </c>
      <c r="IV17" s="12">
        <f t="shared" si="414"/>
        <v>6.7500000000000004E-2</v>
      </c>
      <c r="IW17" s="12">
        <f t="shared" si="414"/>
        <v>6.7500000000000004E-2</v>
      </c>
      <c r="IX17" s="12">
        <f t="shared" si="414"/>
        <v>6.7500000000000004E-2</v>
      </c>
      <c r="IY17" s="12">
        <f t="shared" ref="IY17:LJ17" si="415">Losses</f>
        <v>6.7500000000000004E-2</v>
      </c>
      <c r="IZ17" s="12">
        <f t="shared" si="415"/>
        <v>6.7500000000000004E-2</v>
      </c>
      <c r="JA17" s="12">
        <f t="shared" si="415"/>
        <v>6.7500000000000004E-2</v>
      </c>
      <c r="JB17" s="12">
        <f t="shared" si="415"/>
        <v>6.7500000000000004E-2</v>
      </c>
      <c r="JC17" s="12">
        <f t="shared" si="415"/>
        <v>6.7500000000000004E-2</v>
      </c>
      <c r="JD17" s="12">
        <f t="shared" si="415"/>
        <v>6.7500000000000004E-2</v>
      </c>
      <c r="JE17" s="12">
        <f t="shared" si="415"/>
        <v>6.7500000000000004E-2</v>
      </c>
      <c r="JF17" s="12">
        <f t="shared" si="415"/>
        <v>6.7500000000000004E-2</v>
      </c>
      <c r="JG17" s="12">
        <f t="shared" si="415"/>
        <v>6.7500000000000004E-2</v>
      </c>
      <c r="JH17" s="12">
        <f t="shared" si="415"/>
        <v>6.7500000000000004E-2</v>
      </c>
      <c r="JI17" s="12">
        <f t="shared" si="415"/>
        <v>6.7500000000000004E-2</v>
      </c>
      <c r="JJ17" s="12">
        <f t="shared" si="415"/>
        <v>6.7500000000000004E-2</v>
      </c>
      <c r="JK17" s="12">
        <f t="shared" si="415"/>
        <v>6.7500000000000004E-2</v>
      </c>
      <c r="JL17" s="12">
        <f t="shared" si="415"/>
        <v>6.7500000000000004E-2</v>
      </c>
      <c r="JM17" s="12">
        <f t="shared" si="415"/>
        <v>6.7500000000000004E-2</v>
      </c>
      <c r="JN17" s="12">
        <f t="shared" si="415"/>
        <v>6.7500000000000004E-2</v>
      </c>
      <c r="JO17" s="12">
        <f t="shared" si="415"/>
        <v>6.7500000000000004E-2</v>
      </c>
      <c r="JP17" s="12">
        <f t="shared" si="415"/>
        <v>6.7500000000000004E-2</v>
      </c>
      <c r="JQ17" s="12">
        <f t="shared" si="415"/>
        <v>6.7500000000000004E-2</v>
      </c>
      <c r="JR17" s="12">
        <f t="shared" si="415"/>
        <v>6.7500000000000004E-2</v>
      </c>
      <c r="JS17" s="12">
        <f t="shared" si="415"/>
        <v>6.7500000000000004E-2</v>
      </c>
      <c r="JT17" s="12">
        <f t="shared" si="415"/>
        <v>6.7500000000000004E-2</v>
      </c>
      <c r="JU17" s="12">
        <f t="shared" si="415"/>
        <v>6.7500000000000004E-2</v>
      </c>
      <c r="JV17" s="12">
        <f t="shared" si="415"/>
        <v>6.7500000000000004E-2</v>
      </c>
      <c r="JW17" s="12">
        <f t="shared" si="415"/>
        <v>6.7500000000000004E-2</v>
      </c>
      <c r="JX17" s="12">
        <f t="shared" si="415"/>
        <v>6.7500000000000004E-2</v>
      </c>
      <c r="JY17" s="12">
        <f t="shared" si="415"/>
        <v>6.7500000000000004E-2</v>
      </c>
      <c r="JZ17" s="12">
        <f t="shared" si="415"/>
        <v>6.7500000000000004E-2</v>
      </c>
      <c r="KA17" s="12">
        <f t="shared" si="415"/>
        <v>6.7500000000000004E-2</v>
      </c>
      <c r="KB17" s="12">
        <f t="shared" si="415"/>
        <v>6.7500000000000004E-2</v>
      </c>
      <c r="KC17" s="12">
        <f t="shared" si="415"/>
        <v>6.7500000000000004E-2</v>
      </c>
      <c r="KD17" s="12">
        <f t="shared" si="415"/>
        <v>6.7500000000000004E-2</v>
      </c>
      <c r="KE17" s="12">
        <f t="shared" si="415"/>
        <v>6.7500000000000004E-2</v>
      </c>
      <c r="KF17" s="12">
        <f t="shared" si="415"/>
        <v>6.7500000000000004E-2</v>
      </c>
      <c r="KG17" s="12">
        <f t="shared" si="415"/>
        <v>6.7500000000000004E-2</v>
      </c>
      <c r="KH17" s="12">
        <f t="shared" si="415"/>
        <v>6.7500000000000004E-2</v>
      </c>
      <c r="KI17" s="12">
        <f t="shared" si="415"/>
        <v>6.7500000000000004E-2</v>
      </c>
      <c r="KJ17" s="12">
        <f t="shared" si="415"/>
        <v>6.7500000000000004E-2</v>
      </c>
      <c r="KK17" s="12">
        <f t="shared" si="415"/>
        <v>6.7500000000000004E-2</v>
      </c>
      <c r="KL17" s="12">
        <f t="shared" si="415"/>
        <v>6.7500000000000004E-2</v>
      </c>
      <c r="KM17" s="12">
        <f t="shared" si="415"/>
        <v>6.7500000000000004E-2</v>
      </c>
      <c r="KN17" s="12">
        <f t="shared" si="415"/>
        <v>6.7500000000000004E-2</v>
      </c>
      <c r="KO17" s="12">
        <f t="shared" si="415"/>
        <v>6.7500000000000004E-2</v>
      </c>
      <c r="KP17" s="12">
        <f t="shared" si="415"/>
        <v>6.7500000000000004E-2</v>
      </c>
      <c r="KQ17" s="12">
        <f t="shared" si="415"/>
        <v>6.7500000000000004E-2</v>
      </c>
      <c r="KR17" s="12">
        <f t="shared" si="415"/>
        <v>6.7500000000000004E-2</v>
      </c>
      <c r="KS17" s="12">
        <f t="shared" si="415"/>
        <v>6.7500000000000004E-2</v>
      </c>
      <c r="KT17" s="12">
        <f t="shared" si="415"/>
        <v>6.7500000000000004E-2</v>
      </c>
      <c r="KU17" s="12">
        <f t="shared" si="415"/>
        <v>6.7500000000000004E-2</v>
      </c>
      <c r="KV17" s="12">
        <f t="shared" si="415"/>
        <v>6.7500000000000004E-2</v>
      </c>
      <c r="KW17" s="12">
        <f t="shared" si="415"/>
        <v>6.7500000000000004E-2</v>
      </c>
      <c r="KX17" s="12">
        <f t="shared" si="415"/>
        <v>6.7500000000000004E-2</v>
      </c>
      <c r="KY17" s="12">
        <f t="shared" si="415"/>
        <v>6.7500000000000004E-2</v>
      </c>
      <c r="KZ17" s="12">
        <f t="shared" si="415"/>
        <v>6.7500000000000004E-2</v>
      </c>
      <c r="LA17" s="12">
        <f t="shared" si="415"/>
        <v>6.7500000000000004E-2</v>
      </c>
      <c r="LB17" s="12">
        <f t="shared" si="415"/>
        <v>6.7500000000000004E-2</v>
      </c>
      <c r="LC17" s="12">
        <f t="shared" si="415"/>
        <v>6.7500000000000004E-2</v>
      </c>
      <c r="LD17" s="12">
        <f t="shared" si="415"/>
        <v>6.7500000000000004E-2</v>
      </c>
      <c r="LE17" s="12">
        <f t="shared" si="415"/>
        <v>6.7500000000000004E-2</v>
      </c>
      <c r="LF17" s="12">
        <f t="shared" si="415"/>
        <v>6.7500000000000004E-2</v>
      </c>
      <c r="LG17" s="12">
        <f t="shared" si="415"/>
        <v>6.7500000000000004E-2</v>
      </c>
      <c r="LH17" s="12">
        <f t="shared" si="415"/>
        <v>6.7500000000000004E-2</v>
      </c>
      <c r="LI17" s="12">
        <f t="shared" si="415"/>
        <v>6.7500000000000004E-2</v>
      </c>
      <c r="LJ17" s="12">
        <f t="shared" si="415"/>
        <v>6.7500000000000004E-2</v>
      </c>
      <c r="LK17" s="12">
        <f t="shared" ref="LK17:NR17" si="416">Losses</f>
        <v>6.7500000000000004E-2</v>
      </c>
      <c r="LL17" s="12">
        <f t="shared" si="416"/>
        <v>6.7500000000000004E-2</v>
      </c>
      <c r="LM17" s="12">
        <f t="shared" si="416"/>
        <v>6.7500000000000004E-2</v>
      </c>
      <c r="LN17" s="12">
        <f t="shared" si="416"/>
        <v>6.7500000000000004E-2</v>
      </c>
      <c r="LO17" s="12">
        <f t="shared" si="416"/>
        <v>6.7500000000000004E-2</v>
      </c>
      <c r="LP17" s="12">
        <f t="shared" si="416"/>
        <v>6.7500000000000004E-2</v>
      </c>
      <c r="LQ17" s="12">
        <f t="shared" si="416"/>
        <v>6.7500000000000004E-2</v>
      </c>
      <c r="LR17" s="12">
        <f t="shared" si="416"/>
        <v>6.7500000000000004E-2</v>
      </c>
      <c r="LS17" s="12">
        <f t="shared" si="416"/>
        <v>6.7500000000000004E-2</v>
      </c>
      <c r="LT17" s="12">
        <f t="shared" si="416"/>
        <v>6.7500000000000004E-2</v>
      </c>
      <c r="LU17" s="12">
        <f t="shared" si="416"/>
        <v>6.7500000000000004E-2</v>
      </c>
      <c r="LV17" s="12">
        <f t="shared" si="416"/>
        <v>6.7500000000000004E-2</v>
      </c>
      <c r="LW17" s="12">
        <f t="shared" si="416"/>
        <v>6.7500000000000004E-2</v>
      </c>
      <c r="LX17" s="12">
        <f t="shared" si="416"/>
        <v>6.7500000000000004E-2</v>
      </c>
      <c r="LY17" s="12">
        <f t="shared" si="416"/>
        <v>6.7500000000000004E-2</v>
      </c>
      <c r="LZ17" s="12">
        <f t="shared" si="416"/>
        <v>6.7500000000000004E-2</v>
      </c>
      <c r="MA17" s="12">
        <f t="shared" si="416"/>
        <v>6.7500000000000004E-2</v>
      </c>
      <c r="MB17" s="12">
        <f t="shared" si="416"/>
        <v>6.7500000000000004E-2</v>
      </c>
      <c r="MC17" s="12">
        <f t="shared" si="416"/>
        <v>6.7500000000000004E-2</v>
      </c>
      <c r="MD17" s="12">
        <f t="shared" si="416"/>
        <v>6.7500000000000004E-2</v>
      </c>
      <c r="ME17" s="12">
        <f t="shared" si="416"/>
        <v>6.7500000000000004E-2</v>
      </c>
      <c r="MF17" s="12">
        <f t="shared" si="416"/>
        <v>6.7500000000000004E-2</v>
      </c>
      <c r="MG17" s="12">
        <f t="shared" si="416"/>
        <v>6.7500000000000004E-2</v>
      </c>
      <c r="MH17" s="12">
        <f t="shared" si="416"/>
        <v>6.7500000000000004E-2</v>
      </c>
      <c r="MI17" s="12">
        <f t="shared" si="416"/>
        <v>6.7500000000000004E-2</v>
      </c>
      <c r="MJ17" s="12">
        <f t="shared" si="416"/>
        <v>6.7500000000000004E-2</v>
      </c>
      <c r="MK17" s="12">
        <f t="shared" si="416"/>
        <v>6.7500000000000004E-2</v>
      </c>
      <c r="ML17" s="12">
        <f t="shared" si="416"/>
        <v>6.7500000000000004E-2</v>
      </c>
      <c r="MM17" s="12">
        <f t="shared" si="416"/>
        <v>6.7500000000000004E-2</v>
      </c>
      <c r="MN17" s="12">
        <f t="shared" si="416"/>
        <v>6.7500000000000004E-2</v>
      </c>
      <c r="MO17" s="12">
        <f t="shared" si="416"/>
        <v>6.7500000000000004E-2</v>
      </c>
      <c r="MP17" s="12">
        <f t="shared" si="416"/>
        <v>6.7500000000000004E-2</v>
      </c>
      <c r="MQ17" s="12">
        <f t="shared" si="416"/>
        <v>6.7500000000000004E-2</v>
      </c>
      <c r="MR17" s="12">
        <f t="shared" si="416"/>
        <v>6.7500000000000004E-2</v>
      </c>
      <c r="MS17" s="12">
        <f t="shared" si="416"/>
        <v>6.7500000000000004E-2</v>
      </c>
      <c r="MT17" s="12">
        <f t="shared" si="416"/>
        <v>6.7500000000000004E-2</v>
      </c>
      <c r="MU17" s="12">
        <f t="shared" si="416"/>
        <v>6.7500000000000004E-2</v>
      </c>
      <c r="MV17" s="12">
        <f t="shared" si="416"/>
        <v>6.7500000000000004E-2</v>
      </c>
      <c r="MW17" s="12">
        <f t="shared" si="416"/>
        <v>6.7500000000000004E-2</v>
      </c>
      <c r="MX17" s="12">
        <f t="shared" si="416"/>
        <v>6.7500000000000004E-2</v>
      </c>
      <c r="MY17" s="12">
        <f t="shared" si="416"/>
        <v>6.7500000000000004E-2</v>
      </c>
      <c r="MZ17" s="12">
        <f t="shared" si="416"/>
        <v>6.7500000000000004E-2</v>
      </c>
      <c r="NA17" s="12">
        <f t="shared" si="416"/>
        <v>6.7500000000000004E-2</v>
      </c>
      <c r="NB17" s="12">
        <f t="shared" si="416"/>
        <v>6.7500000000000004E-2</v>
      </c>
      <c r="NC17" s="12">
        <f t="shared" si="416"/>
        <v>6.7500000000000004E-2</v>
      </c>
      <c r="ND17" s="12">
        <f t="shared" si="416"/>
        <v>6.7500000000000004E-2</v>
      </c>
      <c r="NE17" s="12">
        <f t="shared" si="416"/>
        <v>6.7500000000000004E-2</v>
      </c>
      <c r="NF17" s="12">
        <f t="shared" si="416"/>
        <v>6.7500000000000004E-2</v>
      </c>
      <c r="NG17" s="12">
        <f t="shared" si="416"/>
        <v>6.7500000000000004E-2</v>
      </c>
      <c r="NH17" s="12">
        <f t="shared" si="416"/>
        <v>6.7500000000000004E-2</v>
      </c>
      <c r="NI17" s="12">
        <f t="shared" si="416"/>
        <v>6.7500000000000004E-2</v>
      </c>
      <c r="NJ17" s="12">
        <f t="shared" si="416"/>
        <v>6.7500000000000004E-2</v>
      </c>
      <c r="NK17" s="12">
        <f t="shared" si="416"/>
        <v>6.7500000000000004E-2</v>
      </c>
      <c r="NL17" s="12">
        <f t="shared" si="416"/>
        <v>6.7500000000000004E-2</v>
      </c>
      <c r="NM17" s="12">
        <f t="shared" si="416"/>
        <v>6.7500000000000004E-2</v>
      </c>
      <c r="NN17" s="12">
        <f t="shared" si="416"/>
        <v>6.7500000000000004E-2</v>
      </c>
      <c r="NO17" s="12">
        <f t="shared" si="416"/>
        <v>6.7500000000000004E-2</v>
      </c>
      <c r="NP17" s="12">
        <f t="shared" si="416"/>
        <v>6.7500000000000004E-2</v>
      </c>
      <c r="NQ17" s="12">
        <f t="shared" si="416"/>
        <v>6.7500000000000004E-2</v>
      </c>
      <c r="NR17" s="12">
        <f t="shared" si="416"/>
        <v>6.7500000000000004E-2</v>
      </c>
      <c r="NW17" s="1"/>
      <c r="NX17" s="1"/>
    </row>
    <row r="18" spans="1:389"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U18" s="4" t="s">
        <v>106</v>
      </c>
      <c r="NV18" s="4" t="s">
        <v>43</v>
      </c>
      <c r="NW18" s="4" t="s">
        <v>349</v>
      </c>
      <c r="NX18" s="4" t="s">
        <v>350</v>
      </c>
      <c r="NY18" s="4" t="s">
        <v>351</v>
      </c>
    </row>
    <row r="19" spans="1:389">
      <c r="A19" t="s">
        <v>352</v>
      </c>
      <c r="C19">
        <f>ROUND((SUMIFS($NY:$NY,$NW:$NW,"&lt;="&amp;DATEVALUE(C$6&amp;"/1/"&amp;C$4),$NX:$NX,"&gt;="&amp;C$6&amp;"/1/"&amp;C$4))*(1+Losses)*(1+Reserve_Margin)*_xlfn.XLOOKUP(C4,Assumptions!$Z$29:$Z$67,Assumptions!$AB$29:$AB$67),3)</f>
        <v>0</v>
      </c>
      <c r="D19">
        <f>ROUND((SUMIFS($NY:$NY,$NW:$NW,"&lt;="&amp;DATEVALUE(D$6&amp;"/1/"&amp;D$4),$NX:$NX,"&gt;="&amp;D$6&amp;"/1/"&amp;D$4))*(1+Losses)*(1+Reserve_Margin)*_xlfn.XLOOKUP(D4,Assumptions!$Z$29:$Z$67,Assumptions!$AB$29:$AB$67),3)</f>
        <v>0</v>
      </c>
      <c r="E19">
        <f>ROUND((SUMIFS($NY:$NY,$NW:$NW,"&lt;="&amp;DATEVALUE(E$6&amp;"/1/"&amp;E$4),$NX:$NX,"&gt;="&amp;E$6&amp;"/1/"&amp;E$4))*(1+Losses)*(1+Reserve_Margin)*_xlfn.XLOOKUP(E4,Assumptions!$Z$29:$Z$67,Assumptions!$AB$29:$AB$67),3)</f>
        <v>0</v>
      </c>
      <c r="F19">
        <f>ROUND((SUMIFS($NY:$NY,$NW:$NW,"&lt;="&amp;DATEVALUE(F$6&amp;"/1/"&amp;F$4),$NX:$NX,"&gt;="&amp;F$6&amp;"/1/"&amp;F$4))*(1+Losses)*(1+Reserve_Margin)*_xlfn.XLOOKUP(F4,Assumptions!$Z$29:$Z$67,Assumptions!$AB$29:$AB$67),3)</f>
        <v>0</v>
      </c>
      <c r="G19">
        <f>ROUND((SUMIFS($NY:$NY,$NW:$NW,"&lt;="&amp;DATEVALUE(G$6&amp;"/1/"&amp;G$4),$NX:$NX,"&gt;="&amp;G$6&amp;"/1/"&amp;G$4))*(1+Losses)*(1+Reserve_Margin)*_xlfn.XLOOKUP(G4,Assumptions!$Z$29:$Z$67,Assumptions!$AB$29:$AB$67),3)</f>
        <v>0</v>
      </c>
      <c r="H19">
        <f>ROUND((SUMIFS($NY:$NY,$NW:$NW,"&lt;="&amp;DATEVALUE(H$6&amp;"/1/"&amp;H$4),$NX:$NX,"&gt;="&amp;H$6&amp;"/1/"&amp;H$4))*(1+Losses)*(1+Reserve_Margin)*_xlfn.XLOOKUP(H4,Assumptions!$Z$29:$Z$67,Assumptions!$AB$29:$AB$67),3)</f>
        <v>0</v>
      </c>
      <c r="I19">
        <f>ROUND((SUMIFS($NY:$NY,$NW:$NW,"&lt;="&amp;DATEVALUE(I$6&amp;"/1/"&amp;I$4),$NX:$NX,"&gt;="&amp;I$6&amp;"/1/"&amp;I$4))*(1+Losses)*(1+Reserve_Margin)*_xlfn.XLOOKUP(I4,Assumptions!$Z$29:$Z$67,Assumptions!$AB$29:$AB$67),3)</f>
        <v>0</v>
      </c>
      <c r="J19">
        <f>ROUND((SUMIFS($NY:$NY,$NW:$NW,"&lt;="&amp;DATEVALUE(J$6&amp;"/1/"&amp;J$4),$NX:$NX,"&gt;="&amp;J$6&amp;"/1/"&amp;J$4))*(1+Losses)*(1+Reserve_Margin)*_xlfn.XLOOKUP(J4,Assumptions!$Z$29:$Z$67,Assumptions!$AB$29:$AB$67),3)</f>
        <v>0</v>
      </c>
      <c r="K19">
        <f>ROUND((SUMIFS($NY:$NY,$NW:$NW,"&lt;="&amp;DATEVALUE(K$6&amp;"/1/"&amp;K$4),$NX:$NX,"&gt;="&amp;K$6&amp;"/1/"&amp;K$4))*(1+Losses)*(1+Reserve_Margin)*_xlfn.XLOOKUP(K4,Assumptions!$Z$29:$Z$67,Assumptions!$AB$29:$AB$67),3)</f>
        <v>0</v>
      </c>
      <c r="L19">
        <f>ROUND((SUMIFS($NY:$NY,$NW:$NW,"&lt;="&amp;DATEVALUE(L$6&amp;"/1/"&amp;L$4),$NX:$NX,"&gt;="&amp;L$6&amp;"/1/"&amp;L$4))*(1+Losses)*(1+Reserve_Margin)*_xlfn.XLOOKUP(L4,Assumptions!$Z$29:$Z$67,Assumptions!$AB$29:$AB$67),3)</f>
        <v>0</v>
      </c>
      <c r="M19">
        <f>ROUND((SUMIFS($NY:$NY,$NW:$NW,"&lt;="&amp;DATEVALUE(M$6&amp;"/1/"&amp;M$4),$NX:$NX,"&gt;="&amp;M$6&amp;"/1/"&amp;M$4))*(1+Losses)*(1+Reserve_Margin)*_xlfn.XLOOKUP(M4,Assumptions!$Z$29:$Z$67,Assumptions!$AB$29:$AB$67),3)</f>
        <v>0</v>
      </c>
      <c r="N19">
        <f>ROUND((SUMIFS($NY:$NY,$NW:$NW,"&lt;="&amp;DATEVALUE(N$6&amp;"/1/"&amp;N$4),$NX:$NX,"&gt;="&amp;N$6&amp;"/1/"&amp;N$4))*(1+Losses)*(1+Reserve_Margin)*_xlfn.XLOOKUP(N4,Assumptions!$Z$29:$Z$67,Assumptions!$AB$29:$AB$67),3)</f>
        <v>0</v>
      </c>
      <c r="O19">
        <f>ROUND((SUMIFS($NY:$NY,$NW:$NW,"&lt;="&amp;DATEVALUE(O$6&amp;"/1/"&amp;O$4),$NX:$NX,"&gt;="&amp;O$6&amp;"/1/"&amp;O$4))*(1+Losses)*(1+Reserve_Margin)*_xlfn.XLOOKUP(O4,Assumptions!$Z$29:$Z$67,Assumptions!$AB$29:$AB$67),3)</f>
        <v>0</v>
      </c>
      <c r="P19">
        <f>ROUND((SUMIFS($NY:$NY,$NW:$NW,"&lt;="&amp;DATEVALUE(P$6&amp;"/1/"&amp;P$4),$NX:$NX,"&gt;="&amp;P$6&amp;"/1/"&amp;P$4))*(1+Losses)*(1+Reserve_Margin)*_xlfn.XLOOKUP(P4,Assumptions!$Z$29:$Z$67,Assumptions!$AB$29:$AB$67),3)</f>
        <v>0</v>
      </c>
      <c r="Q19">
        <f>ROUND((SUMIFS($NY:$NY,$NW:$NW,"&lt;="&amp;DATEVALUE(Q$6&amp;"/1/"&amp;Q$4),$NX:$NX,"&gt;="&amp;Q$6&amp;"/1/"&amp;Q$4))*(1+Losses)*(1+Reserve_Margin)*_xlfn.XLOOKUP(Q4,Assumptions!$Z$29:$Z$67,Assumptions!$AB$29:$AB$67),3)</f>
        <v>0</v>
      </c>
      <c r="R19">
        <f>ROUND((SUMIFS($NY:$NY,$NW:$NW,"&lt;="&amp;DATEVALUE(R$6&amp;"/1/"&amp;R$4),$NX:$NX,"&gt;="&amp;R$6&amp;"/1/"&amp;R$4))*(1+Losses)*(1+Reserve_Margin)*_xlfn.XLOOKUP(R4,Assumptions!$Z$29:$Z$67,Assumptions!$AB$29:$AB$67),3)</f>
        <v>0</v>
      </c>
      <c r="S19">
        <f>ROUND((SUMIFS($NY:$NY,$NW:$NW,"&lt;="&amp;DATEVALUE(S$6&amp;"/1/"&amp;S$4),$NX:$NX,"&gt;="&amp;S$6&amp;"/1/"&amp;S$4))*(1+Losses)*(1+Reserve_Margin)*_xlfn.XLOOKUP(S4,Assumptions!$Z$29:$Z$67,Assumptions!$AB$29:$AB$67),3)</f>
        <v>0</v>
      </c>
      <c r="T19">
        <f>ROUND((SUMIFS($NY:$NY,$NW:$NW,"&lt;="&amp;DATEVALUE(T$6&amp;"/1/"&amp;T$4),$NX:$NX,"&gt;="&amp;T$6&amp;"/1/"&amp;T$4))*(1+Losses)*(1+Reserve_Margin)*_xlfn.XLOOKUP(T4,Assumptions!$Z$29:$Z$67,Assumptions!$AB$29:$AB$67),3)</f>
        <v>0</v>
      </c>
      <c r="U19">
        <f>ROUND((SUMIFS($NY:$NY,$NW:$NW,"&lt;="&amp;DATEVALUE(U$6&amp;"/1/"&amp;U$4),$NX:$NX,"&gt;="&amp;U$6&amp;"/1/"&amp;U$4))*(1+Losses)*(1+Reserve_Margin)*_xlfn.XLOOKUP(U4,Assumptions!$Z$29:$Z$67,Assumptions!$AB$29:$AB$67),3)</f>
        <v>0</v>
      </c>
      <c r="V19">
        <f>ROUND((SUMIFS($NY:$NY,$NW:$NW,"&lt;="&amp;DATEVALUE(V$6&amp;"/1/"&amp;V$4),$NX:$NX,"&gt;="&amp;V$6&amp;"/1/"&amp;V$4))*(1+Losses)*(1+Reserve_Margin)*_xlfn.XLOOKUP(V4,Assumptions!$Z$29:$Z$67,Assumptions!$AB$29:$AB$67),3)</f>
        <v>0</v>
      </c>
      <c r="W19">
        <f>ROUND((SUMIFS($NY:$NY,$NW:$NW,"&lt;="&amp;DATEVALUE(W$6&amp;"/1/"&amp;W$4),$NX:$NX,"&gt;="&amp;W$6&amp;"/1/"&amp;W$4))*(1+Losses)*(1+Reserve_Margin)*_xlfn.XLOOKUP(W4,Assumptions!$Z$29:$Z$67,Assumptions!$AB$29:$AB$67),3)</f>
        <v>0</v>
      </c>
      <c r="X19">
        <f>ROUND((SUMIFS($NY:$NY,$NW:$NW,"&lt;="&amp;DATEVALUE(X$6&amp;"/1/"&amp;X$4),$NX:$NX,"&gt;="&amp;X$6&amp;"/1/"&amp;X$4))*(1+Losses)*(1+Reserve_Margin)*_xlfn.XLOOKUP(X4,Assumptions!$Z$29:$Z$67,Assumptions!$AB$29:$AB$67),3)</f>
        <v>0</v>
      </c>
      <c r="Y19">
        <f>ROUND((SUMIFS($NY:$NY,$NW:$NW,"&lt;="&amp;DATEVALUE(Y$6&amp;"/1/"&amp;Y$4),$NX:$NX,"&gt;="&amp;Y$6&amp;"/1/"&amp;Y$4))*(1+Losses)*(1+Reserve_Margin)*_xlfn.XLOOKUP(Y4,Assumptions!$Z$29:$Z$67,Assumptions!$AB$29:$AB$67),3)</f>
        <v>0</v>
      </c>
      <c r="Z19">
        <f>ROUND((SUMIFS($NY:$NY,$NW:$NW,"&lt;="&amp;DATEVALUE(Z$6&amp;"/1/"&amp;Z$4),$NX:$NX,"&gt;="&amp;Z$6&amp;"/1/"&amp;Z$4))*(1+Losses)*(1+Reserve_Margin)*_xlfn.XLOOKUP(Z4,Assumptions!$Z$29:$Z$67,Assumptions!$AB$29:$AB$67),3)</f>
        <v>0</v>
      </c>
      <c r="AA19">
        <f>ROUND((SUMIFS($NY:$NY,$NW:$NW,"&lt;="&amp;DATEVALUE(AA$6&amp;"/1/"&amp;AA$4),$NX:$NX,"&gt;="&amp;AA$6&amp;"/1/"&amp;AA$4))*(1+Losses)*(1+Reserve_Margin)*_xlfn.XLOOKUP(AA4,Assumptions!$Z$29:$Z$67,Assumptions!$AB$29:$AB$67),3)</f>
        <v>0</v>
      </c>
      <c r="AB19">
        <f>ROUND((SUMIFS($NY:$NY,$NW:$NW,"&lt;="&amp;DATEVALUE(AB$6&amp;"/1/"&amp;AB$4),$NX:$NX,"&gt;="&amp;AB$6&amp;"/1/"&amp;AB$4))*(1+Losses)*(1+Reserve_Margin)*_xlfn.XLOOKUP(AB4,Assumptions!$Z$29:$Z$67,Assumptions!$AB$29:$AB$67),3)</f>
        <v>0</v>
      </c>
      <c r="AC19">
        <f>ROUND((SUMIFS($NY:$NY,$NW:$NW,"&lt;="&amp;DATEVALUE(AC$6&amp;"/1/"&amp;AC$4),$NX:$NX,"&gt;="&amp;AC$6&amp;"/1/"&amp;AC$4))*(1+Losses)*(1+Reserve_Margin)*_xlfn.XLOOKUP(AC4,Assumptions!$Z$29:$Z$67,Assumptions!$AB$29:$AB$67),3)</f>
        <v>0</v>
      </c>
      <c r="AD19">
        <f>ROUND((SUMIFS($NY:$NY,$NW:$NW,"&lt;="&amp;DATEVALUE(AD$6&amp;"/1/"&amp;AD$4),$NX:$NX,"&gt;="&amp;AD$6&amp;"/1/"&amp;AD$4))*(1+Losses)*(1+Reserve_Margin)*_xlfn.XLOOKUP(AD4,Assumptions!$Z$29:$Z$67,Assumptions!$AB$29:$AB$67),3)</f>
        <v>0</v>
      </c>
      <c r="AE19">
        <f>ROUND((SUMIFS($NY:$NY,$NW:$NW,"&lt;="&amp;DATEVALUE(AE$6&amp;"/1/"&amp;AE$4),$NX:$NX,"&gt;="&amp;AE$6&amp;"/1/"&amp;AE$4))*(1+Losses)*(1+Reserve_Margin)*_xlfn.XLOOKUP(AE4,Assumptions!$Z$29:$Z$67,Assumptions!$AB$29:$AB$67),3)</f>
        <v>0</v>
      </c>
      <c r="AF19">
        <f>ROUND((SUMIFS($NY:$NY,$NW:$NW,"&lt;="&amp;DATEVALUE(AF$6&amp;"/1/"&amp;AF$4),$NX:$NX,"&gt;="&amp;AF$6&amp;"/1/"&amp;AF$4))*(1+Losses)*(1+Reserve_Margin)*_xlfn.XLOOKUP(AF4,Assumptions!$Z$29:$Z$67,Assumptions!$AB$29:$AB$67),3)</f>
        <v>0</v>
      </c>
      <c r="AG19">
        <f>ROUND((SUMIFS($NY:$NY,$NW:$NW,"&lt;="&amp;DATEVALUE(AG$6&amp;"/1/"&amp;AG$4),$NX:$NX,"&gt;="&amp;AG$6&amp;"/1/"&amp;AG$4))*(1+Losses)*(1+Reserve_Margin)*_xlfn.XLOOKUP(AG4,Assumptions!$Z$29:$Z$67,Assumptions!$AB$29:$AB$67),3)</f>
        <v>0</v>
      </c>
      <c r="AH19">
        <f>ROUND((SUMIFS($NY:$NY,$NW:$NW,"&lt;="&amp;DATEVALUE(AH$6&amp;"/1/"&amp;AH$4),$NX:$NX,"&gt;="&amp;AH$6&amp;"/1/"&amp;AH$4))*(1+Losses)*(1+Reserve_Margin)*_xlfn.XLOOKUP(AH4,Assumptions!$Z$29:$Z$67,Assumptions!$AB$29:$AB$67),3)</f>
        <v>0</v>
      </c>
      <c r="AI19">
        <f>ROUND((SUMIFS($NY:$NY,$NW:$NW,"&lt;="&amp;DATEVALUE(AI$6&amp;"/1/"&amp;AI$4),$NX:$NX,"&gt;="&amp;AI$6&amp;"/1/"&amp;AI$4))*(1+Losses)*(1+Reserve_Margin)*_xlfn.XLOOKUP(AI4,Assumptions!$Z$29:$Z$67,Assumptions!$AB$29:$AB$67),3)</f>
        <v>0</v>
      </c>
      <c r="AJ19">
        <f>ROUND((SUMIFS($NY:$NY,$NW:$NW,"&lt;="&amp;DATEVALUE(AJ$6&amp;"/1/"&amp;AJ$4),$NX:$NX,"&gt;="&amp;AJ$6&amp;"/1/"&amp;AJ$4))*(1+Losses)*(1+Reserve_Margin)*_xlfn.XLOOKUP(AJ4,Assumptions!$Z$29:$Z$67,Assumptions!$AB$29:$AB$67),3)</f>
        <v>0</v>
      </c>
      <c r="AK19">
        <f>ROUND((SUMIFS($NY:$NY,$NW:$NW,"&lt;="&amp;DATEVALUE(AK$6&amp;"/1/"&amp;AK$4),$NX:$NX,"&gt;="&amp;AK$6&amp;"/1/"&amp;AK$4))*(1+Losses)*(1+Reserve_Margin)*_xlfn.XLOOKUP(AK4,Assumptions!$Z$29:$Z$67,Assumptions!$AB$29:$AB$67),3)</f>
        <v>0</v>
      </c>
      <c r="AL19">
        <f>ROUND((SUMIFS($NY:$NY,$NW:$NW,"&lt;="&amp;DATEVALUE(AL$6&amp;"/1/"&amp;AL$4),$NX:$NX,"&gt;="&amp;AL$6&amp;"/1/"&amp;AL$4))*(1+Losses)*(1+Reserve_Margin)*_xlfn.XLOOKUP(AL4,Assumptions!$Z$29:$Z$67,Assumptions!$AB$29:$AB$67),3)</f>
        <v>0</v>
      </c>
      <c r="AM19">
        <f>ROUND((SUMIFS($NY:$NY,$NW:$NW,"&lt;="&amp;DATEVALUE(AM$6&amp;"/1/"&amp;AM$4),$NX:$NX,"&gt;="&amp;AM$6&amp;"/1/"&amp;AM$4))*(1+Losses)*(1+Reserve_Margin)*_xlfn.XLOOKUP(AM4,Assumptions!$Z$29:$Z$67,Assumptions!$AB$29:$AB$67),3)</f>
        <v>0</v>
      </c>
      <c r="AN19">
        <f>ROUND((SUMIFS($NY:$NY,$NW:$NW,"&lt;="&amp;DATEVALUE(AN$6&amp;"/1/"&amp;AN$4),$NX:$NX,"&gt;="&amp;AN$6&amp;"/1/"&amp;AN$4))*(1+Losses)*(1+Reserve_Margin)*_xlfn.XLOOKUP(AN4,Assumptions!$Z$29:$Z$67,Assumptions!$AB$29:$AB$67),3)</f>
        <v>0</v>
      </c>
      <c r="AO19">
        <f>ROUND((SUMIFS($NY:$NY,$NW:$NW,"&lt;="&amp;DATEVALUE(AO$6&amp;"/1/"&amp;AO$4),$NX:$NX,"&gt;="&amp;AO$6&amp;"/1/"&amp;AO$4))*(1+Losses)*(1+Reserve_Margin)*_xlfn.XLOOKUP(AO4,Assumptions!$Z$29:$Z$67,Assumptions!$AB$29:$AB$67),3)</f>
        <v>0</v>
      </c>
      <c r="AP19">
        <f>ROUND((SUMIFS($NY:$NY,$NW:$NW,"&lt;="&amp;DATEVALUE(AP$6&amp;"/1/"&amp;AP$4),$NX:$NX,"&gt;="&amp;AP$6&amp;"/1/"&amp;AP$4))*(1+Losses)*(1+Reserve_Margin)*_xlfn.XLOOKUP(AP4,Assumptions!$Z$29:$Z$67,Assumptions!$AB$29:$AB$67),3)</f>
        <v>0</v>
      </c>
      <c r="AQ19">
        <f>ROUND((SUMIFS($NY:$NY,$NW:$NW,"&lt;="&amp;DATEVALUE(AQ$6&amp;"/1/"&amp;AQ$4),$NX:$NX,"&gt;="&amp;AQ$6&amp;"/1/"&amp;AQ$4))*(1+Losses)*(1+Reserve_Margin)*_xlfn.XLOOKUP(AQ4,Assumptions!$Z$29:$Z$67,Assumptions!$AB$29:$AB$67),3)</f>
        <v>0</v>
      </c>
      <c r="AR19">
        <f>ROUND((SUMIFS($NY:$NY,$NW:$NW,"&lt;="&amp;DATEVALUE(AR$6&amp;"/1/"&amp;AR$4),$NX:$NX,"&gt;="&amp;AR$6&amp;"/1/"&amp;AR$4))*(1+Losses)*(1+Reserve_Margin)*_xlfn.XLOOKUP(AR4,Assumptions!$Z$29:$Z$67,Assumptions!$AB$29:$AB$67),3)</f>
        <v>0</v>
      </c>
      <c r="AS19">
        <f>ROUND((SUMIFS($NY:$NY,$NW:$NW,"&lt;="&amp;DATEVALUE(AS$6&amp;"/1/"&amp;AS$4),$NX:$NX,"&gt;="&amp;AS$6&amp;"/1/"&amp;AS$4))*(1+Losses)*(1+Reserve_Margin)*_xlfn.XLOOKUP(AS4,Assumptions!$Z$29:$Z$67,Assumptions!$AB$29:$AB$67),3)</f>
        <v>0</v>
      </c>
      <c r="AT19">
        <f>ROUND((SUMIFS($NY:$NY,$NW:$NW,"&lt;="&amp;DATEVALUE(AT$6&amp;"/1/"&amp;AT$4),$NX:$NX,"&gt;="&amp;AT$6&amp;"/1/"&amp;AT$4))*(1+Losses)*(1+Reserve_Margin)*_xlfn.XLOOKUP(AT4,Assumptions!$Z$29:$Z$67,Assumptions!$AB$29:$AB$67),3)</f>
        <v>0</v>
      </c>
      <c r="AU19">
        <f>ROUND((SUMIFS($NY:$NY,$NW:$NW,"&lt;="&amp;DATEVALUE(AU$6&amp;"/1/"&amp;AU$4),$NX:$NX,"&gt;="&amp;AU$6&amp;"/1/"&amp;AU$4))*(1+Losses)*(1+Reserve_Margin)*_xlfn.XLOOKUP(AU4,Assumptions!$Z$29:$Z$67,Assumptions!$AB$29:$AB$67),3)</f>
        <v>0</v>
      </c>
      <c r="AV19">
        <f>ROUND((SUMIFS($NY:$NY,$NW:$NW,"&lt;="&amp;DATEVALUE(AV$6&amp;"/1/"&amp;AV$4),$NX:$NX,"&gt;="&amp;AV$6&amp;"/1/"&amp;AV$4))*(1+Losses)*(1+Reserve_Margin)*_xlfn.XLOOKUP(AV4,Assumptions!$Z$29:$Z$67,Assumptions!$AB$29:$AB$67),3)</f>
        <v>0</v>
      </c>
      <c r="AW19">
        <f>ROUND((SUMIFS($NY:$NY,$NW:$NW,"&lt;="&amp;DATEVALUE(AW$6&amp;"/1/"&amp;AW$4),$NX:$NX,"&gt;="&amp;AW$6&amp;"/1/"&amp;AW$4))*(1+Losses)*(1+Reserve_Margin)*_xlfn.XLOOKUP(AW4,Assumptions!$Z$29:$Z$67,Assumptions!$AB$29:$AB$67),3)</f>
        <v>0</v>
      </c>
      <c r="AX19">
        <f>ROUND((SUMIFS($NY:$NY,$NW:$NW,"&lt;="&amp;DATEVALUE(AX$6&amp;"/1/"&amp;AX$4),$NX:$NX,"&gt;="&amp;AX$6&amp;"/1/"&amp;AX$4))*(1+Losses)*(1+Reserve_Margin)*_xlfn.XLOOKUP(AX4,Assumptions!$Z$29:$Z$67,Assumptions!$AB$29:$AB$67),3)</f>
        <v>0</v>
      </c>
      <c r="AY19">
        <f>ROUND((SUMIFS($NY:$NY,$NW:$NW,"&lt;="&amp;DATEVALUE(AY$6&amp;"/1/"&amp;AY$4),$NX:$NX,"&gt;="&amp;AY$6&amp;"/1/"&amp;AY$4))*(1+Losses)*(1+Reserve_Margin)*_xlfn.XLOOKUP(AY4,Assumptions!$Z$29:$Z$67,Assumptions!$AB$29:$AB$67),3)</f>
        <v>0</v>
      </c>
      <c r="AZ19">
        <f>ROUND((SUMIFS($NY:$NY,$NW:$NW,"&lt;="&amp;DATEVALUE(AZ$6&amp;"/1/"&amp;AZ$4),$NX:$NX,"&gt;="&amp;AZ$6&amp;"/1/"&amp;AZ$4))*(1+Losses)*(1+Reserve_Margin)*_xlfn.XLOOKUP(AZ4,Assumptions!$Z$29:$Z$67,Assumptions!$AB$29:$AB$67),3)</f>
        <v>0</v>
      </c>
      <c r="BA19">
        <f>ROUND((SUMIFS($NY:$NY,$NW:$NW,"&lt;="&amp;DATEVALUE(BA$6&amp;"/1/"&amp;BA$4),$NX:$NX,"&gt;="&amp;BA$6&amp;"/1/"&amp;BA$4))*(1+Losses)*(1+Reserve_Margin)*_xlfn.XLOOKUP(BA4,Assumptions!$Z$29:$Z$67,Assumptions!$AB$29:$AB$67),3)</f>
        <v>0</v>
      </c>
      <c r="BB19">
        <f>ROUND((SUMIFS($NY:$NY,$NW:$NW,"&lt;="&amp;DATEVALUE(BB$6&amp;"/1/"&amp;BB$4),$NX:$NX,"&gt;="&amp;BB$6&amp;"/1/"&amp;BB$4))*(1+Losses)*(1+Reserve_Margin)*_xlfn.XLOOKUP(BB4,Assumptions!$Z$29:$Z$67,Assumptions!$AB$29:$AB$67),3)</f>
        <v>0</v>
      </c>
      <c r="BC19">
        <f>ROUND((SUMIFS($NY:$NY,$NW:$NW,"&lt;="&amp;DATEVALUE(BC$6&amp;"/1/"&amp;BC$4),$NX:$NX,"&gt;="&amp;BC$6&amp;"/1/"&amp;BC$4))*(1+Losses)*(1+Reserve_Margin)*_xlfn.XLOOKUP(BC4,Assumptions!$Z$29:$Z$67,Assumptions!$AB$29:$AB$67),3)</f>
        <v>0</v>
      </c>
      <c r="BD19">
        <f>ROUND((SUMIFS($NY:$NY,$NW:$NW,"&lt;="&amp;DATEVALUE(BD$6&amp;"/1/"&amp;BD$4),$NX:$NX,"&gt;="&amp;BD$6&amp;"/1/"&amp;BD$4))*(1+Losses)*(1+Reserve_Margin)*_xlfn.XLOOKUP(BD4,Assumptions!$Z$29:$Z$67,Assumptions!$AB$29:$AB$67),3)</f>
        <v>0</v>
      </c>
      <c r="BE19">
        <f>ROUND((SUMIFS($NY:$NY,$NW:$NW,"&lt;="&amp;DATEVALUE(BE$6&amp;"/1/"&amp;BE$4),$NX:$NX,"&gt;="&amp;BE$6&amp;"/1/"&amp;BE$4))*(1+Losses)*(1+Reserve_Margin)*_xlfn.XLOOKUP(BE4,Assumptions!$Z$29:$Z$67,Assumptions!$AB$29:$AB$67),3)</f>
        <v>0</v>
      </c>
      <c r="BF19">
        <f>ROUND((SUMIFS($NY:$NY,$NW:$NW,"&lt;="&amp;DATEVALUE(BF$6&amp;"/1/"&amp;BF$4),$NX:$NX,"&gt;="&amp;BF$6&amp;"/1/"&amp;BF$4))*(1+Losses)*(1+Reserve_Margin)*_xlfn.XLOOKUP(BF4,Assumptions!$Z$29:$Z$67,Assumptions!$AB$29:$AB$67),3)</f>
        <v>0</v>
      </c>
      <c r="BG19">
        <f>ROUND((SUMIFS($NY:$NY,$NW:$NW,"&lt;="&amp;DATEVALUE(BG$6&amp;"/1/"&amp;BG$4),$NX:$NX,"&gt;="&amp;BG$6&amp;"/1/"&amp;BG$4))*(1+Losses)*(1+Reserve_Margin)*_xlfn.XLOOKUP(BG4,Assumptions!$Z$29:$Z$67,Assumptions!$AB$29:$AB$67),3)</f>
        <v>0</v>
      </c>
      <c r="BH19">
        <f>ROUND((SUMIFS($NY:$NY,$NW:$NW,"&lt;="&amp;DATEVALUE(BH$6&amp;"/1/"&amp;BH$4),$NX:$NX,"&gt;="&amp;BH$6&amp;"/1/"&amp;BH$4))*(1+Losses)*(1+Reserve_Margin)*_xlfn.XLOOKUP(BH4,Assumptions!$Z$29:$Z$67,Assumptions!$AB$29:$AB$67),3)</f>
        <v>0</v>
      </c>
      <c r="BI19">
        <f>ROUND((SUMIFS($NY:$NY,$NW:$NW,"&lt;="&amp;DATEVALUE(BI$6&amp;"/1/"&amp;BI$4),$NX:$NX,"&gt;="&amp;BI$6&amp;"/1/"&amp;BI$4))*(1+Losses)*(1+Reserve_Margin)*_xlfn.XLOOKUP(BI4,Assumptions!$Z$29:$Z$67,Assumptions!$AB$29:$AB$67),3)</f>
        <v>0</v>
      </c>
      <c r="BJ19">
        <f>ROUND((SUMIFS($NY:$NY,$NW:$NW,"&lt;="&amp;DATEVALUE(BJ$6&amp;"/1/"&amp;BJ$4),$NX:$NX,"&gt;="&amp;BJ$6&amp;"/1/"&amp;BJ$4))*(1+Losses)*(1+Reserve_Margin)*_xlfn.XLOOKUP(BJ4,Assumptions!$Z$29:$Z$67,Assumptions!$AB$29:$AB$67),3)</f>
        <v>0</v>
      </c>
      <c r="BK19">
        <f>ROUND((SUMIFS($NY:$NY,$NW:$NW,"&lt;="&amp;DATEVALUE(BK$6&amp;"/1/"&amp;BK$4),$NX:$NX,"&gt;="&amp;BK$6&amp;"/1/"&amp;BK$4))*(1+Losses)*(1+Reserve_Margin)*_xlfn.XLOOKUP(BK4,Assumptions!$Z$29:$Z$67,Assumptions!$AB$29:$AB$67),3)</f>
        <v>0</v>
      </c>
      <c r="BL19">
        <f>ROUND((SUMIFS($NY:$NY,$NW:$NW,"&lt;="&amp;DATEVALUE(BL$6&amp;"/1/"&amp;BL$4),$NX:$NX,"&gt;="&amp;BL$6&amp;"/1/"&amp;BL$4))*(1+Losses)*(1+Reserve_Margin)*_xlfn.XLOOKUP(BL4,Assumptions!$Z$29:$Z$67,Assumptions!$AB$29:$AB$67),3)</f>
        <v>0</v>
      </c>
      <c r="BM19">
        <f>ROUND((SUMIFS($NY:$NY,$NW:$NW,"&lt;="&amp;DATEVALUE(BM$6&amp;"/1/"&amp;BM$4),$NX:$NX,"&gt;="&amp;BM$6&amp;"/1/"&amp;BM$4))*(1+Losses)*(1+Reserve_Margin)*_xlfn.XLOOKUP(BM4,Assumptions!$Z$29:$Z$67,Assumptions!$AB$29:$AB$67),3)</f>
        <v>0</v>
      </c>
      <c r="BN19">
        <f>ROUND((SUMIFS($NY:$NY,$NW:$NW,"&lt;="&amp;DATEVALUE(BN$6&amp;"/1/"&amp;BN$4),$NX:$NX,"&gt;="&amp;BN$6&amp;"/1/"&amp;BN$4))*(1+Losses)*(1+Reserve_Margin)*_xlfn.XLOOKUP(BN4,Assumptions!$Z$29:$Z$67,Assumptions!$AB$29:$AB$67),3)</f>
        <v>0</v>
      </c>
      <c r="BO19">
        <f>ROUND((SUMIFS($NY:$NY,$NW:$NW,"&lt;="&amp;DATEVALUE(BO$6&amp;"/1/"&amp;BO$4),$NX:$NX,"&gt;="&amp;BO$6&amp;"/1/"&amp;BO$4))*(1+Losses)*(1+Reserve_Margin)*_xlfn.XLOOKUP(BO4,Assumptions!$Z$29:$Z$67,Assumptions!$AB$29:$AB$67),3)</f>
        <v>0</v>
      </c>
      <c r="BP19">
        <f>ROUND((SUMIFS($NY:$NY,$NW:$NW,"&lt;="&amp;DATEVALUE(BP$6&amp;"/1/"&amp;BP$4),$NX:$NX,"&gt;="&amp;BP$6&amp;"/1/"&amp;BP$4))*(1+Losses)*(1+Reserve_Margin)*_xlfn.XLOOKUP(BP4,Assumptions!$Z$29:$Z$67,Assumptions!$AB$29:$AB$67),3)</f>
        <v>0</v>
      </c>
      <c r="BQ19">
        <f>ROUND((SUMIFS($NY:$NY,$NW:$NW,"&lt;="&amp;DATEVALUE(BQ$6&amp;"/1/"&amp;BQ$4),$NX:$NX,"&gt;="&amp;BQ$6&amp;"/1/"&amp;BQ$4))*(1+Losses)*(1+Reserve_Margin)*_xlfn.XLOOKUP(BQ4,Assumptions!$Z$29:$Z$67,Assumptions!$AB$29:$AB$67),3)</f>
        <v>0</v>
      </c>
      <c r="BR19">
        <f>ROUND((SUMIFS($NY:$NY,$NW:$NW,"&lt;="&amp;DATEVALUE(BR$6&amp;"/1/"&amp;BR$4),$NX:$NX,"&gt;="&amp;BR$6&amp;"/1/"&amp;BR$4))*(1+Losses)*(1+Reserve_Margin)*_xlfn.XLOOKUP(BR4,Assumptions!$Z$29:$Z$67,Assumptions!$AB$29:$AB$67),3)</f>
        <v>0</v>
      </c>
      <c r="BS19">
        <f>ROUND((SUMIFS($NY:$NY,$NW:$NW,"&lt;="&amp;DATEVALUE(BS$6&amp;"/1/"&amp;BS$4),$NX:$NX,"&gt;="&amp;BS$6&amp;"/1/"&amp;BS$4))*(1+Losses)*(1+Reserve_Margin)*_xlfn.XLOOKUP(BS4,Assumptions!$Z$29:$Z$67,Assumptions!$AB$29:$AB$67),3)</f>
        <v>0</v>
      </c>
      <c r="BT19">
        <f>ROUND((SUMIFS($NY:$NY,$NW:$NW,"&lt;="&amp;DATEVALUE(BT$6&amp;"/1/"&amp;BT$4),$NX:$NX,"&gt;="&amp;BT$6&amp;"/1/"&amp;BT$4))*(1+Losses)*(1+Reserve_Margin)*_xlfn.XLOOKUP(BT4,Assumptions!$Z$29:$Z$67,Assumptions!$AB$29:$AB$67),3)</f>
        <v>0</v>
      </c>
      <c r="BU19">
        <f>ROUND((SUMIFS($NY:$NY,$NW:$NW,"&lt;="&amp;DATEVALUE(BU$6&amp;"/1/"&amp;BU$4),$NX:$NX,"&gt;="&amp;BU$6&amp;"/1/"&amp;BU$4))*(1+Losses)*(1+Reserve_Margin)*_xlfn.XLOOKUP(BU4,Assumptions!$Z$29:$Z$67,Assumptions!$AB$29:$AB$67),3)</f>
        <v>0</v>
      </c>
      <c r="BV19">
        <f>ROUND((SUMIFS($NY:$NY,$NW:$NW,"&lt;="&amp;DATEVALUE(BV$6&amp;"/1/"&amp;BV$4),$NX:$NX,"&gt;="&amp;BV$6&amp;"/1/"&amp;BV$4))*(1+Losses)*(1+Reserve_Margin)*_xlfn.XLOOKUP(BV4,Assumptions!$Z$29:$Z$67,Assumptions!$AB$29:$AB$67),3)</f>
        <v>0</v>
      </c>
      <c r="BW19">
        <f>ROUND((SUMIFS($NY:$NY,$NW:$NW,"&lt;="&amp;DATEVALUE(BW$6&amp;"/1/"&amp;BW$4),$NX:$NX,"&gt;="&amp;BW$6&amp;"/1/"&amp;BW$4))*(1+Losses)*(1+Reserve_Margin)*_xlfn.XLOOKUP(BW4,Assumptions!$Z$29:$Z$67,Assumptions!$AB$29:$AB$67),3)</f>
        <v>0</v>
      </c>
      <c r="BX19">
        <f>ROUND((SUMIFS($NY:$NY,$NW:$NW,"&lt;="&amp;DATEVALUE(BX$6&amp;"/1/"&amp;BX$4),$NX:$NX,"&gt;="&amp;BX$6&amp;"/1/"&amp;BX$4))*(1+Losses)*(1+Reserve_Margin)*_xlfn.XLOOKUP(BX4,Assumptions!$Z$29:$Z$67,Assumptions!$AB$29:$AB$67),3)</f>
        <v>0</v>
      </c>
      <c r="BY19">
        <f>ROUND((SUMIFS($NY:$NY,$NW:$NW,"&lt;="&amp;DATEVALUE(BY$6&amp;"/1/"&amp;BY$4),$NX:$NX,"&gt;="&amp;BY$6&amp;"/1/"&amp;BY$4))*(1+Losses)*(1+Reserve_Margin)*_xlfn.XLOOKUP(BY4,Assumptions!$Z$29:$Z$67,Assumptions!$AB$29:$AB$67),3)</f>
        <v>0</v>
      </c>
      <c r="BZ19">
        <f>ROUND((SUMIFS($NY:$NY,$NW:$NW,"&lt;="&amp;DATEVALUE(BZ$6&amp;"/1/"&amp;BZ$4),$NX:$NX,"&gt;="&amp;BZ$6&amp;"/1/"&amp;BZ$4))*(1+Losses)*(1+Reserve_Margin)*_xlfn.XLOOKUP(BZ4,Assumptions!$Z$29:$Z$67,Assumptions!$AB$29:$AB$67),3)</f>
        <v>0</v>
      </c>
      <c r="CA19">
        <f>ROUND((SUMIFS($NY:$NY,$NW:$NW,"&lt;="&amp;DATEVALUE(CA$6&amp;"/1/"&amp;CA$4),$NX:$NX,"&gt;="&amp;CA$6&amp;"/1/"&amp;CA$4))*(1+Losses)*(1+Reserve_Margin)*_xlfn.XLOOKUP(CA4,Assumptions!$Z$29:$Z$67,Assumptions!$AB$29:$AB$67),3)</f>
        <v>0</v>
      </c>
      <c r="CB19">
        <f>ROUND((SUMIFS($NY:$NY,$NW:$NW,"&lt;="&amp;DATEVALUE(CB$6&amp;"/1/"&amp;CB$4),$NX:$NX,"&gt;="&amp;CB$6&amp;"/1/"&amp;CB$4))*(1+Losses)*(1+Reserve_Margin)*_xlfn.XLOOKUP(CB4,Assumptions!$Z$29:$Z$67,Assumptions!$AB$29:$AB$67),3)</f>
        <v>0</v>
      </c>
      <c r="CC19">
        <f>ROUND((SUMIFS($NY:$NY,$NW:$NW,"&lt;="&amp;DATEVALUE(CC$6&amp;"/1/"&amp;CC$4),$NX:$NX,"&gt;="&amp;CC$6&amp;"/1/"&amp;CC$4))*(1+Losses)*(1+Reserve_Margin)*_xlfn.XLOOKUP(CC4,Assumptions!$Z$29:$Z$67,Assumptions!$AB$29:$AB$67),3)</f>
        <v>0</v>
      </c>
      <c r="CD19">
        <f>ROUND((SUMIFS($NY:$NY,$NW:$NW,"&lt;="&amp;DATEVALUE(CD$6&amp;"/1/"&amp;CD$4),$NX:$NX,"&gt;="&amp;CD$6&amp;"/1/"&amp;CD$4))*(1+Losses)*(1+Reserve_Margin)*_xlfn.XLOOKUP(CD4,Assumptions!$Z$29:$Z$67,Assumptions!$AB$29:$AB$67),3)</f>
        <v>0</v>
      </c>
      <c r="CE19">
        <f>ROUND((SUMIFS($NY:$NY,$NW:$NW,"&lt;="&amp;DATEVALUE(CE$6&amp;"/1/"&amp;CE$4),$NX:$NX,"&gt;="&amp;CE$6&amp;"/1/"&amp;CE$4))*(1+Losses)*(1+Reserve_Margin)*_xlfn.XLOOKUP(CE4,Assumptions!$Z$29:$Z$67,Assumptions!$AB$29:$AB$67),3)</f>
        <v>0</v>
      </c>
      <c r="CF19">
        <f>ROUND((SUMIFS($NY:$NY,$NW:$NW,"&lt;="&amp;DATEVALUE(CF$6&amp;"/1/"&amp;CF$4),$NX:$NX,"&gt;="&amp;CF$6&amp;"/1/"&amp;CF$4))*(1+Losses)*(1+Reserve_Margin)*_xlfn.XLOOKUP(CF4,Assumptions!$Z$29:$Z$67,Assumptions!$AB$29:$AB$67),3)</f>
        <v>0</v>
      </c>
      <c r="CG19">
        <f>ROUND((SUMIFS($NY:$NY,$NW:$NW,"&lt;="&amp;DATEVALUE(CG$6&amp;"/1/"&amp;CG$4),$NX:$NX,"&gt;="&amp;CG$6&amp;"/1/"&amp;CG$4))*(1+Losses)*(1+Reserve_Margin)*_xlfn.XLOOKUP(CG4,Assumptions!$Z$29:$Z$67,Assumptions!$AB$29:$AB$67),3)</f>
        <v>0</v>
      </c>
      <c r="CH19">
        <f>ROUND((SUMIFS($NY:$NY,$NW:$NW,"&lt;="&amp;DATEVALUE(CH$6&amp;"/1/"&amp;CH$4),$NX:$NX,"&gt;="&amp;CH$6&amp;"/1/"&amp;CH$4))*(1+Losses)*(1+Reserve_Margin)*_xlfn.XLOOKUP(CH4,Assumptions!$Z$29:$Z$67,Assumptions!$AB$29:$AB$67),3)</f>
        <v>0</v>
      </c>
      <c r="CI19">
        <f>ROUND((SUMIFS($NY:$NY,$NW:$NW,"&lt;="&amp;DATEVALUE(CI$6&amp;"/1/"&amp;CI$4),$NX:$NX,"&gt;="&amp;CI$6&amp;"/1/"&amp;CI$4))*(1+Losses)*(1+Reserve_Margin)*_xlfn.XLOOKUP(CI4,Assumptions!$Z$29:$Z$67,Assumptions!$AB$29:$AB$67),3)</f>
        <v>0</v>
      </c>
      <c r="CJ19">
        <f>ROUND((SUMIFS($NY:$NY,$NW:$NW,"&lt;="&amp;DATEVALUE(CJ$6&amp;"/1/"&amp;CJ$4),$NX:$NX,"&gt;="&amp;CJ$6&amp;"/1/"&amp;CJ$4))*(1+Losses)*(1+Reserve_Margin)*_xlfn.XLOOKUP(CJ4,Assumptions!$Z$29:$Z$67,Assumptions!$AB$29:$AB$67),3)</f>
        <v>0</v>
      </c>
      <c r="CK19">
        <f>ROUND((SUMIFS($NY:$NY,$NW:$NW,"&lt;="&amp;DATEVALUE(CK$6&amp;"/1/"&amp;CK$4),$NX:$NX,"&gt;="&amp;CK$6&amp;"/1/"&amp;CK$4))*(1+Losses)*(1+Reserve_Margin)*_xlfn.XLOOKUP(CK4,Assumptions!$Z$29:$Z$67,Assumptions!$AB$29:$AB$67),3)</f>
        <v>0</v>
      </c>
      <c r="CL19">
        <f>ROUND((SUMIFS($NY:$NY,$NW:$NW,"&lt;="&amp;DATEVALUE(CL$6&amp;"/1/"&amp;CL$4),$NX:$NX,"&gt;="&amp;CL$6&amp;"/1/"&amp;CL$4))*(1+Losses)*(1+Reserve_Margin)*_xlfn.XLOOKUP(CL4,Assumptions!$Z$29:$Z$67,Assumptions!$AB$29:$AB$67),3)</f>
        <v>0</v>
      </c>
      <c r="CM19">
        <f>ROUND((SUMIFS($NY:$NY,$NW:$NW,"&lt;="&amp;DATEVALUE(CM$6&amp;"/1/"&amp;CM$4),$NX:$NX,"&gt;="&amp;CM$6&amp;"/1/"&amp;CM$4))*(1+Losses)*(1+Reserve_Margin)*_xlfn.XLOOKUP(CM4,Assumptions!$Z$29:$Z$67,Assumptions!$AB$29:$AB$67),3)</f>
        <v>0</v>
      </c>
      <c r="CN19">
        <f>ROUND((SUMIFS($NY:$NY,$NW:$NW,"&lt;="&amp;DATEVALUE(CN$6&amp;"/1/"&amp;CN$4),$NX:$NX,"&gt;="&amp;CN$6&amp;"/1/"&amp;CN$4))*(1+Losses)*(1+Reserve_Margin)*_xlfn.XLOOKUP(CN4,Assumptions!$Z$29:$Z$67,Assumptions!$AB$29:$AB$67),3)</f>
        <v>0</v>
      </c>
      <c r="CO19">
        <f>ROUND((SUMIFS($NY:$NY,$NW:$NW,"&lt;="&amp;DATEVALUE(CO$6&amp;"/1/"&amp;CO$4),$NX:$NX,"&gt;="&amp;CO$6&amp;"/1/"&amp;CO$4))*(1+Losses)*(1+Reserve_Margin)*_xlfn.XLOOKUP(CO4,Assumptions!$Z$29:$Z$67,Assumptions!$AB$29:$AB$67),3)</f>
        <v>0</v>
      </c>
      <c r="CP19">
        <f>ROUND((SUMIFS($NY:$NY,$NW:$NW,"&lt;="&amp;DATEVALUE(CP$6&amp;"/1/"&amp;CP$4),$NX:$NX,"&gt;="&amp;CP$6&amp;"/1/"&amp;CP$4))*(1+Losses)*(1+Reserve_Margin)*_xlfn.XLOOKUP(CP4,Assumptions!$Z$29:$Z$67,Assumptions!$AB$29:$AB$67),3)</f>
        <v>0</v>
      </c>
      <c r="CQ19">
        <f>ROUND((SUMIFS($NY:$NY,$NW:$NW,"&lt;="&amp;DATEVALUE(CQ$6&amp;"/1/"&amp;CQ$4),$NX:$NX,"&gt;="&amp;CQ$6&amp;"/1/"&amp;CQ$4))*(1+Losses)*(1+Reserve_Margin)*_xlfn.XLOOKUP(CQ4,Assumptions!$Z$29:$Z$67,Assumptions!$AB$29:$AB$67),3)</f>
        <v>0</v>
      </c>
      <c r="CR19">
        <f>ROUND((SUMIFS($NY:$NY,$NW:$NW,"&lt;="&amp;DATEVALUE(CR$6&amp;"/1/"&amp;CR$4),$NX:$NX,"&gt;="&amp;CR$6&amp;"/1/"&amp;CR$4))*(1+Losses)*(1+Reserve_Margin)*_xlfn.XLOOKUP(CR4,Assumptions!$Z$29:$Z$67,Assumptions!$AB$29:$AB$67),3)</f>
        <v>0</v>
      </c>
      <c r="CS19">
        <f>ROUND((SUMIFS($NY:$NY,$NW:$NW,"&lt;="&amp;DATEVALUE(CS$6&amp;"/1/"&amp;CS$4),$NX:$NX,"&gt;="&amp;CS$6&amp;"/1/"&amp;CS$4))*(1+Losses)*(1+Reserve_Margin)*_xlfn.XLOOKUP(CS4,Assumptions!$Z$29:$Z$67,Assumptions!$AB$29:$AB$67),3)</f>
        <v>0</v>
      </c>
      <c r="CT19">
        <f>ROUND((SUMIFS($NY:$NY,$NW:$NW,"&lt;="&amp;DATEVALUE(CT$6&amp;"/1/"&amp;CT$4),$NX:$NX,"&gt;="&amp;CT$6&amp;"/1/"&amp;CT$4))*(1+Losses)*(1+Reserve_Margin)*_xlfn.XLOOKUP(CT4,Assumptions!$Z$29:$Z$67,Assumptions!$AB$29:$AB$67),3)</f>
        <v>0</v>
      </c>
      <c r="CU19">
        <f>ROUND((SUMIFS($NY:$NY,$NW:$NW,"&lt;="&amp;DATEVALUE(CU$6&amp;"/1/"&amp;CU$4),$NX:$NX,"&gt;="&amp;CU$6&amp;"/1/"&amp;CU$4))*(1+Losses)*(1+Reserve_Margin)*_xlfn.XLOOKUP(CU4,Assumptions!$Z$29:$Z$67,Assumptions!$AB$29:$AB$67),3)</f>
        <v>0</v>
      </c>
      <c r="CV19">
        <f>ROUND((SUMIFS($NY:$NY,$NW:$NW,"&lt;="&amp;DATEVALUE(CV$6&amp;"/1/"&amp;CV$4),$NX:$NX,"&gt;="&amp;CV$6&amp;"/1/"&amp;CV$4))*(1+Losses)*(1+Reserve_Margin)*_xlfn.XLOOKUP(CV4,Assumptions!$Z$29:$Z$67,Assumptions!$AB$29:$AB$67),3)</f>
        <v>0</v>
      </c>
      <c r="CW19">
        <f>ROUND((SUMIFS($NY:$NY,$NW:$NW,"&lt;="&amp;DATEVALUE(CW$6&amp;"/1/"&amp;CW$4),$NX:$NX,"&gt;="&amp;CW$6&amp;"/1/"&amp;CW$4))*(1+Losses)*(1+Reserve_Margin)*_xlfn.XLOOKUP(CW4,Assumptions!$Z$29:$Z$67,Assumptions!$AB$29:$AB$67),3)</f>
        <v>0</v>
      </c>
      <c r="CX19">
        <f>ROUND((SUMIFS($NY:$NY,$NW:$NW,"&lt;="&amp;DATEVALUE(CX$6&amp;"/1/"&amp;CX$4),$NX:$NX,"&gt;="&amp;CX$6&amp;"/1/"&amp;CX$4))*(1+Losses)*(1+Reserve_Margin)*_xlfn.XLOOKUP(CX4,Assumptions!$Z$29:$Z$67,Assumptions!$AB$29:$AB$67),3)</f>
        <v>0</v>
      </c>
      <c r="CY19">
        <f>ROUND((SUMIFS($NY:$NY,$NW:$NW,"&lt;="&amp;DATEVALUE(CY$6&amp;"/1/"&amp;CY$4),$NX:$NX,"&gt;="&amp;CY$6&amp;"/1/"&amp;CY$4))*(1+Losses)*(1+Reserve_Margin)*_xlfn.XLOOKUP(CY4,Assumptions!$Z$29:$Z$67,Assumptions!$AB$29:$AB$67),3)</f>
        <v>0</v>
      </c>
      <c r="CZ19">
        <f>ROUND((SUMIFS($NY:$NY,$NW:$NW,"&lt;="&amp;DATEVALUE(CZ$6&amp;"/1/"&amp;CZ$4),$NX:$NX,"&gt;="&amp;CZ$6&amp;"/1/"&amp;CZ$4))*(1+Losses)*(1+Reserve_Margin)*_xlfn.XLOOKUP(CZ4,Assumptions!$Z$29:$Z$67,Assumptions!$AB$29:$AB$67),3)</f>
        <v>0</v>
      </c>
      <c r="DA19">
        <f>ROUND((SUMIFS($NY:$NY,$NW:$NW,"&lt;="&amp;DATEVALUE(DA$6&amp;"/1/"&amp;DA$4),$NX:$NX,"&gt;="&amp;DA$6&amp;"/1/"&amp;DA$4))*(1+Losses)*(1+Reserve_Margin)*_xlfn.XLOOKUP(DA4,Assumptions!$Z$29:$Z$67,Assumptions!$AB$29:$AB$67),3)</f>
        <v>0</v>
      </c>
      <c r="DB19">
        <f>ROUND((SUMIFS($NY:$NY,$NW:$NW,"&lt;="&amp;DATEVALUE(DB$6&amp;"/1/"&amp;DB$4),$NX:$NX,"&gt;="&amp;DB$6&amp;"/1/"&amp;DB$4))*(1+Losses)*(1+Reserve_Margin)*_xlfn.XLOOKUP(DB4,Assumptions!$Z$29:$Z$67,Assumptions!$AB$29:$AB$67),3)</f>
        <v>0</v>
      </c>
      <c r="DC19">
        <f>ROUND((SUMIFS($NY:$NY,$NW:$NW,"&lt;="&amp;DATEVALUE(DC$6&amp;"/1/"&amp;DC$4),$NX:$NX,"&gt;="&amp;DC$6&amp;"/1/"&amp;DC$4))*(1+Losses)*(1+Reserve_Margin)*_xlfn.XLOOKUP(DC4,Assumptions!$Z$29:$Z$67,Assumptions!$AB$29:$AB$67),3)</f>
        <v>0</v>
      </c>
      <c r="DD19">
        <f>ROUND((SUMIFS($NY:$NY,$NW:$NW,"&lt;="&amp;DATEVALUE(DD$6&amp;"/1/"&amp;DD$4),$NX:$NX,"&gt;="&amp;DD$6&amp;"/1/"&amp;DD$4))*(1+Losses)*(1+Reserve_Margin)*_xlfn.XLOOKUP(DD4,Assumptions!$Z$29:$Z$67,Assumptions!$AB$29:$AB$67),3)</f>
        <v>0</v>
      </c>
      <c r="DE19">
        <f>ROUND((SUMIFS($NY:$NY,$NW:$NW,"&lt;="&amp;DATEVALUE(DE$6&amp;"/1/"&amp;DE$4),$NX:$NX,"&gt;="&amp;DE$6&amp;"/1/"&amp;DE$4))*(1+Losses)*(1+Reserve_Margin)*_xlfn.XLOOKUP(DE4,Assumptions!$Z$29:$Z$67,Assumptions!$AB$29:$AB$67),3)</f>
        <v>0</v>
      </c>
      <c r="DF19">
        <f>ROUND((SUMIFS($NY:$NY,$NW:$NW,"&lt;="&amp;DATEVALUE(DF$6&amp;"/1/"&amp;DF$4),$NX:$NX,"&gt;="&amp;DF$6&amp;"/1/"&amp;DF$4))*(1+Losses)*(1+Reserve_Margin)*_xlfn.XLOOKUP(DF4,Assumptions!$Z$29:$Z$67,Assumptions!$AB$29:$AB$67),3)</f>
        <v>0</v>
      </c>
      <c r="DG19">
        <f>ROUND((SUMIFS($NY:$NY,$NW:$NW,"&lt;="&amp;DATEVALUE(DG$6&amp;"/1/"&amp;DG$4),$NX:$NX,"&gt;="&amp;DG$6&amp;"/1/"&amp;DG$4))*(1+Losses)*(1+Reserve_Margin)*_xlfn.XLOOKUP(DG4,Assumptions!$Z$29:$Z$67,Assumptions!$AB$29:$AB$67),3)</f>
        <v>0</v>
      </c>
      <c r="DH19">
        <f>ROUND((SUMIFS($NY:$NY,$NW:$NW,"&lt;="&amp;DATEVALUE(DH$6&amp;"/1/"&amp;DH$4),$NX:$NX,"&gt;="&amp;DH$6&amp;"/1/"&amp;DH$4))*(1+Losses)*(1+Reserve_Margin)*_xlfn.XLOOKUP(DH4,Assumptions!$Z$29:$Z$67,Assumptions!$AB$29:$AB$67),3)</f>
        <v>0</v>
      </c>
      <c r="DI19">
        <f>ROUND((SUMIFS($NY:$NY,$NW:$NW,"&lt;="&amp;DATEVALUE(DI$6&amp;"/1/"&amp;DI$4),$NX:$NX,"&gt;="&amp;DI$6&amp;"/1/"&amp;DI$4))*(1+Losses)*(1+Reserve_Margin)*_xlfn.XLOOKUP(DI4,Assumptions!$Z$29:$Z$67,Assumptions!$AB$29:$AB$67),3)</f>
        <v>0</v>
      </c>
      <c r="DJ19">
        <f>ROUND((SUMIFS($NY:$NY,$NW:$NW,"&lt;="&amp;DATEVALUE(DJ$6&amp;"/1/"&amp;DJ$4),$NX:$NX,"&gt;="&amp;DJ$6&amp;"/1/"&amp;DJ$4))*(1+Losses)*(1+Reserve_Margin)*_xlfn.XLOOKUP(DJ4,Assumptions!$Z$29:$Z$67,Assumptions!$AB$29:$AB$67),3)</f>
        <v>0</v>
      </c>
      <c r="DK19">
        <f>ROUND((SUMIFS($NY:$NY,$NW:$NW,"&lt;="&amp;DATEVALUE(DK$6&amp;"/1/"&amp;DK$4),$NX:$NX,"&gt;="&amp;DK$6&amp;"/1/"&amp;DK$4))*(1+Losses)*(1+Reserve_Margin)*_xlfn.XLOOKUP(DK4,Assumptions!$Z$29:$Z$67,Assumptions!$AB$29:$AB$67),3)</f>
        <v>0</v>
      </c>
      <c r="DL19">
        <f>ROUND((SUMIFS($NY:$NY,$NW:$NW,"&lt;="&amp;DATEVALUE(DL$6&amp;"/1/"&amp;DL$4),$NX:$NX,"&gt;="&amp;DL$6&amp;"/1/"&amp;DL$4))*(1+Losses)*(1+Reserve_Margin)*_xlfn.XLOOKUP(DL4,Assumptions!$Z$29:$Z$67,Assumptions!$AB$29:$AB$67),3)</f>
        <v>0</v>
      </c>
      <c r="DM19">
        <f>ROUND((SUMIFS($NY:$NY,$NW:$NW,"&lt;="&amp;DATEVALUE(DM$6&amp;"/1/"&amp;DM$4),$NX:$NX,"&gt;="&amp;DM$6&amp;"/1/"&amp;DM$4))*(1+Losses)*(1+Reserve_Margin)*_xlfn.XLOOKUP(DM4,Assumptions!$Z$29:$Z$67,Assumptions!$AB$29:$AB$67),3)</f>
        <v>0</v>
      </c>
      <c r="DN19">
        <f>ROUND((SUMIFS($NY:$NY,$NW:$NW,"&lt;="&amp;DATEVALUE(DN$6&amp;"/1/"&amp;DN$4),$NX:$NX,"&gt;="&amp;DN$6&amp;"/1/"&amp;DN$4))*(1+Losses)*(1+Reserve_Margin)*_xlfn.XLOOKUP(DN4,Assumptions!$Z$29:$Z$67,Assumptions!$AB$29:$AB$67),3)</f>
        <v>0</v>
      </c>
      <c r="DO19">
        <f>ROUND((SUMIFS($NY:$NY,$NW:$NW,"&lt;="&amp;DATEVALUE(DO$6&amp;"/1/"&amp;DO$4),$NX:$NX,"&gt;="&amp;DO$6&amp;"/1/"&amp;DO$4))*(1+Losses)*(1+Reserve_Margin)*_xlfn.XLOOKUP(DO4,Assumptions!$Z$29:$Z$67,Assumptions!$AB$29:$AB$67),3)</f>
        <v>0</v>
      </c>
      <c r="DP19">
        <f>ROUND((SUMIFS($NY:$NY,$NW:$NW,"&lt;="&amp;DATEVALUE(DP$6&amp;"/1/"&amp;DP$4),$NX:$NX,"&gt;="&amp;DP$6&amp;"/1/"&amp;DP$4))*(1+Losses)*(1+Reserve_Margin)*_xlfn.XLOOKUP(DP4,Assumptions!$Z$29:$Z$67,Assumptions!$AB$29:$AB$67),3)</f>
        <v>0</v>
      </c>
      <c r="DQ19">
        <f>ROUND((SUMIFS($NY:$NY,$NW:$NW,"&lt;="&amp;DATEVALUE(DQ$6&amp;"/1/"&amp;DQ$4),$NX:$NX,"&gt;="&amp;DQ$6&amp;"/1/"&amp;DQ$4))*(1+Losses)*(1+Reserve_Margin)*_xlfn.XLOOKUP(DQ4,Assumptions!$Z$29:$Z$67,Assumptions!$AB$29:$AB$67),3)</f>
        <v>0</v>
      </c>
      <c r="DR19">
        <f>ROUND((SUMIFS($NY:$NY,$NW:$NW,"&lt;="&amp;DATEVALUE(DR$6&amp;"/1/"&amp;DR$4),$NX:$NX,"&gt;="&amp;DR$6&amp;"/1/"&amp;DR$4))*(1+Losses)*(1+Reserve_Margin)*_xlfn.XLOOKUP(DR4,Assumptions!$Z$29:$Z$67,Assumptions!$AB$29:$AB$67),3)</f>
        <v>0</v>
      </c>
      <c r="DS19">
        <f>ROUND((SUMIFS($NY:$NY,$NW:$NW,"&lt;="&amp;DATEVALUE(DS$6&amp;"/1/"&amp;DS$4),$NX:$NX,"&gt;="&amp;DS$6&amp;"/1/"&amp;DS$4))*(1+Losses)*(1+Reserve_Margin)*_xlfn.XLOOKUP(DS4,Assumptions!$Z$29:$Z$67,Assumptions!$AB$29:$AB$67),3)</f>
        <v>0</v>
      </c>
      <c r="DT19">
        <f>ROUND((SUMIFS($NY:$NY,$NW:$NW,"&lt;="&amp;DATEVALUE(DT$6&amp;"/1/"&amp;DT$4),$NX:$NX,"&gt;="&amp;DT$6&amp;"/1/"&amp;DT$4))*(1+Losses)*(1+Reserve_Margin)*_xlfn.XLOOKUP(DT4,Assumptions!$Z$29:$Z$67,Assumptions!$AB$29:$AB$67),3)</f>
        <v>0</v>
      </c>
      <c r="DU19">
        <f>ROUND((SUMIFS($NY:$NY,$NW:$NW,"&lt;="&amp;DATEVALUE(DU$6&amp;"/1/"&amp;DU$4),$NX:$NX,"&gt;="&amp;DU$6&amp;"/1/"&amp;DU$4))*(1+Losses)*(1+Reserve_Margin)*_xlfn.XLOOKUP(DU4,Assumptions!$Z$29:$Z$67,Assumptions!$AB$29:$AB$67),3)</f>
        <v>0</v>
      </c>
      <c r="DV19">
        <f>ROUND((SUMIFS($NY:$NY,$NW:$NW,"&lt;="&amp;DATEVALUE(DV$6&amp;"/1/"&amp;DV$4),$NX:$NX,"&gt;="&amp;DV$6&amp;"/1/"&amp;DV$4))*(1+Losses)*(1+Reserve_Margin)*_xlfn.XLOOKUP(DV4,Assumptions!$Z$29:$Z$67,Assumptions!$AB$29:$AB$67),3)</f>
        <v>0</v>
      </c>
      <c r="DW19">
        <f>ROUND((SUMIFS($NY:$NY,$NW:$NW,"&lt;="&amp;DATEVALUE(DW$6&amp;"/1/"&amp;DW$4),$NX:$NX,"&gt;="&amp;DW$6&amp;"/1/"&amp;DW$4))*(1+Losses)*(1+Reserve_Margin)*_xlfn.XLOOKUP(DW4,Assumptions!$Z$29:$Z$67,Assumptions!$AB$29:$AB$67),3)</f>
        <v>0</v>
      </c>
      <c r="DX19">
        <f>ROUND((SUMIFS($NY:$NY,$NW:$NW,"&lt;="&amp;DATEVALUE(DX$6&amp;"/1/"&amp;DX$4),$NX:$NX,"&gt;="&amp;DX$6&amp;"/1/"&amp;DX$4))*(1+Losses)*(1+Reserve_Margin)*_xlfn.XLOOKUP(DX4,Assumptions!$Z$29:$Z$67,Assumptions!$AB$29:$AB$67),3)</f>
        <v>0</v>
      </c>
      <c r="DY19">
        <f>ROUND((SUMIFS($NY:$NY,$NW:$NW,"&lt;="&amp;DATEVALUE(DY$6&amp;"/1/"&amp;DY$4),$NX:$NX,"&gt;="&amp;DY$6&amp;"/1/"&amp;DY$4))*(1+Losses)*(1+Reserve_Margin)*_xlfn.XLOOKUP(DY4,Assumptions!$Z$29:$Z$67,Assumptions!$AB$29:$AB$67),3)</f>
        <v>0</v>
      </c>
      <c r="DZ19">
        <f>ROUND((SUMIFS($NY:$NY,$NW:$NW,"&lt;="&amp;DATEVALUE(DZ$6&amp;"/1/"&amp;DZ$4),$NX:$NX,"&gt;="&amp;DZ$6&amp;"/1/"&amp;DZ$4))*(1+Losses)*(1+Reserve_Margin)*_xlfn.XLOOKUP(DZ4,Assumptions!$Z$29:$Z$67,Assumptions!$AB$29:$AB$67),3)</f>
        <v>0</v>
      </c>
      <c r="EA19">
        <f>ROUND((SUMIFS($NY:$NY,$NW:$NW,"&lt;="&amp;DATEVALUE(EA$6&amp;"/1/"&amp;EA$4),$NX:$NX,"&gt;="&amp;EA$6&amp;"/1/"&amp;EA$4))*(1+Losses)*(1+Reserve_Margin)*_xlfn.XLOOKUP(EA4,Assumptions!$Z$29:$Z$67,Assumptions!$AB$29:$AB$67),3)</f>
        <v>0</v>
      </c>
      <c r="EB19">
        <f>ROUND((SUMIFS($NY:$NY,$NW:$NW,"&lt;="&amp;DATEVALUE(EB$6&amp;"/1/"&amp;EB$4),$NX:$NX,"&gt;="&amp;EB$6&amp;"/1/"&amp;EB$4))*(1+Losses)*(1+Reserve_Margin)*_xlfn.XLOOKUP(EB4,Assumptions!$Z$29:$Z$67,Assumptions!$AB$29:$AB$67),3)</f>
        <v>0</v>
      </c>
      <c r="EC19">
        <f>ROUND((SUMIFS($NY:$NY,$NW:$NW,"&lt;="&amp;DATEVALUE(EC$6&amp;"/1/"&amp;EC$4),$NX:$NX,"&gt;="&amp;EC$6&amp;"/1/"&amp;EC$4))*(1+Losses)*(1+Reserve_Margin)*_xlfn.XLOOKUP(EC4,Assumptions!$Z$29:$Z$67,Assumptions!$AB$29:$AB$67),3)</f>
        <v>0</v>
      </c>
      <c r="ED19">
        <f>ROUND((SUMIFS($NY:$NY,$NW:$NW,"&lt;="&amp;DATEVALUE(ED$6&amp;"/1/"&amp;ED$4),$NX:$NX,"&gt;="&amp;ED$6&amp;"/1/"&amp;ED$4))*(1+Losses)*(1+Reserve_Margin)*_xlfn.XLOOKUP(ED4,Assumptions!$Z$29:$Z$67,Assumptions!$AB$29:$AB$67),3)</f>
        <v>0</v>
      </c>
      <c r="EE19">
        <f>ROUND((SUMIFS($NY:$NY,$NW:$NW,"&lt;="&amp;DATEVALUE(EE$6&amp;"/1/"&amp;EE$4),$NX:$NX,"&gt;="&amp;EE$6&amp;"/1/"&amp;EE$4))*(1+Losses)*(1+Reserve_Margin)*_xlfn.XLOOKUP(EE4,Assumptions!$Z$29:$Z$67,Assumptions!$AB$29:$AB$67),3)</f>
        <v>0</v>
      </c>
      <c r="EF19">
        <f>ROUND((SUMIFS($NY:$NY,$NW:$NW,"&lt;="&amp;DATEVALUE(EF$6&amp;"/1/"&amp;EF$4),$NX:$NX,"&gt;="&amp;EF$6&amp;"/1/"&amp;EF$4))*(1+Losses)*(1+Reserve_Margin)*_xlfn.XLOOKUP(EF4,Assumptions!$Z$29:$Z$67,Assumptions!$AB$29:$AB$67),3)</f>
        <v>0</v>
      </c>
      <c r="EG19">
        <f>ROUND((SUMIFS($NY:$NY,$NW:$NW,"&lt;="&amp;DATEVALUE(EG$6&amp;"/1/"&amp;EG$4),$NX:$NX,"&gt;="&amp;EG$6&amp;"/1/"&amp;EG$4))*(1+Losses)*(1+Reserve_Margin)*_xlfn.XLOOKUP(EG4,Assumptions!$Z$29:$Z$67,Assumptions!$AB$29:$AB$67),3)</f>
        <v>0</v>
      </c>
      <c r="EH19">
        <f>ROUND((SUMIFS($NY:$NY,$NW:$NW,"&lt;="&amp;DATEVALUE(EH$6&amp;"/1/"&amp;EH$4),$NX:$NX,"&gt;="&amp;EH$6&amp;"/1/"&amp;EH$4))*(1+Losses)*(1+Reserve_Margin)*_xlfn.XLOOKUP(EH4,Assumptions!$Z$29:$Z$67,Assumptions!$AB$29:$AB$67),3)</f>
        <v>0</v>
      </c>
      <c r="EI19">
        <f>ROUND((SUMIFS($NY:$NY,$NW:$NW,"&lt;="&amp;DATEVALUE(EI$6&amp;"/1/"&amp;EI$4),$NX:$NX,"&gt;="&amp;EI$6&amp;"/1/"&amp;EI$4))*(1+Losses)*(1+Reserve_Margin)*_xlfn.XLOOKUP(EI4,Assumptions!$Z$29:$Z$67,Assumptions!$AB$29:$AB$67),3)</f>
        <v>0</v>
      </c>
      <c r="EJ19">
        <f>ROUND((SUMIFS($NY:$NY,$NW:$NW,"&lt;="&amp;DATEVALUE(EJ$6&amp;"/1/"&amp;EJ$4),$NX:$NX,"&gt;="&amp;EJ$6&amp;"/1/"&amp;EJ$4))*(1+Losses)*(1+Reserve_Margin)*_xlfn.XLOOKUP(EJ4,Assumptions!$Z$29:$Z$67,Assumptions!$AB$29:$AB$67),3)</f>
        <v>0</v>
      </c>
      <c r="EK19">
        <f>ROUND((SUMIFS($NY:$NY,$NW:$NW,"&lt;="&amp;DATEVALUE(EK$6&amp;"/1/"&amp;EK$4),$NX:$NX,"&gt;="&amp;EK$6&amp;"/1/"&amp;EK$4))*(1+Losses)*(1+Reserve_Margin)*_xlfn.XLOOKUP(EK4,Assumptions!$Z$29:$Z$67,Assumptions!$AB$29:$AB$67),3)</f>
        <v>0</v>
      </c>
      <c r="EL19">
        <f>ROUND((SUMIFS($NY:$NY,$NW:$NW,"&lt;="&amp;DATEVALUE(EL$6&amp;"/1/"&amp;EL$4),$NX:$NX,"&gt;="&amp;EL$6&amp;"/1/"&amp;EL$4))*(1+Losses)*(1+Reserve_Margin)*_xlfn.XLOOKUP(EL4,Assumptions!$Z$29:$Z$67,Assumptions!$AB$29:$AB$67),3)</f>
        <v>0</v>
      </c>
      <c r="EM19">
        <f>ROUND((SUMIFS($NY:$NY,$NW:$NW,"&lt;="&amp;DATEVALUE(EM$6&amp;"/1/"&amp;EM$4),$NX:$NX,"&gt;="&amp;EM$6&amp;"/1/"&amp;EM$4))*(1+Losses)*(1+Reserve_Margin)*_xlfn.XLOOKUP(EM4,Assumptions!$Z$29:$Z$67,Assumptions!$AB$29:$AB$67),3)</f>
        <v>0</v>
      </c>
      <c r="EN19">
        <f>ROUND((SUMIFS($NY:$NY,$NW:$NW,"&lt;="&amp;DATEVALUE(EN$6&amp;"/1/"&amp;EN$4),$NX:$NX,"&gt;="&amp;EN$6&amp;"/1/"&amp;EN$4))*(1+Losses)*(1+Reserve_Margin)*_xlfn.XLOOKUP(EN4,Assumptions!$Z$29:$Z$67,Assumptions!$AB$29:$AB$67),3)</f>
        <v>0</v>
      </c>
      <c r="EO19">
        <f>ROUND((SUMIFS($NY:$NY,$NW:$NW,"&lt;="&amp;DATEVALUE(EO$6&amp;"/1/"&amp;EO$4),$NX:$NX,"&gt;="&amp;EO$6&amp;"/1/"&amp;EO$4))*(1+Losses)*(1+Reserve_Margin)*_xlfn.XLOOKUP(EO4,Assumptions!$Z$29:$Z$67,Assumptions!$AB$29:$AB$67),3)</f>
        <v>0</v>
      </c>
      <c r="EP19">
        <f>ROUND((SUMIFS($NY:$NY,$NW:$NW,"&lt;="&amp;DATEVALUE(EP$6&amp;"/1/"&amp;EP$4),$NX:$NX,"&gt;="&amp;EP$6&amp;"/1/"&amp;EP$4))*(1+Losses)*(1+Reserve_Margin)*_xlfn.XLOOKUP(EP4,Assumptions!$Z$29:$Z$67,Assumptions!$AB$29:$AB$67),3)</f>
        <v>0</v>
      </c>
      <c r="EQ19">
        <f>ROUND((SUMIFS($NY:$NY,$NW:$NW,"&lt;="&amp;DATEVALUE(EQ$6&amp;"/1/"&amp;EQ$4),$NX:$NX,"&gt;="&amp;EQ$6&amp;"/1/"&amp;EQ$4))*(1+Losses)*(1+Reserve_Margin)*_xlfn.XLOOKUP(EQ4,Assumptions!$Z$29:$Z$67,Assumptions!$AB$29:$AB$67),3)</f>
        <v>0</v>
      </c>
      <c r="ER19">
        <f>ROUND((SUMIFS($NY:$NY,$NW:$NW,"&lt;="&amp;DATEVALUE(ER$6&amp;"/1/"&amp;ER$4),$NX:$NX,"&gt;="&amp;ER$6&amp;"/1/"&amp;ER$4))*(1+Losses)*(1+Reserve_Margin)*_xlfn.XLOOKUP(ER4,Assumptions!$Z$29:$Z$67,Assumptions!$AB$29:$AB$67),3)</f>
        <v>0</v>
      </c>
      <c r="ES19">
        <f>ROUND((SUMIFS($NY:$NY,$NW:$NW,"&lt;="&amp;DATEVALUE(ES$6&amp;"/1/"&amp;ES$4),$NX:$NX,"&gt;="&amp;ES$6&amp;"/1/"&amp;ES$4))*(1+Losses)*(1+Reserve_Margin)*_xlfn.XLOOKUP(ES4,Assumptions!$Z$29:$Z$67,Assumptions!$AB$29:$AB$67),3)</f>
        <v>0</v>
      </c>
      <c r="ET19">
        <f>ROUND((SUMIFS($NY:$NY,$NW:$NW,"&lt;="&amp;DATEVALUE(ET$6&amp;"/1/"&amp;ET$4),$NX:$NX,"&gt;="&amp;ET$6&amp;"/1/"&amp;ET$4))*(1+Losses)*(1+Reserve_Margin)*_xlfn.XLOOKUP(ET4,Assumptions!$Z$29:$Z$67,Assumptions!$AB$29:$AB$67),3)</f>
        <v>0</v>
      </c>
      <c r="EU19">
        <f>ROUND((SUMIFS($NY:$NY,$NW:$NW,"&lt;="&amp;DATEVALUE(EU$6&amp;"/1/"&amp;EU$4),$NX:$NX,"&gt;="&amp;EU$6&amp;"/1/"&amp;EU$4))*(1+Losses)*(1+Reserve_Margin)*_xlfn.XLOOKUP(EU4,Assumptions!$Z$29:$Z$67,Assumptions!$AB$29:$AB$67),3)</f>
        <v>0</v>
      </c>
      <c r="EV19">
        <f>ROUND((SUMIFS($NY:$NY,$NW:$NW,"&lt;="&amp;DATEVALUE(EV$6&amp;"/1/"&amp;EV$4),$NX:$NX,"&gt;="&amp;EV$6&amp;"/1/"&amp;EV$4))*(1+Losses)*(1+Reserve_Margin)*_xlfn.XLOOKUP(EV4,Assumptions!$Z$29:$Z$67,Assumptions!$AB$29:$AB$67),3)</f>
        <v>0</v>
      </c>
      <c r="EW19">
        <f>ROUND((SUMIFS($NY:$NY,$NW:$NW,"&lt;="&amp;DATEVALUE(EW$6&amp;"/1/"&amp;EW$4),$NX:$NX,"&gt;="&amp;EW$6&amp;"/1/"&amp;EW$4))*(1+Losses)*(1+Reserve_Margin)*_xlfn.XLOOKUP(EW4,Assumptions!$Z$29:$Z$67,Assumptions!$AB$29:$AB$67),3)</f>
        <v>0</v>
      </c>
      <c r="EX19">
        <f>ROUND((SUMIFS($NY:$NY,$NW:$NW,"&lt;="&amp;DATEVALUE(EX$6&amp;"/1/"&amp;EX$4),$NX:$NX,"&gt;="&amp;EX$6&amp;"/1/"&amp;EX$4))*(1+Losses)*(1+Reserve_Margin)*_xlfn.XLOOKUP(EX4,Assumptions!$Z$29:$Z$67,Assumptions!$AB$29:$AB$67),3)</f>
        <v>0</v>
      </c>
      <c r="EY19">
        <f>ROUND((SUMIFS($NY:$NY,$NW:$NW,"&lt;="&amp;DATEVALUE(EY$6&amp;"/1/"&amp;EY$4),$NX:$NX,"&gt;="&amp;EY$6&amp;"/1/"&amp;EY$4))*(1+Losses)*(1+Reserve_Margin)*_xlfn.XLOOKUP(EY4,Assumptions!$Z$29:$Z$67,Assumptions!$AB$29:$AB$67),3)</f>
        <v>0</v>
      </c>
      <c r="EZ19">
        <f>ROUND((SUMIFS($NY:$NY,$NW:$NW,"&lt;="&amp;DATEVALUE(EZ$6&amp;"/1/"&amp;EZ$4),$NX:$NX,"&gt;="&amp;EZ$6&amp;"/1/"&amp;EZ$4))*(1+Losses)*(1+Reserve_Margin)*_xlfn.XLOOKUP(EZ4,Assumptions!$Z$29:$Z$67,Assumptions!$AB$29:$AB$67),3)</f>
        <v>0</v>
      </c>
      <c r="FA19">
        <f>ROUND((SUMIFS($NY:$NY,$NW:$NW,"&lt;="&amp;DATEVALUE(FA$6&amp;"/1/"&amp;FA$4),$NX:$NX,"&gt;="&amp;FA$6&amp;"/1/"&amp;FA$4))*(1+Losses)*(1+Reserve_Margin)*_xlfn.XLOOKUP(FA4,Assumptions!$Z$29:$Z$67,Assumptions!$AB$29:$AB$67),3)</f>
        <v>0</v>
      </c>
      <c r="FB19">
        <f>ROUND((SUMIFS($NY:$NY,$NW:$NW,"&lt;="&amp;DATEVALUE(FB$6&amp;"/1/"&amp;FB$4),$NX:$NX,"&gt;="&amp;FB$6&amp;"/1/"&amp;FB$4))*(1+Losses)*(1+Reserve_Margin)*_xlfn.XLOOKUP(FB4,Assumptions!$Z$29:$Z$67,Assumptions!$AB$29:$AB$67),3)</f>
        <v>0</v>
      </c>
      <c r="FC19">
        <f>ROUND((SUMIFS($NY:$NY,$NW:$NW,"&lt;="&amp;DATEVALUE(FC$6&amp;"/1/"&amp;FC$4),$NX:$NX,"&gt;="&amp;FC$6&amp;"/1/"&amp;FC$4))*(1+Losses)*(1+Reserve_Margin)*_xlfn.XLOOKUP(FC4,Assumptions!$Z$29:$Z$67,Assumptions!$AB$29:$AB$67),3)</f>
        <v>0</v>
      </c>
      <c r="FD19">
        <f>ROUND((SUMIFS($NY:$NY,$NW:$NW,"&lt;="&amp;DATEVALUE(FD$6&amp;"/1/"&amp;FD$4),$NX:$NX,"&gt;="&amp;FD$6&amp;"/1/"&amp;FD$4))*(1+Losses)*(1+Reserve_Margin)*_xlfn.XLOOKUP(FD4,Assumptions!$Z$29:$Z$67,Assumptions!$AB$29:$AB$67),3)</f>
        <v>0</v>
      </c>
      <c r="FE19">
        <f>ROUND((SUMIFS($NY:$NY,$NW:$NW,"&lt;="&amp;DATEVALUE(FE$6&amp;"/1/"&amp;FE$4),$NX:$NX,"&gt;="&amp;FE$6&amp;"/1/"&amp;FE$4))*(1+Losses)*(1+Reserve_Margin)*_xlfn.XLOOKUP(FE4,Assumptions!$Z$29:$Z$67,Assumptions!$AB$29:$AB$67),3)</f>
        <v>0</v>
      </c>
      <c r="FF19">
        <f>ROUND((SUMIFS($NY:$NY,$NW:$NW,"&lt;="&amp;DATEVALUE(FF$6&amp;"/1/"&amp;FF$4),$NX:$NX,"&gt;="&amp;FF$6&amp;"/1/"&amp;FF$4))*(1+Losses)*(1+Reserve_Margin)*_xlfn.XLOOKUP(FF4,Assumptions!$Z$29:$Z$67,Assumptions!$AB$29:$AB$67),3)</f>
        <v>0</v>
      </c>
      <c r="FG19">
        <f>ROUND((SUMIFS($NY:$NY,$NW:$NW,"&lt;="&amp;DATEVALUE(FG$6&amp;"/1/"&amp;FG$4),$NX:$NX,"&gt;="&amp;FG$6&amp;"/1/"&amp;FG$4))*(1+Losses)*(1+Reserve_Margin)*_xlfn.XLOOKUP(FG4,Assumptions!$Z$29:$Z$67,Assumptions!$AB$29:$AB$67),3)</f>
        <v>0</v>
      </c>
      <c r="FH19">
        <f>ROUND((SUMIFS($NY:$NY,$NW:$NW,"&lt;="&amp;DATEVALUE(FH$6&amp;"/1/"&amp;FH$4),$NX:$NX,"&gt;="&amp;FH$6&amp;"/1/"&amp;FH$4))*(1+Losses)*(1+Reserve_Margin)*_xlfn.XLOOKUP(FH4,Assumptions!$Z$29:$Z$67,Assumptions!$AB$29:$AB$67),3)</f>
        <v>0</v>
      </c>
      <c r="FI19">
        <f>ROUND((SUMIFS($NY:$NY,$NW:$NW,"&lt;="&amp;DATEVALUE(FI$6&amp;"/1/"&amp;FI$4),$NX:$NX,"&gt;="&amp;FI$6&amp;"/1/"&amp;FI$4))*(1+Losses)*(1+Reserve_Margin)*_xlfn.XLOOKUP(FI4,Assumptions!$Z$29:$Z$67,Assumptions!$AB$29:$AB$67),3)</f>
        <v>0</v>
      </c>
      <c r="FJ19">
        <f>ROUND((SUMIFS($NY:$NY,$NW:$NW,"&lt;="&amp;DATEVALUE(FJ$6&amp;"/1/"&amp;FJ$4),$NX:$NX,"&gt;="&amp;FJ$6&amp;"/1/"&amp;FJ$4))*(1+Losses)*(1+Reserve_Margin)*_xlfn.XLOOKUP(FJ4,Assumptions!$Z$29:$Z$67,Assumptions!$AB$29:$AB$67),3)</f>
        <v>0</v>
      </c>
      <c r="FK19">
        <f>ROUND((SUMIFS($NY:$NY,$NW:$NW,"&lt;="&amp;DATEVALUE(FK$6&amp;"/1/"&amp;FK$4),$NX:$NX,"&gt;="&amp;FK$6&amp;"/1/"&amp;FK$4))*(1+Losses)*(1+Reserve_Margin)*_xlfn.XLOOKUP(FK4,Assumptions!$Z$29:$Z$67,Assumptions!$AB$29:$AB$67),3)</f>
        <v>0</v>
      </c>
      <c r="FL19">
        <f>ROUND((SUMIFS($NY:$NY,$NW:$NW,"&lt;="&amp;DATEVALUE(FL$6&amp;"/1/"&amp;FL$4),$NX:$NX,"&gt;="&amp;FL$6&amp;"/1/"&amp;FL$4))*(1+Losses)*(1+Reserve_Margin)*_xlfn.XLOOKUP(FL4,Assumptions!$Z$29:$Z$67,Assumptions!$AB$29:$AB$67),3)</f>
        <v>0</v>
      </c>
      <c r="FM19">
        <f>ROUND((SUMIFS($NY:$NY,$NW:$NW,"&lt;="&amp;DATEVALUE(FM$6&amp;"/1/"&amp;FM$4),$NX:$NX,"&gt;="&amp;FM$6&amp;"/1/"&amp;FM$4))*(1+Losses)*(1+Reserve_Margin)*_xlfn.XLOOKUP(FM4,Assumptions!$Z$29:$Z$67,Assumptions!$AB$29:$AB$67),3)</f>
        <v>0</v>
      </c>
      <c r="FN19">
        <f>ROUND((SUMIFS($NY:$NY,$NW:$NW,"&lt;="&amp;DATEVALUE(FN$6&amp;"/1/"&amp;FN$4),$NX:$NX,"&gt;="&amp;FN$6&amp;"/1/"&amp;FN$4))*(1+Losses)*(1+Reserve_Margin)*_xlfn.XLOOKUP(FN4,Assumptions!$Z$29:$Z$67,Assumptions!$AB$29:$AB$67),3)</f>
        <v>0</v>
      </c>
      <c r="FO19">
        <f>ROUND((SUMIFS($NY:$NY,$NW:$NW,"&lt;="&amp;DATEVALUE(FO$6&amp;"/1/"&amp;FO$4),$NX:$NX,"&gt;="&amp;FO$6&amp;"/1/"&amp;FO$4))*(1+Losses)*(1+Reserve_Margin)*_xlfn.XLOOKUP(FO4,Assumptions!$Z$29:$Z$67,Assumptions!$AB$29:$AB$67),3)</f>
        <v>0</v>
      </c>
      <c r="FP19">
        <f>ROUND((SUMIFS($NY:$NY,$NW:$NW,"&lt;="&amp;DATEVALUE(FP$6&amp;"/1/"&amp;FP$4),$NX:$NX,"&gt;="&amp;FP$6&amp;"/1/"&amp;FP$4))*(1+Losses)*(1+Reserve_Margin)*_xlfn.XLOOKUP(FP4,Assumptions!$Z$29:$Z$67,Assumptions!$AB$29:$AB$67),3)</f>
        <v>0</v>
      </c>
      <c r="FQ19">
        <f>ROUND((SUMIFS($NY:$NY,$NW:$NW,"&lt;="&amp;DATEVALUE(FQ$6&amp;"/1/"&amp;FQ$4),$NX:$NX,"&gt;="&amp;FQ$6&amp;"/1/"&amp;FQ$4))*(1+Losses)*(1+Reserve_Margin)*_xlfn.XLOOKUP(FQ4,Assumptions!$Z$29:$Z$67,Assumptions!$AB$29:$AB$67),3)</f>
        <v>0</v>
      </c>
      <c r="FR19">
        <f>ROUND((SUMIFS($NY:$NY,$NW:$NW,"&lt;="&amp;DATEVALUE(FR$6&amp;"/1/"&amp;FR$4),$NX:$NX,"&gt;="&amp;FR$6&amp;"/1/"&amp;FR$4))*(1+Losses)*(1+Reserve_Margin)*_xlfn.XLOOKUP(FR4,Assumptions!$Z$29:$Z$67,Assumptions!$AB$29:$AB$67),3)</f>
        <v>0</v>
      </c>
      <c r="FS19">
        <f>ROUND((SUMIFS($NY:$NY,$NW:$NW,"&lt;="&amp;DATEVALUE(FS$6&amp;"/1/"&amp;FS$4),$NX:$NX,"&gt;="&amp;FS$6&amp;"/1/"&amp;FS$4))*(1+Losses)*(1+Reserve_Margin)*_xlfn.XLOOKUP(FS4,Assumptions!$Z$29:$Z$67,Assumptions!$AB$29:$AB$67),3)</f>
        <v>0</v>
      </c>
      <c r="FT19">
        <f>ROUND((SUMIFS($NY:$NY,$NW:$NW,"&lt;="&amp;DATEVALUE(FT$6&amp;"/1/"&amp;FT$4),$NX:$NX,"&gt;="&amp;FT$6&amp;"/1/"&amp;FT$4))*(1+Losses)*(1+Reserve_Margin)*_xlfn.XLOOKUP(FT4,Assumptions!$Z$29:$Z$67,Assumptions!$AB$29:$AB$67),3)</f>
        <v>0</v>
      </c>
      <c r="FU19">
        <f>ROUND((SUMIFS($NY:$NY,$NW:$NW,"&lt;="&amp;DATEVALUE(FU$6&amp;"/1/"&amp;FU$4),$NX:$NX,"&gt;="&amp;FU$6&amp;"/1/"&amp;FU$4))*(1+Losses)*(1+Reserve_Margin)*_xlfn.XLOOKUP(FU4,Assumptions!$Z$29:$Z$67,Assumptions!$AB$29:$AB$67),3)</f>
        <v>0</v>
      </c>
      <c r="FV19">
        <f>ROUND((SUMIFS($NY:$NY,$NW:$NW,"&lt;="&amp;DATEVALUE(FV$6&amp;"/1/"&amp;FV$4),$NX:$NX,"&gt;="&amp;FV$6&amp;"/1/"&amp;FV$4))*(1+Losses)*(1+Reserve_Margin)*_xlfn.XLOOKUP(FV4,Assumptions!$Z$29:$Z$67,Assumptions!$AB$29:$AB$67),3)</f>
        <v>0</v>
      </c>
      <c r="FW19">
        <f>ROUND((SUMIFS($NY:$NY,$NW:$NW,"&lt;="&amp;DATEVALUE(FW$6&amp;"/1/"&amp;FW$4),$NX:$NX,"&gt;="&amp;FW$6&amp;"/1/"&amp;FW$4))*(1+Losses)*(1+Reserve_Margin)*_xlfn.XLOOKUP(FW4,Assumptions!$Z$29:$Z$67,Assumptions!$AB$29:$AB$67),3)</f>
        <v>0</v>
      </c>
      <c r="FX19">
        <f>ROUND((SUMIFS($NY:$NY,$NW:$NW,"&lt;="&amp;DATEVALUE(FX$6&amp;"/1/"&amp;FX$4),$NX:$NX,"&gt;="&amp;FX$6&amp;"/1/"&amp;FX$4))*(1+Losses)*(1+Reserve_Margin)*_xlfn.XLOOKUP(FX4,Assumptions!$Z$29:$Z$67,Assumptions!$AB$29:$AB$67),3)</f>
        <v>0</v>
      </c>
      <c r="FY19">
        <f>ROUND((SUMIFS($NY:$NY,$NW:$NW,"&lt;="&amp;DATEVALUE(FY$6&amp;"/1/"&amp;FY$4),$NX:$NX,"&gt;="&amp;FY$6&amp;"/1/"&amp;FY$4))*(1+Losses)*(1+Reserve_Margin)*_xlfn.XLOOKUP(FY4,Assumptions!$Z$29:$Z$67,Assumptions!$AB$29:$AB$67),3)</f>
        <v>0</v>
      </c>
      <c r="FZ19">
        <f>ROUND((SUMIFS($NY:$NY,$NW:$NW,"&lt;="&amp;DATEVALUE(FZ$6&amp;"/1/"&amp;FZ$4),$NX:$NX,"&gt;="&amp;FZ$6&amp;"/1/"&amp;FZ$4))*(1+Losses)*(1+Reserve_Margin)*_xlfn.XLOOKUP(FZ4,Assumptions!$Z$29:$Z$67,Assumptions!$AB$29:$AB$67),3)</f>
        <v>0</v>
      </c>
      <c r="GA19">
        <f>ROUND((SUMIFS($NY:$NY,$NW:$NW,"&lt;="&amp;DATEVALUE(GA$6&amp;"/1/"&amp;GA$4),$NX:$NX,"&gt;="&amp;GA$6&amp;"/1/"&amp;GA$4))*(1+Losses)*(1+Reserve_Margin)*_xlfn.XLOOKUP(GA4,Assumptions!$Z$29:$Z$67,Assumptions!$AB$29:$AB$67),3)</f>
        <v>0</v>
      </c>
      <c r="GB19">
        <f>ROUND((SUMIFS($NY:$NY,$NW:$NW,"&lt;="&amp;DATEVALUE(GB$6&amp;"/1/"&amp;GB$4),$NX:$NX,"&gt;="&amp;GB$6&amp;"/1/"&amp;GB$4))*(1+Losses)*(1+Reserve_Margin)*_xlfn.XLOOKUP(GB4,Assumptions!$Z$29:$Z$67,Assumptions!$AB$29:$AB$67),3)</f>
        <v>0</v>
      </c>
      <c r="GC19">
        <f>ROUND((SUMIFS($NY:$NY,$NW:$NW,"&lt;="&amp;DATEVALUE(GC$6&amp;"/1/"&amp;GC$4),$NX:$NX,"&gt;="&amp;GC$6&amp;"/1/"&amp;GC$4))*(1+Losses)*(1+Reserve_Margin)*_xlfn.XLOOKUP(GC4,Assumptions!$Z$29:$Z$67,Assumptions!$AB$29:$AB$67),3)</f>
        <v>0</v>
      </c>
      <c r="GD19">
        <f>ROUND((SUMIFS($NY:$NY,$NW:$NW,"&lt;="&amp;DATEVALUE(GD$6&amp;"/1/"&amp;GD$4),$NX:$NX,"&gt;="&amp;GD$6&amp;"/1/"&amp;GD$4))*(1+Losses)*(1+Reserve_Margin)*_xlfn.XLOOKUP(GD4,Assumptions!$Z$29:$Z$67,Assumptions!$AB$29:$AB$67),3)</f>
        <v>0</v>
      </c>
      <c r="GE19">
        <f>ROUND((SUMIFS($NY:$NY,$NW:$NW,"&lt;="&amp;DATEVALUE(GE$6&amp;"/1/"&amp;GE$4),$NX:$NX,"&gt;="&amp;GE$6&amp;"/1/"&amp;GE$4))*(1+Losses)*(1+Reserve_Margin)*_xlfn.XLOOKUP(GE4,Assumptions!$Z$29:$Z$67,Assumptions!$AB$29:$AB$67),3)</f>
        <v>0</v>
      </c>
      <c r="GF19">
        <f>ROUND((SUMIFS($NY:$NY,$NW:$NW,"&lt;="&amp;DATEVALUE(GF$6&amp;"/1/"&amp;GF$4),$NX:$NX,"&gt;="&amp;GF$6&amp;"/1/"&amp;GF$4))*(1+Losses)*(1+Reserve_Margin)*_xlfn.XLOOKUP(GF4,Assumptions!$Z$29:$Z$67,Assumptions!$AB$29:$AB$67),3)</f>
        <v>0</v>
      </c>
      <c r="GG19">
        <f>ROUND((SUMIFS($NY:$NY,$NW:$NW,"&lt;="&amp;DATEVALUE(GG$6&amp;"/1/"&amp;GG$4),$NX:$NX,"&gt;="&amp;GG$6&amp;"/1/"&amp;GG$4))*(1+Losses)*(1+Reserve_Margin)*_xlfn.XLOOKUP(GG4,Assumptions!$Z$29:$Z$67,Assumptions!$AB$29:$AB$67),3)</f>
        <v>0</v>
      </c>
      <c r="GH19">
        <f>ROUND((SUMIFS($NY:$NY,$NW:$NW,"&lt;="&amp;DATEVALUE(GH$6&amp;"/1/"&amp;GH$4),$NX:$NX,"&gt;="&amp;GH$6&amp;"/1/"&amp;GH$4))*(1+Losses)*(1+Reserve_Margin)*_xlfn.XLOOKUP(GH4,Assumptions!$Z$29:$Z$67,Assumptions!$AB$29:$AB$67),3)</f>
        <v>0</v>
      </c>
      <c r="GI19">
        <f>ROUND((SUMIFS($NY:$NY,$NW:$NW,"&lt;="&amp;DATEVALUE(GI$6&amp;"/1/"&amp;GI$4),$NX:$NX,"&gt;="&amp;GI$6&amp;"/1/"&amp;GI$4))*(1+Losses)*(1+Reserve_Margin)*_xlfn.XLOOKUP(GI4,Assumptions!$Z$29:$Z$67,Assumptions!$AB$29:$AB$67),3)</f>
        <v>0</v>
      </c>
      <c r="GJ19">
        <f>ROUND((SUMIFS($NY:$NY,$NW:$NW,"&lt;="&amp;DATEVALUE(GJ$6&amp;"/1/"&amp;GJ$4),$NX:$NX,"&gt;="&amp;GJ$6&amp;"/1/"&amp;GJ$4))*(1+Losses)*(1+Reserve_Margin)*_xlfn.XLOOKUP(GJ4,Assumptions!$Z$29:$Z$67,Assumptions!$AB$29:$AB$67),3)</f>
        <v>0</v>
      </c>
      <c r="GK19">
        <f>ROUND((SUMIFS($NY:$NY,$NW:$NW,"&lt;="&amp;DATEVALUE(GK$6&amp;"/1/"&amp;GK$4),$NX:$NX,"&gt;="&amp;GK$6&amp;"/1/"&amp;GK$4))*(1+Losses)*(1+Reserve_Margin)*_xlfn.XLOOKUP(GK4,Assumptions!$Z$29:$Z$67,Assumptions!$AB$29:$AB$67),3)</f>
        <v>0</v>
      </c>
      <c r="GL19">
        <f>ROUND((SUMIFS($NY:$NY,$NW:$NW,"&lt;="&amp;DATEVALUE(GL$6&amp;"/1/"&amp;GL$4),$NX:$NX,"&gt;="&amp;GL$6&amp;"/1/"&amp;GL$4))*(1+Losses)*(1+Reserve_Margin)*_xlfn.XLOOKUP(GL4,Assumptions!$Z$29:$Z$67,Assumptions!$AB$29:$AB$67),3)</f>
        <v>0</v>
      </c>
      <c r="GM19">
        <f>ROUND((SUMIFS($NY:$NY,$NW:$NW,"&lt;="&amp;DATEVALUE(GM$6&amp;"/1/"&amp;GM$4),$NX:$NX,"&gt;="&amp;GM$6&amp;"/1/"&amp;GM$4))*(1+Losses)*(1+Reserve_Margin)*_xlfn.XLOOKUP(GM4,Assumptions!$Z$29:$Z$67,Assumptions!$AB$29:$AB$67),3)</f>
        <v>0</v>
      </c>
      <c r="GN19">
        <f>ROUND((SUMIFS($NY:$NY,$NW:$NW,"&lt;="&amp;DATEVALUE(GN$6&amp;"/1/"&amp;GN$4),$NX:$NX,"&gt;="&amp;GN$6&amp;"/1/"&amp;GN$4))*(1+Losses)*(1+Reserve_Margin)*_xlfn.XLOOKUP(GN4,Assumptions!$Z$29:$Z$67,Assumptions!$AB$29:$AB$67),3)</f>
        <v>0</v>
      </c>
      <c r="GO19">
        <f>ROUND((SUMIFS($NY:$NY,$NW:$NW,"&lt;="&amp;DATEVALUE(GO$6&amp;"/1/"&amp;GO$4),$NX:$NX,"&gt;="&amp;GO$6&amp;"/1/"&amp;GO$4))*(1+Losses)*(1+Reserve_Margin)*_xlfn.XLOOKUP(GO4,Assumptions!$Z$29:$Z$67,Assumptions!$AB$29:$AB$67),3)</f>
        <v>0</v>
      </c>
      <c r="GP19">
        <f>ROUND((SUMIFS($NY:$NY,$NW:$NW,"&lt;="&amp;DATEVALUE(GP$6&amp;"/1/"&amp;GP$4),$NX:$NX,"&gt;="&amp;GP$6&amp;"/1/"&amp;GP$4))*(1+Losses)*(1+Reserve_Margin)*_xlfn.XLOOKUP(GP4,Assumptions!$Z$29:$Z$67,Assumptions!$AB$29:$AB$67),3)</f>
        <v>0</v>
      </c>
      <c r="GQ19">
        <f>ROUND((SUMIFS($NY:$NY,$NW:$NW,"&lt;="&amp;DATEVALUE(GQ$6&amp;"/1/"&amp;GQ$4),$NX:$NX,"&gt;="&amp;GQ$6&amp;"/1/"&amp;GQ$4))*(1+Losses)*(1+Reserve_Margin)*_xlfn.XLOOKUP(GQ4,Assumptions!$Z$29:$Z$67,Assumptions!$AB$29:$AB$67),3)</f>
        <v>0</v>
      </c>
      <c r="GR19">
        <f>ROUND((SUMIFS($NY:$NY,$NW:$NW,"&lt;="&amp;DATEVALUE(GR$6&amp;"/1/"&amp;GR$4),$NX:$NX,"&gt;="&amp;GR$6&amp;"/1/"&amp;GR$4))*(1+Losses)*(1+Reserve_Margin)*_xlfn.XLOOKUP(GR4,Assumptions!$Z$29:$Z$67,Assumptions!$AB$29:$AB$67),3)</f>
        <v>0</v>
      </c>
      <c r="GS19">
        <f>ROUND((SUMIFS($NY:$NY,$NW:$NW,"&lt;="&amp;DATEVALUE(GS$6&amp;"/1/"&amp;GS$4),$NX:$NX,"&gt;="&amp;GS$6&amp;"/1/"&amp;GS$4))*(1+Losses)*(1+Reserve_Margin)*_xlfn.XLOOKUP(GS4,Assumptions!$Z$29:$Z$67,Assumptions!$AB$29:$AB$67),3)</f>
        <v>0</v>
      </c>
      <c r="GT19">
        <f>ROUND((SUMIFS($NY:$NY,$NW:$NW,"&lt;="&amp;DATEVALUE(GT$6&amp;"/1/"&amp;GT$4),$NX:$NX,"&gt;="&amp;GT$6&amp;"/1/"&amp;GT$4))*(1+Losses)*(1+Reserve_Margin)*_xlfn.XLOOKUP(GT4,Assumptions!$Z$29:$Z$67,Assumptions!$AB$29:$AB$67),3)</f>
        <v>0</v>
      </c>
      <c r="GU19">
        <f>ROUND((SUMIFS($NY:$NY,$NW:$NW,"&lt;="&amp;DATEVALUE(GU$6&amp;"/1/"&amp;GU$4),$NX:$NX,"&gt;="&amp;GU$6&amp;"/1/"&amp;GU$4))*(1+Losses)*(1+Reserve_Margin)*_xlfn.XLOOKUP(GU4,Assumptions!$Z$29:$Z$67,Assumptions!$AB$29:$AB$67),3)</f>
        <v>0</v>
      </c>
      <c r="GV19">
        <f>ROUND((SUMIFS($NY:$NY,$NW:$NW,"&lt;="&amp;DATEVALUE(GV$6&amp;"/1/"&amp;GV$4),$NX:$NX,"&gt;="&amp;GV$6&amp;"/1/"&amp;GV$4))*(1+Losses)*(1+Reserve_Margin)*_xlfn.XLOOKUP(GV4,Assumptions!$Z$29:$Z$67,Assumptions!$AB$29:$AB$67),3)</f>
        <v>0</v>
      </c>
      <c r="GW19">
        <f>ROUND((SUMIFS($NY:$NY,$NW:$NW,"&lt;="&amp;DATEVALUE(GW$6&amp;"/1/"&amp;GW$4),$NX:$NX,"&gt;="&amp;GW$6&amp;"/1/"&amp;GW$4))*(1+Losses)*(1+Reserve_Margin)*_xlfn.XLOOKUP(GW4,Assumptions!$Z$29:$Z$67,Assumptions!$AB$29:$AB$67),3)</f>
        <v>0</v>
      </c>
      <c r="GX19">
        <f>ROUND((SUMIFS($NY:$NY,$NW:$NW,"&lt;="&amp;DATEVALUE(GX$6&amp;"/1/"&amp;GX$4),$NX:$NX,"&gt;="&amp;GX$6&amp;"/1/"&amp;GX$4))*(1+Losses)*(1+Reserve_Margin)*_xlfn.XLOOKUP(GX4,Assumptions!$Z$29:$Z$67,Assumptions!$AB$29:$AB$67),3)</f>
        <v>0</v>
      </c>
      <c r="GY19">
        <f>ROUND((SUMIFS($NY:$NY,$NW:$NW,"&lt;="&amp;DATEVALUE(GY$6&amp;"/1/"&amp;GY$4),$NX:$NX,"&gt;="&amp;GY$6&amp;"/1/"&amp;GY$4))*(1+Losses)*(1+Reserve_Margin)*_xlfn.XLOOKUP(GY4,Assumptions!$Z$29:$Z$67,Assumptions!$AB$29:$AB$67),3)</f>
        <v>0</v>
      </c>
      <c r="GZ19">
        <f>ROUND((SUMIFS($NY:$NY,$NW:$NW,"&lt;="&amp;DATEVALUE(GZ$6&amp;"/1/"&amp;GZ$4),$NX:$NX,"&gt;="&amp;GZ$6&amp;"/1/"&amp;GZ$4))*(1+Losses)*(1+Reserve_Margin)*_xlfn.XLOOKUP(GZ4,Assumptions!$Z$29:$Z$67,Assumptions!$AB$29:$AB$67),3)</f>
        <v>0</v>
      </c>
      <c r="HA19">
        <f>ROUND((SUMIFS($NY:$NY,$NW:$NW,"&lt;="&amp;DATEVALUE(HA$6&amp;"/1/"&amp;HA$4),$NX:$NX,"&gt;="&amp;HA$6&amp;"/1/"&amp;HA$4))*(1+Losses)*(1+Reserve_Margin)*_xlfn.XLOOKUP(HA4,Assumptions!$Z$29:$Z$67,Assumptions!$AB$29:$AB$67),3)</f>
        <v>0</v>
      </c>
      <c r="HB19">
        <f>ROUND((SUMIFS($NY:$NY,$NW:$NW,"&lt;="&amp;DATEVALUE(HB$6&amp;"/1/"&amp;HB$4),$NX:$NX,"&gt;="&amp;HB$6&amp;"/1/"&amp;HB$4))*(1+Losses)*(1+Reserve_Margin)*_xlfn.XLOOKUP(HB4,Assumptions!$Z$29:$Z$67,Assumptions!$AB$29:$AB$67),3)</f>
        <v>0</v>
      </c>
      <c r="HC19">
        <f>ROUND((SUMIFS($NY:$NY,$NW:$NW,"&lt;="&amp;DATEVALUE(HC$6&amp;"/1/"&amp;HC$4),$NX:$NX,"&gt;="&amp;HC$6&amp;"/1/"&amp;HC$4))*(1+Losses)*(1+Reserve_Margin)*_xlfn.XLOOKUP(HC4,Assumptions!$Z$29:$Z$67,Assumptions!$AB$29:$AB$67),3)</f>
        <v>0</v>
      </c>
      <c r="HD19">
        <f>ROUND((SUMIFS($NY:$NY,$NW:$NW,"&lt;="&amp;DATEVALUE(HD$6&amp;"/1/"&amp;HD$4),$NX:$NX,"&gt;="&amp;HD$6&amp;"/1/"&amp;HD$4))*(1+Losses)*(1+Reserve_Margin)*_xlfn.XLOOKUP(HD4,Assumptions!$Z$29:$Z$67,Assumptions!$AB$29:$AB$67),3)</f>
        <v>0</v>
      </c>
      <c r="HE19">
        <f>ROUND((SUMIFS($NY:$NY,$NW:$NW,"&lt;="&amp;DATEVALUE(HE$6&amp;"/1/"&amp;HE$4),$NX:$NX,"&gt;="&amp;HE$6&amp;"/1/"&amp;HE$4))*(1+Losses)*(1+Reserve_Margin)*_xlfn.XLOOKUP(HE4,Assumptions!$Z$29:$Z$67,Assumptions!$AB$29:$AB$67),3)</f>
        <v>0</v>
      </c>
      <c r="HF19">
        <f>ROUND((SUMIFS($NY:$NY,$NW:$NW,"&lt;="&amp;DATEVALUE(HF$6&amp;"/1/"&amp;HF$4),$NX:$NX,"&gt;="&amp;HF$6&amp;"/1/"&amp;HF$4))*(1+Losses)*(1+Reserve_Margin)*_xlfn.XLOOKUP(HF4,Assumptions!$Z$29:$Z$67,Assumptions!$AB$29:$AB$67),3)</f>
        <v>0</v>
      </c>
      <c r="HG19">
        <f>ROUND((SUMIFS($NY:$NY,$NW:$NW,"&lt;="&amp;DATEVALUE(HG$6&amp;"/1/"&amp;HG$4),$NX:$NX,"&gt;="&amp;HG$6&amp;"/1/"&amp;HG$4))*(1+Losses)*(1+Reserve_Margin)*_xlfn.XLOOKUP(HG4,Assumptions!$Z$29:$Z$67,Assumptions!$AB$29:$AB$67),3)</f>
        <v>0</v>
      </c>
      <c r="HH19">
        <f>ROUND((SUMIFS($NY:$NY,$NW:$NW,"&lt;="&amp;DATEVALUE(HH$6&amp;"/1/"&amp;HH$4),$NX:$NX,"&gt;="&amp;HH$6&amp;"/1/"&amp;HH$4))*(1+Losses)*(1+Reserve_Margin)*_xlfn.XLOOKUP(HH4,Assumptions!$Z$29:$Z$67,Assumptions!$AB$29:$AB$67),3)</f>
        <v>0</v>
      </c>
      <c r="HI19">
        <f>ROUND((SUMIFS($NY:$NY,$NW:$NW,"&lt;="&amp;DATEVALUE(HI$6&amp;"/1/"&amp;HI$4),$NX:$NX,"&gt;="&amp;HI$6&amp;"/1/"&amp;HI$4))*(1+Losses)*(1+Reserve_Margin)*_xlfn.XLOOKUP(HI4,Assumptions!$Z$29:$Z$67,Assumptions!$AB$29:$AB$67),3)</f>
        <v>0</v>
      </c>
      <c r="HJ19">
        <f>ROUND((SUMIFS($NY:$NY,$NW:$NW,"&lt;="&amp;DATEVALUE(HJ$6&amp;"/1/"&amp;HJ$4),$NX:$NX,"&gt;="&amp;HJ$6&amp;"/1/"&amp;HJ$4))*(1+Losses)*(1+Reserve_Margin)*_xlfn.XLOOKUP(HJ4,Assumptions!$Z$29:$Z$67,Assumptions!$AB$29:$AB$67),3)</f>
        <v>0</v>
      </c>
      <c r="HK19">
        <f>ROUND((SUMIFS($NY:$NY,$NW:$NW,"&lt;="&amp;DATEVALUE(HK$6&amp;"/1/"&amp;HK$4),$NX:$NX,"&gt;="&amp;HK$6&amp;"/1/"&amp;HK$4))*(1+Losses)*(1+Reserve_Margin)*_xlfn.XLOOKUP(HK4,Assumptions!$Z$29:$Z$67,Assumptions!$AB$29:$AB$67),3)</f>
        <v>0</v>
      </c>
      <c r="HL19">
        <f>ROUND((SUMIFS($NY:$NY,$NW:$NW,"&lt;="&amp;DATEVALUE(HL$6&amp;"/1/"&amp;HL$4),$NX:$NX,"&gt;="&amp;HL$6&amp;"/1/"&amp;HL$4))*(1+Losses)*(1+Reserve_Margin)*_xlfn.XLOOKUP(HL4,Assumptions!$Z$29:$Z$67,Assumptions!$AB$29:$AB$67),3)</f>
        <v>0</v>
      </c>
      <c r="HM19">
        <f>ROUND((SUMIFS($NY:$NY,$NW:$NW,"&lt;="&amp;DATEVALUE(HM$6&amp;"/1/"&amp;HM$4),$NX:$NX,"&gt;="&amp;HM$6&amp;"/1/"&amp;HM$4))*(1+Losses)*(1+Reserve_Margin)*_xlfn.XLOOKUP(HM4,Assumptions!$Z$29:$Z$67,Assumptions!$AB$29:$AB$67),3)</f>
        <v>0</v>
      </c>
      <c r="HN19">
        <f>ROUND((SUMIFS($NY:$NY,$NW:$NW,"&lt;="&amp;DATEVALUE(HN$6&amp;"/1/"&amp;HN$4),$NX:$NX,"&gt;="&amp;HN$6&amp;"/1/"&amp;HN$4))*(1+Losses)*(1+Reserve_Margin)*_xlfn.XLOOKUP(HN4,Assumptions!$Z$29:$Z$67,Assumptions!$AB$29:$AB$67),3)</f>
        <v>0</v>
      </c>
      <c r="HO19">
        <f>ROUND((SUMIFS($NY:$NY,$NW:$NW,"&lt;="&amp;DATEVALUE(HO$6&amp;"/1/"&amp;HO$4),$NX:$NX,"&gt;="&amp;HO$6&amp;"/1/"&amp;HO$4))*(1+Losses)*(1+Reserve_Margin)*_xlfn.XLOOKUP(HO4,Assumptions!$Z$29:$Z$67,Assumptions!$AB$29:$AB$67),3)</f>
        <v>0</v>
      </c>
      <c r="HP19">
        <f>ROUND((SUMIFS($NY:$NY,$NW:$NW,"&lt;="&amp;DATEVALUE(HP$6&amp;"/1/"&amp;HP$4),$NX:$NX,"&gt;="&amp;HP$6&amp;"/1/"&amp;HP$4))*(1+Losses)*(1+Reserve_Margin)*_xlfn.XLOOKUP(HP4,Assumptions!$Z$29:$Z$67,Assumptions!$AB$29:$AB$67),3)</f>
        <v>0</v>
      </c>
      <c r="HQ19">
        <f>ROUND((SUMIFS($NY:$NY,$NW:$NW,"&lt;="&amp;DATEVALUE(HQ$6&amp;"/1/"&amp;HQ$4),$NX:$NX,"&gt;="&amp;HQ$6&amp;"/1/"&amp;HQ$4))*(1+Losses)*(1+Reserve_Margin)*_xlfn.XLOOKUP(HQ4,Assumptions!$Z$29:$Z$67,Assumptions!$AB$29:$AB$67),3)</f>
        <v>0</v>
      </c>
      <c r="HR19">
        <f>ROUND((SUMIFS($NY:$NY,$NW:$NW,"&lt;="&amp;DATEVALUE(HR$6&amp;"/1/"&amp;HR$4),$NX:$NX,"&gt;="&amp;HR$6&amp;"/1/"&amp;HR$4))*(1+Losses)*(1+Reserve_Margin)*_xlfn.XLOOKUP(HR4,Assumptions!$Z$29:$Z$67,Assumptions!$AB$29:$AB$67),3)</f>
        <v>0</v>
      </c>
      <c r="HS19">
        <f>ROUND((SUMIFS($NY:$NY,$NW:$NW,"&lt;="&amp;DATEVALUE(HS$6&amp;"/1/"&amp;HS$4),$NX:$NX,"&gt;="&amp;HS$6&amp;"/1/"&amp;HS$4))*(1+Losses)*(1+Reserve_Margin)*_xlfn.XLOOKUP(HS4,Assumptions!$Z$29:$Z$67,Assumptions!$AB$29:$AB$67),3)</f>
        <v>0</v>
      </c>
      <c r="HT19">
        <f>ROUND((SUMIFS($NY:$NY,$NW:$NW,"&lt;="&amp;DATEVALUE(HT$6&amp;"/1/"&amp;HT$4),$NX:$NX,"&gt;="&amp;HT$6&amp;"/1/"&amp;HT$4))*(1+Losses)*(1+Reserve_Margin)*_xlfn.XLOOKUP(HT4,Assumptions!$Z$29:$Z$67,Assumptions!$AB$29:$AB$67),3)</f>
        <v>0</v>
      </c>
      <c r="HU19">
        <f>ROUND((SUMIFS($NY:$NY,$NW:$NW,"&lt;="&amp;DATEVALUE(HU$6&amp;"/1/"&amp;HU$4),$NX:$NX,"&gt;="&amp;HU$6&amp;"/1/"&amp;HU$4))*(1+Losses)*(1+Reserve_Margin)*_xlfn.XLOOKUP(HU4,Assumptions!$Z$29:$Z$67,Assumptions!$AB$29:$AB$67),3)</f>
        <v>0</v>
      </c>
      <c r="HV19">
        <f>ROUND((SUMIFS($NY:$NY,$NW:$NW,"&lt;="&amp;DATEVALUE(HV$6&amp;"/1/"&amp;HV$4),$NX:$NX,"&gt;="&amp;HV$6&amp;"/1/"&amp;HV$4))*(1+Losses)*(1+Reserve_Margin)*_xlfn.XLOOKUP(HV4,Assumptions!$Z$29:$Z$67,Assumptions!$AB$29:$AB$67),3)</f>
        <v>0</v>
      </c>
      <c r="HW19">
        <f>ROUND((SUMIFS($NY:$NY,$NW:$NW,"&lt;="&amp;DATEVALUE(HW$6&amp;"/1/"&amp;HW$4),$NX:$NX,"&gt;="&amp;HW$6&amp;"/1/"&amp;HW$4))*(1+Losses)*(1+Reserve_Margin)*_xlfn.XLOOKUP(HW4,Assumptions!$Z$29:$Z$67,Assumptions!$AB$29:$AB$67),3)</f>
        <v>0</v>
      </c>
      <c r="HX19">
        <f>ROUND((SUMIFS($NY:$NY,$NW:$NW,"&lt;="&amp;DATEVALUE(HX$6&amp;"/1/"&amp;HX$4),$NX:$NX,"&gt;="&amp;HX$6&amp;"/1/"&amp;HX$4))*(1+Losses)*(1+Reserve_Margin)*_xlfn.XLOOKUP(HX4,Assumptions!$Z$29:$Z$67,Assumptions!$AB$29:$AB$67),3)</f>
        <v>0</v>
      </c>
      <c r="HY19">
        <f>ROUND((SUMIFS($NY:$NY,$NW:$NW,"&lt;="&amp;DATEVALUE(HY$6&amp;"/1/"&amp;HY$4),$NX:$NX,"&gt;="&amp;HY$6&amp;"/1/"&amp;HY$4))*(1+Losses)*(1+Reserve_Margin)*_xlfn.XLOOKUP(HY4,Assumptions!$Z$29:$Z$67,Assumptions!$AB$29:$AB$67),3)</f>
        <v>0</v>
      </c>
      <c r="HZ19">
        <f>ROUND((SUMIFS($NY:$NY,$NW:$NW,"&lt;="&amp;DATEVALUE(HZ$6&amp;"/1/"&amp;HZ$4),$NX:$NX,"&gt;="&amp;HZ$6&amp;"/1/"&amp;HZ$4))*(1+Losses)*(1+Reserve_Margin)*_xlfn.XLOOKUP(HZ4,Assumptions!$Z$29:$Z$67,Assumptions!$AB$29:$AB$67),3)</f>
        <v>0</v>
      </c>
      <c r="IA19">
        <f>ROUND((SUMIFS($NY:$NY,$NW:$NW,"&lt;="&amp;DATEVALUE(IA$6&amp;"/1/"&amp;IA$4),$NX:$NX,"&gt;="&amp;IA$6&amp;"/1/"&amp;IA$4))*(1+Losses)*(1+Reserve_Margin)*_xlfn.XLOOKUP(IA4,Assumptions!$Z$29:$Z$67,Assumptions!$AB$29:$AB$67),3)</f>
        <v>0</v>
      </c>
      <c r="IB19">
        <f>ROUND((SUMIFS($NY:$NY,$NW:$NW,"&lt;="&amp;DATEVALUE(IB$6&amp;"/1/"&amp;IB$4),$NX:$NX,"&gt;="&amp;IB$6&amp;"/1/"&amp;IB$4))*(1+Losses)*(1+Reserve_Margin)*_xlfn.XLOOKUP(IB4,Assumptions!$Z$29:$Z$67,Assumptions!$AB$29:$AB$67),3)</f>
        <v>0</v>
      </c>
      <c r="IC19">
        <f>ROUND((SUMIFS($NY:$NY,$NW:$NW,"&lt;="&amp;DATEVALUE(IC$6&amp;"/1/"&amp;IC$4),$NX:$NX,"&gt;="&amp;IC$6&amp;"/1/"&amp;IC$4))*(1+Losses)*(1+Reserve_Margin)*_xlfn.XLOOKUP(IC4,Assumptions!$Z$29:$Z$67,Assumptions!$AB$29:$AB$67),3)</f>
        <v>0</v>
      </c>
      <c r="ID19">
        <f>ROUND((SUMIFS($NY:$NY,$NW:$NW,"&lt;="&amp;DATEVALUE(ID$6&amp;"/1/"&amp;ID$4),$NX:$NX,"&gt;="&amp;ID$6&amp;"/1/"&amp;ID$4))*(1+Losses)*(1+Reserve_Margin)*_xlfn.XLOOKUP(ID4,Assumptions!$Z$29:$Z$67,Assumptions!$AB$29:$AB$67),3)</f>
        <v>0</v>
      </c>
      <c r="IE19">
        <f>ROUND((SUMIFS($NY:$NY,$NW:$NW,"&lt;="&amp;DATEVALUE(IE$6&amp;"/1/"&amp;IE$4),$NX:$NX,"&gt;="&amp;IE$6&amp;"/1/"&amp;IE$4))*(1+Losses)*(1+Reserve_Margin)*_xlfn.XLOOKUP(IE4,Assumptions!$Z$29:$Z$67,Assumptions!$AB$29:$AB$67),3)</f>
        <v>0</v>
      </c>
      <c r="IF19">
        <f>ROUND((SUMIFS($NY:$NY,$NW:$NW,"&lt;="&amp;DATEVALUE(IF$6&amp;"/1/"&amp;IF$4),$NX:$NX,"&gt;="&amp;IF$6&amp;"/1/"&amp;IF$4))*(1+Losses)*(1+Reserve_Margin)*_xlfn.XLOOKUP(IF4,Assumptions!$Z$29:$Z$67,Assumptions!$AB$29:$AB$67),3)</f>
        <v>0</v>
      </c>
      <c r="IG19">
        <f>ROUND((SUMIFS($NY:$NY,$NW:$NW,"&lt;="&amp;DATEVALUE(IG$6&amp;"/1/"&amp;IG$4),$NX:$NX,"&gt;="&amp;IG$6&amp;"/1/"&amp;IG$4))*(1+Losses)*(1+Reserve_Margin)*_xlfn.XLOOKUP(IG4,Assumptions!$Z$29:$Z$67,Assumptions!$AB$29:$AB$67),3)</f>
        <v>0</v>
      </c>
      <c r="IH19">
        <f>ROUND((SUMIFS($NY:$NY,$NW:$NW,"&lt;="&amp;DATEVALUE(IH$6&amp;"/1/"&amp;IH$4),$NX:$NX,"&gt;="&amp;IH$6&amp;"/1/"&amp;IH$4))*(1+Losses)*(1+Reserve_Margin)*_xlfn.XLOOKUP(IH4,Assumptions!$Z$29:$Z$67,Assumptions!$AB$29:$AB$67),3)</f>
        <v>0</v>
      </c>
      <c r="II19">
        <f>ROUND((SUMIFS($NY:$NY,$NW:$NW,"&lt;="&amp;DATEVALUE(II$6&amp;"/1/"&amp;II$4),$NX:$NX,"&gt;="&amp;II$6&amp;"/1/"&amp;II$4))*(1+Losses)*(1+Reserve_Margin)*_xlfn.XLOOKUP(II4,Assumptions!$Z$29:$Z$67,Assumptions!$AB$29:$AB$67),3)</f>
        <v>0</v>
      </c>
      <c r="IJ19">
        <f>ROUND((SUMIFS($NY:$NY,$NW:$NW,"&lt;="&amp;DATEVALUE(IJ$6&amp;"/1/"&amp;IJ$4),$NX:$NX,"&gt;="&amp;IJ$6&amp;"/1/"&amp;IJ$4))*(1+Losses)*(1+Reserve_Margin)*_xlfn.XLOOKUP(IJ4,Assumptions!$Z$29:$Z$67,Assumptions!$AB$29:$AB$67),3)</f>
        <v>0</v>
      </c>
      <c r="IK19">
        <f>ROUND((SUMIFS($NY:$NY,$NW:$NW,"&lt;="&amp;DATEVALUE(IK$6&amp;"/1/"&amp;IK$4),$NX:$NX,"&gt;="&amp;IK$6&amp;"/1/"&amp;IK$4))*(1+Losses)*(1+Reserve_Margin)*_xlfn.XLOOKUP(IK4,Assumptions!$Z$29:$Z$67,Assumptions!$AB$29:$AB$67),3)</f>
        <v>0</v>
      </c>
      <c r="IL19">
        <f>ROUND((SUMIFS($NY:$NY,$NW:$NW,"&lt;="&amp;DATEVALUE(IL$6&amp;"/1/"&amp;IL$4),$NX:$NX,"&gt;="&amp;IL$6&amp;"/1/"&amp;IL$4))*(1+Losses)*(1+Reserve_Margin)*_xlfn.XLOOKUP(IL4,Assumptions!$Z$29:$Z$67,Assumptions!$AB$29:$AB$67),3)</f>
        <v>0</v>
      </c>
      <c r="IM19">
        <f>ROUND((SUMIFS($NY:$NY,$NW:$NW,"&lt;="&amp;DATEVALUE(IM$6&amp;"/1/"&amp;IM$4),$NX:$NX,"&gt;="&amp;IM$6&amp;"/1/"&amp;IM$4))*(1+Losses)*(1+Reserve_Margin)*_xlfn.XLOOKUP(IM4,Assumptions!$Z$29:$Z$67,Assumptions!$AB$29:$AB$67),3)</f>
        <v>0</v>
      </c>
      <c r="IN19">
        <f>ROUND((SUMIFS($NY:$NY,$NW:$NW,"&lt;="&amp;DATEVALUE(IN$6&amp;"/1/"&amp;IN$4),$NX:$NX,"&gt;="&amp;IN$6&amp;"/1/"&amp;IN$4))*(1+Losses)*(1+Reserve_Margin)*_xlfn.XLOOKUP(IN4,Assumptions!$Z$29:$Z$67,Assumptions!$AB$29:$AB$67),3)</f>
        <v>0</v>
      </c>
      <c r="IO19">
        <f>ROUND((SUMIFS($NY:$NY,$NW:$NW,"&lt;="&amp;DATEVALUE(IO$6&amp;"/1/"&amp;IO$4),$NX:$NX,"&gt;="&amp;IO$6&amp;"/1/"&amp;IO$4))*(1+Losses)*(1+Reserve_Margin)*_xlfn.XLOOKUP(IO4,Assumptions!$Z$29:$Z$67,Assumptions!$AB$29:$AB$67),3)</f>
        <v>0</v>
      </c>
      <c r="IP19">
        <f>ROUND((SUMIFS($NY:$NY,$NW:$NW,"&lt;="&amp;DATEVALUE(IP$6&amp;"/1/"&amp;IP$4),$NX:$NX,"&gt;="&amp;IP$6&amp;"/1/"&amp;IP$4))*(1+Losses)*(1+Reserve_Margin)*_xlfn.XLOOKUP(IP4,Assumptions!$Z$29:$Z$67,Assumptions!$AB$29:$AB$67),3)</f>
        <v>0</v>
      </c>
      <c r="IQ19">
        <f>ROUND((SUMIFS($NY:$NY,$NW:$NW,"&lt;="&amp;DATEVALUE(IQ$6&amp;"/1/"&amp;IQ$4),$NX:$NX,"&gt;="&amp;IQ$6&amp;"/1/"&amp;IQ$4))*(1+Losses)*(1+Reserve_Margin)*_xlfn.XLOOKUP(IQ4,Assumptions!$Z$29:$Z$67,Assumptions!$AB$29:$AB$67),3)</f>
        <v>0</v>
      </c>
      <c r="IR19">
        <f>ROUND((SUMIFS($NY:$NY,$NW:$NW,"&lt;="&amp;DATEVALUE(IR$6&amp;"/1/"&amp;IR$4),$NX:$NX,"&gt;="&amp;IR$6&amp;"/1/"&amp;IR$4))*(1+Losses)*(1+Reserve_Margin)*_xlfn.XLOOKUP(IR4,Assumptions!$Z$29:$Z$67,Assumptions!$AB$29:$AB$67),3)</f>
        <v>0</v>
      </c>
      <c r="IS19">
        <f>ROUND((SUMIFS($NY:$NY,$NW:$NW,"&lt;="&amp;DATEVALUE(IS$6&amp;"/1/"&amp;IS$4),$NX:$NX,"&gt;="&amp;IS$6&amp;"/1/"&amp;IS$4))*(1+Losses)*(1+Reserve_Margin)*_xlfn.XLOOKUP(IS4,Assumptions!$Z$29:$Z$67,Assumptions!$AB$29:$AB$67),3)</f>
        <v>0</v>
      </c>
      <c r="IT19">
        <f>ROUND((SUMIFS($NY:$NY,$NW:$NW,"&lt;="&amp;DATEVALUE(IT$6&amp;"/1/"&amp;IT$4),$NX:$NX,"&gt;="&amp;IT$6&amp;"/1/"&amp;IT$4))*(1+Losses)*(1+Reserve_Margin)*_xlfn.XLOOKUP(IT4,Assumptions!$Z$29:$Z$67,Assumptions!$AB$29:$AB$67),3)</f>
        <v>0</v>
      </c>
      <c r="IU19">
        <f>ROUND((SUMIFS($NY:$NY,$NW:$NW,"&lt;="&amp;DATEVALUE(IU$6&amp;"/1/"&amp;IU$4),$NX:$NX,"&gt;="&amp;IU$6&amp;"/1/"&amp;IU$4))*(1+Losses)*(1+Reserve_Margin)*_xlfn.XLOOKUP(IU4,Assumptions!$Z$29:$Z$67,Assumptions!$AB$29:$AB$67),3)</f>
        <v>0</v>
      </c>
      <c r="IV19">
        <f>ROUND((SUMIFS($NY:$NY,$NW:$NW,"&lt;="&amp;DATEVALUE(IV$6&amp;"/1/"&amp;IV$4),$NX:$NX,"&gt;="&amp;IV$6&amp;"/1/"&amp;IV$4))*(1+Losses)*(1+Reserve_Margin)*_xlfn.XLOOKUP(IV4,Assumptions!$Z$29:$Z$67,Assumptions!$AB$29:$AB$67),3)</f>
        <v>0</v>
      </c>
      <c r="IW19">
        <f>ROUND((SUMIFS($NY:$NY,$NW:$NW,"&lt;="&amp;DATEVALUE(IW$6&amp;"/1/"&amp;IW$4),$NX:$NX,"&gt;="&amp;IW$6&amp;"/1/"&amp;IW$4))*(1+Losses)*(1+Reserve_Margin)*_xlfn.XLOOKUP(IW4,Assumptions!$Z$29:$Z$67,Assumptions!$AB$29:$AB$67),3)</f>
        <v>0</v>
      </c>
      <c r="IX19">
        <f>ROUND((SUMIFS($NY:$NY,$NW:$NW,"&lt;="&amp;DATEVALUE(IX$6&amp;"/1/"&amp;IX$4),$NX:$NX,"&gt;="&amp;IX$6&amp;"/1/"&amp;IX$4))*(1+Losses)*(1+Reserve_Margin)*_xlfn.XLOOKUP(IX4,Assumptions!$Z$29:$Z$67,Assumptions!$AB$29:$AB$67),3)</f>
        <v>0</v>
      </c>
      <c r="IY19">
        <f>ROUND((SUMIFS($NY:$NY,$NW:$NW,"&lt;="&amp;DATEVALUE(IY$6&amp;"/1/"&amp;IY$4),$NX:$NX,"&gt;="&amp;IY$6&amp;"/1/"&amp;IY$4))*(1+Losses)*(1+Reserve_Margin)*_xlfn.XLOOKUP(IY4,Assumptions!$Z$29:$Z$67,Assumptions!$AB$29:$AB$67),3)</f>
        <v>0</v>
      </c>
      <c r="IZ19">
        <f>ROUND((SUMIFS($NY:$NY,$NW:$NW,"&lt;="&amp;DATEVALUE(IZ$6&amp;"/1/"&amp;IZ$4),$NX:$NX,"&gt;="&amp;IZ$6&amp;"/1/"&amp;IZ$4))*(1+Losses)*(1+Reserve_Margin)*_xlfn.XLOOKUP(IZ4,Assumptions!$Z$29:$Z$67,Assumptions!$AB$29:$AB$67),3)</f>
        <v>0</v>
      </c>
      <c r="JA19">
        <f>ROUND((SUMIFS($NY:$NY,$NW:$NW,"&lt;="&amp;DATEVALUE(JA$6&amp;"/1/"&amp;JA$4),$NX:$NX,"&gt;="&amp;JA$6&amp;"/1/"&amp;JA$4))*(1+Losses)*(1+Reserve_Margin)*_xlfn.XLOOKUP(JA4,Assumptions!$Z$29:$Z$67,Assumptions!$AB$29:$AB$67),3)</f>
        <v>0</v>
      </c>
      <c r="JB19">
        <f>ROUND((SUMIFS($NY:$NY,$NW:$NW,"&lt;="&amp;DATEVALUE(JB$6&amp;"/1/"&amp;JB$4),$NX:$NX,"&gt;="&amp;JB$6&amp;"/1/"&amp;JB$4))*(1+Losses)*(1+Reserve_Margin)*_xlfn.XLOOKUP(JB4,Assumptions!$Z$29:$Z$67,Assumptions!$AB$29:$AB$67),3)</f>
        <v>0</v>
      </c>
      <c r="JC19">
        <f>ROUND((SUMIFS($NY:$NY,$NW:$NW,"&lt;="&amp;DATEVALUE(JC$6&amp;"/1/"&amp;JC$4),$NX:$NX,"&gt;="&amp;JC$6&amp;"/1/"&amp;JC$4))*(1+Losses)*(1+Reserve_Margin)*_xlfn.XLOOKUP(JC4,Assumptions!$Z$29:$Z$67,Assumptions!$AB$29:$AB$67),3)</f>
        <v>0</v>
      </c>
      <c r="JD19">
        <f>ROUND((SUMIFS($NY:$NY,$NW:$NW,"&lt;="&amp;DATEVALUE(JD$6&amp;"/1/"&amp;JD$4),$NX:$NX,"&gt;="&amp;JD$6&amp;"/1/"&amp;JD$4))*(1+Losses)*(1+Reserve_Margin)*_xlfn.XLOOKUP(JD4,Assumptions!$Z$29:$Z$67,Assumptions!$AB$29:$AB$67),3)</f>
        <v>0</v>
      </c>
      <c r="JE19">
        <f>ROUND((SUMIFS($NY:$NY,$NW:$NW,"&lt;="&amp;DATEVALUE(JE$6&amp;"/1/"&amp;JE$4),$NX:$NX,"&gt;="&amp;JE$6&amp;"/1/"&amp;JE$4))*(1+Losses)*(1+Reserve_Margin)*_xlfn.XLOOKUP(JE4,Assumptions!$Z$29:$Z$67,Assumptions!$AB$29:$AB$67),3)</f>
        <v>0</v>
      </c>
      <c r="JF19">
        <f>ROUND((SUMIFS($NY:$NY,$NW:$NW,"&lt;="&amp;DATEVALUE(JF$6&amp;"/1/"&amp;JF$4),$NX:$NX,"&gt;="&amp;JF$6&amp;"/1/"&amp;JF$4))*(1+Losses)*(1+Reserve_Margin)*_xlfn.XLOOKUP(JF4,Assumptions!$Z$29:$Z$67,Assumptions!$AB$29:$AB$67),3)</f>
        <v>0</v>
      </c>
      <c r="JG19">
        <f>ROUND((SUMIFS($NY:$NY,$NW:$NW,"&lt;="&amp;DATEVALUE(JG$6&amp;"/1/"&amp;JG$4),$NX:$NX,"&gt;="&amp;JG$6&amp;"/1/"&amp;JG$4))*(1+Losses)*(1+Reserve_Margin)*_xlfn.XLOOKUP(JG4,Assumptions!$Z$29:$Z$67,Assumptions!$AB$29:$AB$67),3)</f>
        <v>0</v>
      </c>
      <c r="JH19">
        <f>ROUND((SUMIFS($NY:$NY,$NW:$NW,"&lt;="&amp;DATEVALUE(JH$6&amp;"/1/"&amp;JH$4),$NX:$NX,"&gt;="&amp;JH$6&amp;"/1/"&amp;JH$4))*(1+Losses)*(1+Reserve_Margin)*_xlfn.XLOOKUP(JH4,Assumptions!$Z$29:$Z$67,Assumptions!$AB$29:$AB$67),3)</f>
        <v>0</v>
      </c>
      <c r="JI19">
        <f>ROUND((SUMIFS($NY:$NY,$NW:$NW,"&lt;="&amp;DATEVALUE(JI$6&amp;"/1/"&amp;JI$4),$NX:$NX,"&gt;="&amp;JI$6&amp;"/1/"&amp;JI$4))*(1+Losses)*(1+Reserve_Margin)*_xlfn.XLOOKUP(JI4,Assumptions!$Z$29:$Z$67,Assumptions!$AB$29:$AB$67),3)</f>
        <v>0</v>
      </c>
      <c r="JJ19">
        <f>ROUND((SUMIFS($NY:$NY,$NW:$NW,"&lt;="&amp;DATEVALUE(JJ$6&amp;"/1/"&amp;JJ$4),$NX:$NX,"&gt;="&amp;JJ$6&amp;"/1/"&amp;JJ$4))*(1+Losses)*(1+Reserve_Margin)*_xlfn.XLOOKUP(JJ4,Assumptions!$Z$29:$Z$67,Assumptions!$AB$29:$AB$67),3)</f>
        <v>0</v>
      </c>
      <c r="JK19">
        <f>ROUND((SUMIFS($NY:$NY,$NW:$NW,"&lt;="&amp;DATEVALUE(JK$6&amp;"/1/"&amp;JK$4),$NX:$NX,"&gt;="&amp;JK$6&amp;"/1/"&amp;JK$4))*(1+Losses)*(1+Reserve_Margin)*_xlfn.XLOOKUP(JK4,Assumptions!$Z$29:$Z$67,Assumptions!$AB$29:$AB$67),3)</f>
        <v>0</v>
      </c>
      <c r="JL19">
        <f>ROUND((SUMIFS($NY:$NY,$NW:$NW,"&lt;="&amp;DATEVALUE(JL$6&amp;"/1/"&amp;JL$4),$NX:$NX,"&gt;="&amp;JL$6&amp;"/1/"&amp;JL$4))*(1+Losses)*(1+Reserve_Margin)*_xlfn.XLOOKUP(JL4,Assumptions!$Z$29:$Z$67,Assumptions!$AB$29:$AB$67),3)</f>
        <v>0</v>
      </c>
      <c r="JM19">
        <f>ROUND((SUMIFS($NY:$NY,$NW:$NW,"&lt;="&amp;DATEVALUE(JM$6&amp;"/1/"&amp;JM$4),$NX:$NX,"&gt;="&amp;JM$6&amp;"/1/"&amp;JM$4))*(1+Losses)*(1+Reserve_Margin)*_xlfn.XLOOKUP(JM4,Assumptions!$Z$29:$Z$67,Assumptions!$AB$29:$AB$67),3)</f>
        <v>0</v>
      </c>
      <c r="JN19">
        <f>ROUND((SUMIFS($NY:$NY,$NW:$NW,"&lt;="&amp;DATEVALUE(JN$6&amp;"/1/"&amp;JN$4),$NX:$NX,"&gt;="&amp;JN$6&amp;"/1/"&amp;JN$4))*(1+Losses)*(1+Reserve_Margin)*_xlfn.XLOOKUP(JN4,Assumptions!$Z$29:$Z$67,Assumptions!$AB$29:$AB$67),3)</f>
        <v>0</v>
      </c>
      <c r="JO19">
        <f>ROUND((SUMIFS($NY:$NY,$NW:$NW,"&lt;="&amp;DATEVALUE(JO$6&amp;"/1/"&amp;JO$4),$NX:$NX,"&gt;="&amp;JO$6&amp;"/1/"&amp;JO$4))*(1+Losses)*(1+Reserve_Margin)*_xlfn.XLOOKUP(JO4,Assumptions!$Z$29:$Z$67,Assumptions!$AB$29:$AB$67),3)</f>
        <v>0</v>
      </c>
      <c r="JP19">
        <f>ROUND((SUMIFS($NY:$NY,$NW:$NW,"&lt;="&amp;DATEVALUE(JP$6&amp;"/1/"&amp;JP$4),$NX:$NX,"&gt;="&amp;JP$6&amp;"/1/"&amp;JP$4))*(1+Losses)*(1+Reserve_Margin)*_xlfn.XLOOKUP(JP4,Assumptions!$Z$29:$Z$67,Assumptions!$AB$29:$AB$67),3)</f>
        <v>0</v>
      </c>
      <c r="JQ19">
        <f>ROUND((SUMIFS($NY:$NY,$NW:$NW,"&lt;="&amp;DATEVALUE(JQ$6&amp;"/1/"&amp;JQ$4),$NX:$NX,"&gt;="&amp;JQ$6&amp;"/1/"&amp;JQ$4))*(1+Losses)*(1+Reserve_Margin)*_xlfn.XLOOKUP(JQ4,Assumptions!$Z$29:$Z$67,Assumptions!$AB$29:$AB$67),3)</f>
        <v>0</v>
      </c>
      <c r="JR19">
        <f>ROUND((SUMIFS($NY:$NY,$NW:$NW,"&lt;="&amp;DATEVALUE(JR$6&amp;"/1/"&amp;JR$4),$NX:$NX,"&gt;="&amp;JR$6&amp;"/1/"&amp;JR$4))*(1+Losses)*(1+Reserve_Margin)*_xlfn.XLOOKUP(JR4,Assumptions!$Z$29:$Z$67,Assumptions!$AB$29:$AB$67),3)</f>
        <v>0</v>
      </c>
      <c r="JS19">
        <f>ROUND((SUMIFS($NY:$NY,$NW:$NW,"&lt;="&amp;DATEVALUE(JS$6&amp;"/1/"&amp;JS$4),$NX:$NX,"&gt;="&amp;JS$6&amp;"/1/"&amp;JS$4))*(1+Losses)*(1+Reserve_Margin)*_xlfn.XLOOKUP(JS4,Assumptions!$Z$29:$Z$67,Assumptions!$AB$29:$AB$67),3)</f>
        <v>0</v>
      </c>
      <c r="JT19">
        <f>ROUND((SUMIFS($NY:$NY,$NW:$NW,"&lt;="&amp;DATEVALUE(JT$6&amp;"/1/"&amp;JT$4),$NX:$NX,"&gt;="&amp;JT$6&amp;"/1/"&amp;JT$4))*(1+Losses)*(1+Reserve_Margin)*_xlfn.XLOOKUP(JT4,Assumptions!$Z$29:$Z$67,Assumptions!$AB$29:$AB$67),3)</f>
        <v>0</v>
      </c>
      <c r="JU19">
        <f>ROUND((SUMIFS($NY:$NY,$NW:$NW,"&lt;="&amp;DATEVALUE(JU$6&amp;"/1/"&amp;JU$4),$NX:$NX,"&gt;="&amp;JU$6&amp;"/1/"&amp;JU$4))*(1+Losses)*(1+Reserve_Margin)*_xlfn.XLOOKUP(JU4,Assumptions!$Z$29:$Z$67,Assumptions!$AB$29:$AB$67),3)</f>
        <v>0</v>
      </c>
      <c r="JV19">
        <f>ROUND((SUMIFS($NY:$NY,$NW:$NW,"&lt;="&amp;DATEVALUE(JV$6&amp;"/1/"&amp;JV$4),$NX:$NX,"&gt;="&amp;JV$6&amp;"/1/"&amp;JV$4))*(1+Losses)*(1+Reserve_Margin)*_xlfn.XLOOKUP(JV4,Assumptions!$Z$29:$Z$67,Assumptions!$AB$29:$AB$67),3)</f>
        <v>0</v>
      </c>
      <c r="JW19">
        <f>ROUND((SUMIFS($NY:$NY,$NW:$NW,"&lt;="&amp;DATEVALUE(JW$6&amp;"/1/"&amp;JW$4),$NX:$NX,"&gt;="&amp;JW$6&amp;"/1/"&amp;JW$4))*(1+Losses)*(1+Reserve_Margin)*_xlfn.XLOOKUP(JW4,Assumptions!$Z$29:$Z$67,Assumptions!$AB$29:$AB$67),3)</f>
        <v>0</v>
      </c>
      <c r="JX19">
        <f>ROUND((SUMIFS($NY:$NY,$NW:$NW,"&lt;="&amp;DATEVALUE(JX$6&amp;"/1/"&amp;JX$4),$NX:$NX,"&gt;="&amp;JX$6&amp;"/1/"&amp;JX$4))*(1+Losses)*(1+Reserve_Margin)*_xlfn.XLOOKUP(JX4,Assumptions!$Z$29:$Z$67,Assumptions!$AB$29:$AB$67),3)</f>
        <v>0</v>
      </c>
      <c r="JY19">
        <f>ROUND((SUMIFS($NY:$NY,$NW:$NW,"&lt;="&amp;DATEVALUE(JY$6&amp;"/1/"&amp;JY$4),$NX:$NX,"&gt;="&amp;JY$6&amp;"/1/"&amp;JY$4))*(1+Losses)*(1+Reserve_Margin)*_xlfn.XLOOKUP(JY4,Assumptions!$Z$29:$Z$67,Assumptions!$AB$29:$AB$67),3)</f>
        <v>0</v>
      </c>
      <c r="JZ19">
        <f>ROUND((SUMIFS($NY:$NY,$NW:$NW,"&lt;="&amp;DATEVALUE(JZ$6&amp;"/1/"&amp;JZ$4),$NX:$NX,"&gt;="&amp;JZ$6&amp;"/1/"&amp;JZ$4))*(1+Losses)*(1+Reserve_Margin)*_xlfn.XLOOKUP(JZ4,Assumptions!$Z$29:$Z$67,Assumptions!$AB$29:$AB$67),3)</f>
        <v>0</v>
      </c>
      <c r="KA19">
        <f>ROUND((SUMIFS($NY:$NY,$NW:$NW,"&lt;="&amp;DATEVALUE(KA$6&amp;"/1/"&amp;KA$4),$NX:$NX,"&gt;="&amp;KA$6&amp;"/1/"&amp;KA$4))*(1+Losses)*(1+Reserve_Margin)*_xlfn.XLOOKUP(KA4,Assumptions!$Z$29:$Z$67,Assumptions!$AB$29:$AB$67),3)</f>
        <v>0</v>
      </c>
      <c r="KB19">
        <f>ROUND((SUMIFS($NY:$NY,$NW:$NW,"&lt;="&amp;DATEVALUE(KB$6&amp;"/1/"&amp;KB$4),$NX:$NX,"&gt;="&amp;KB$6&amp;"/1/"&amp;KB$4))*(1+Losses)*(1+Reserve_Margin)*_xlfn.XLOOKUP(KB4,Assumptions!$Z$29:$Z$67,Assumptions!$AB$29:$AB$67),3)</f>
        <v>0</v>
      </c>
      <c r="KC19">
        <f>ROUND((SUMIFS($NY:$NY,$NW:$NW,"&lt;="&amp;DATEVALUE(KC$6&amp;"/1/"&amp;KC$4),$NX:$NX,"&gt;="&amp;KC$6&amp;"/1/"&amp;KC$4))*(1+Losses)*(1+Reserve_Margin)*_xlfn.XLOOKUP(KC4,Assumptions!$Z$29:$Z$67,Assumptions!$AB$29:$AB$67),3)</f>
        <v>0</v>
      </c>
      <c r="KD19">
        <f>ROUND((SUMIFS($NY:$NY,$NW:$NW,"&lt;="&amp;DATEVALUE(KD$6&amp;"/1/"&amp;KD$4),$NX:$NX,"&gt;="&amp;KD$6&amp;"/1/"&amp;KD$4))*(1+Losses)*(1+Reserve_Margin)*_xlfn.XLOOKUP(KD4,Assumptions!$Z$29:$Z$67,Assumptions!$AB$29:$AB$67),3)</f>
        <v>0</v>
      </c>
      <c r="KE19">
        <f>ROUND((SUMIFS($NY:$NY,$NW:$NW,"&lt;="&amp;DATEVALUE(KE$6&amp;"/1/"&amp;KE$4),$NX:$NX,"&gt;="&amp;KE$6&amp;"/1/"&amp;KE$4))*(1+Losses)*(1+Reserve_Margin)*_xlfn.XLOOKUP(KE4,Assumptions!$Z$29:$Z$67,Assumptions!$AB$29:$AB$67),3)</f>
        <v>0</v>
      </c>
      <c r="KF19">
        <f>ROUND((SUMIFS($NY:$NY,$NW:$NW,"&lt;="&amp;DATEVALUE(KF$6&amp;"/1/"&amp;KF$4),$NX:$NX,"&gt;="&amp;KF$6&amp;"/1/"&amp;KF$4))*(1+Losses)*(1+Reserve_Margin)*_xlfn.XLOOKUP(KF4,Assumptions!$Z$29:$Z$67,Assumptions!$AB$29:$AB$67),3)</f>
        <v>0</v>
      </c>
      <c r="KG19">
        <f>ROUND((SUMIFS($NY:$NY,$NW:$NW,"&lt;="&amp;DATEVALUE(KG$6&amp;"/1/"&amp;KG$4),$NX:$NX,"&gt;="&amp;KG$6&amp;"/1/"&amp;KG$4))*(1+Losses)*(1+Reserve_Margin)*_xlfn.XLOOKUP(KG4,Assumptions!$Z$29:$Z$67,Assumptions!$AB$29:$AB$67),3)</f>
        <v>0</v>
      </c>
      <c r="KH19">
        <f>ROUND((SUMIFS($NY:$NY,$NW:$NW,"&lt;="&amp;DATEVALUE(KH$6&amp;"/1/"&amp;KH$4),$NX:$NX,"&gt;="&amp;KH$6&amp;"/1/"&amp;KH$4))*(1+Losses)*(1+Reserve_Margin)*_xlfn.XLOOKUP(KH4,Assumptions!$Z$29:$Z$67,Assumptions!$AB$29:$AB$67),3)</f>
        <v>0</v>
      </c>
      <c r="KI19">
        <f>ROUND((SUMIFS($NY:$NY,$NW:$NW,"&lt;="&amp;DATEVALUE(KI$6&amp;"/1/"&amp;KI$4),$NX:$NX,"&gt;="&amp;KI$6&amp;"/1/"&amp;KI$4))*(1+Losses)*(1+Reserve_Margin)*_xlfn.XLOOKUP(KI4,Assumptions!$Z$29:$Z$67,Assumptions!$AB$29:$AB$67),3)</f>
        <v>0</v>
      </c>
      <c r="KJ19">
        <f>ROUND((SUMIFS($NY:$NY,$NW:$NW,"&lt;="&amp;DATEVALUE(KJ$6&amp;"/1/"&amp;KJ$4),$NX:$NX,"&gt;="&amp;KJ$6&amp;"/1/"&amp;KJ$4))*(1+Losses)*(1+Reserve_Margin)*_xlfn.XLOOKUP(KJ4,Assumptions!$Z$29:$Z$67,Assumptions!$AB$29:$AB$67),3)</f>
        <v>0</v>
      </c>
      <c r="KK19">
        <f>ROUND((SUMIFS($NY:$NY,$NW:$NW,"&lt;="&amp;DATEVALUE(KK$6&amp;"/1/"&amp;KK$4),$NX:$NX,"&gt;="&amp;KK$6&amp;"/1/"&amp;KK$4))*(1+Losses)*(1+Reserve_Margin)*_xlfn.XLOOKUP(KK4,Assumptions!$Z$29:$Z$67,Assumptions!$AB$29:$AB$67),3)</f>
        <v>0</v>
      </c>
      <c r="KL19">
        <f>ROUND((SUMIFS($NY:$NY,$NW:$NW,"&lt;="&amp;DATEVALUE(KL$6&amp;"/1/"&amp;KL$4),$NX:$NX,"&gt;="&amp;KL$6&amp;"/1/"&amp;KL$4))*(1+Losses)*(1+Reserve_Margin)*_xlfn.XLOOKUP(KL4,Assumptions!$Z$29:$Z$67,Assumptions!$AB$29:$AB$67),3)</f>
        <v>0</v>
      </c>
      <c r="KM19">
        <f>ROUND((SUMIFS($NY:$NY,$NW:$NW,"&lt;="&amp;DATEVALUE(KM$6&amp;"/1/"&amp;KM$4),$NX:$NX,"&gt;="&amp;KM$6&amp;"/1/"&amp;KM$4))*(1+Losses)*(1+Reserve_Margin)*_xlfn.XLOOKUP(KM4,Assumptions!$Z$29:$Z$67,Assumptions!$AB$29:$AB$67),3)</f>
        <v>0</v>
      </c>
      <c r="KN19">
        <f>ROUND((SUMIFS($NY:$NY,$NW:$NW,"&lt;="&amp;DATEVALUE(KN$6&amp;"/1/"&amp;KN$4),$NX:$NX,"&gt;="&amp;KN$6&amp;"/1/"&amp;KN$4))*(1+Losses)*(1+Reserve_Margin)*_xlfn.XLOOKUP(KN4,Assumptions!$Z$29:$Z$67,Assumptions!$AB$29:$AB$67),3)</f>
        <v>0</v>
      </c>
      <c r="KO19">
        <f>ROUND((SUMIFS($NY:$NY,$NW:$NW,"&lt;="&amp;DATEVALUE(KO$6&amp;"/1/"&amp;KO$4),$NX:$NX,"&gt;="&amp;KO$6&amp;"/1/"&amp;KO$4))*(1+Losses)*(1+Reserve_Margin)*_xlfn.XLOOKUP(KO4,Assumptions!$Z$29:$Z$67,Assumptions!$AB$29:$AB$67),3)</f>
        <v>0</v>
      </c>
      <c r="KP19">
        <f>ROUND((SUMIFS($NY:$NY,$NW:$NW,"&lt;="&amp;DATEVALUE(KP$6&amp;"/1/"&amp;KP$4),$NX:$NX,"&gt;="&amp;KP$6&amp;"/1/"&amp;KP$4))*(1+Losses)*(1+Reserve_Margin)*_xlfn.XLOOKUP(KP4,Assumptions!$Z$29:$Z$67,Assumptions!$AB$29:$AB$67),3)</f>
        <v>0</v>
      </c>
      <c r="KQ19">
        <f>ROUND((SUMIFS($NY:$NY,$NW:$NW,"&lt;="&amp;DATEVALUE(KQ$6&amp;"/1/"&amp;KQ$4),$NX:$NX,"&gt;="&amp;KQ$6&amp;"/1/"&amp;KQ$4))*(1+Losses)*(1+Reserve_Margin)*_xlfn.XLOOKUP(KQ4,Assumptions!$Z$29:$Z$67,Assumptions!$AB$29:$AB$67),3)</f>
        <v>0</v>
      </c>
      <c r="KR19">
        <f>ROUND((SUMIFS($NY:$NY,$NW:$NW,"&lt;="&amp;DATEVALUE(KR$6&amp;"/1/"&amp;KR$4),$NX:$NX,"&gt;="&amp;KR$6&amp;"/1/"&amp;KR$4))*(1+Losses)*(1+Reserve_Margin)*_xlfn.XLOOKUP(KR4,Assumptions!$Z$29:$Z$67,Assumptions!$AB$29:$AB$67),3)</f>
        <v>0</v>
      </c>
      <c r="KS19">
        <f>ROUND((SUMIFS($NY:$NY,$NW:$NW,"&lt;="&amp;DATEVALUE(KS$6&amp;"/1/"&amp;KS$4),$NX:$NX,"&gt;="&amp;KS$6&amp;"/1/"&amp;KS$4))*(1+Losses)*(1+Reserve_Margin)*_xlfn.XLOOKUP(KS4,Assumptions!$Z$29:$Z$67,Assumptions!$AB$29:$AB$67),3)</f>
        <v>0</v>
      </c>
      <c r="KT19">
        <f>ROUND((SUMIFS($NY:$NY,$NW:$NW,"&lt;="&amp;DATEVALUE(KT$6&amp;"/1/"&amp;KT$4),$NX:$NX,"&gt;="&amp;KT$6&amp;"/1/"&amp;KT$4))*(1+Losses)*(1+Reserve_Margin)*_xlfn.XLOOKUP(KT4,Assumptions!$Z$29:$Z$67,Assumptions!$AB$29:$AB$67),3)</f>
        <v>0</v>
      </c>
      <c r="KU19">
        <f>ROUND((SUMIFS($NY:$NY,$NW:$NW,"&lt;="&amp;DATEVALUE(KU$6&amp;"/1/"&amp;KU$4),$NX:$NX,"&gt;="&amp;KU$6&amp;"/1/"&amp;KU$4))*(1+Losses)*(1+Reserve_Margin)*_xlfn.XLOOKUP(KU4,Assumptions!$Z$29:$Z$67,Assumptions!$AB$29:$AB$67),3)</f>
        <v>0</v>
      </c>
      <c r="KV19">
        <f>ROUND((SUMIFS($NY:$NY,$NW:$NW,"&lt;="&amp;DATEVALUE(KV$6&amp;"/1/"&amp;KV$4),$NX:$NX,"&gt;="&amp;KV$6&amp;"/1/"&amp;KV$4))*(1+Losses)*(1+Reserve_Margin)*_xlfn.XLOOKUP(KV4,Assumptions!$Z$29:$Z$67,Assumptions!$AB$29:$AB$67),3)</f>
        <v>0</v>
      </c>
      <c r="KW19">
        <f>ROUND((SUMIFS($NY:$NY,$NW:$NW,"&lt;="&amp;DATEVALUE(KW$6&amp;"/1/"&amp;KW$4),$NX:$NX,"&gt;="&amp;KW$6&amp;"/1/"&amp;KW$4))*(1+Losses)*(1+Reserve_Margin)*_xlfn.XLOOKUP(KW4,Assumptions!$Z$29:$Z$67,Assumptions!$AB$29:$AB$67),3)</f>
        <v>0</v>
      </c>
      <c r="KX19">
        <f>ROUND((SUMIFS($NY:$NY,$NW:$NW,"&lt;="&amp;DATEVALUE(KX$6&amp;"/1/"&amp;KX$4),$NX:$NX,"&gt;="&amp;KX$6&amp;"/1/"&amp;KX$4))*(1+Losses)*(1+Reserve_Margin)*_xlfn.XLOOKUP(KX4,Assumptions!$Z$29:$Z$67,Assumptions!$AB$29:$AB$67),3)</f>
        <v>0</v>
      </c>
      <c r="KY19">
        <f>ROUND((SUMIFS($NY:$NY,$NW:$NW,"&lt;="&amp;DATEVALUE(KY$6&amp;"/1/"&amp;KY$4),$NX:$NX,"&gt;="&amp;KY$6&amp;"/1/"&amp;KY$4))*(1+Losses)*(1+Reserve_Margin)*_xlfn.XLOOKUP(KY4,Assumptions!$Z$29:$Z$67,Assumptions!$AB$29:$AB$67),3)</f>
        <v>0</v>
      </c>
      <c r="KZ19">
        <f>ROUND((SUMIFS($NY:$NY,$NW:$NW,"&lt;="&amp;DATEVALUE(KZ$6&amp;"/1/"&amp;KZ$4),$NX:$NX,"&gt;="&amp;KZ$6&amp;"/1/"&amp;KZ$4))*(1+Losses)*(1+Reserve_Margin)*_xlfn.XLOOKUP(KZ4,Assumptions!$Z$29:$Z$67,Assumptions!$AB$29:$AB$67),3)</f>
        <v>0</v>
      </c>
      <c r="LA19">
        <f>ROUND((SUMIFS($NY:$NY,$NW:$NW,"&lt;="&amp;DATEVALUE(LA$6&amp;"/1/"&amp;LA$4),$NX:$NX,"&gt;="&amp;LA$6&amp;"/1/"&amp;LA$4))*(1+Losses)*(1+Reserve_Margin)*_xlfn.XLOOKUP(LA4,Assumptions!$Z$29:$Z$67,Assumptions!$AB$29:$AB$67),3)</f>
        <v>0</v>
      </c>
      <c r="LB19">
        <f>ROUND((SUMIFS($NY:$NY,$NW:$NW,"&lt;="&amp;DATEVALUE(LB$6&amp;"/1/"&amp;LB$4),$NX:$NX,"&gt;="&amp;LB$6&amp;"/1/"&amp;LB$4))*(1+Losses)*(1+Reserve_Margin)*_xlfn.XLOOKUP(LB4,Assumptions!$Z$29:$Z$67,Assumptions!$AB$29:$AB$67),3)</f>
        <v>0</v>
      </c>
      <c r="LC19">
        <f>ROUND((SUMIFS($NY:$NY,$NW:$NW,"&lt;="&amp;DATEVALUE(LC$6&amp;"/1/"&amp;LC$4),$NX:$NX,"&gt;="&amp;LC$6&amp;"/1/"&amp;LC$4))*(1+Losses)*(1+Reserve_Margin)*_xlfn.XLOOKUP(LC4,Assumptions!$Z$29:$Z$67,Assumptions!$AB$29:$AB$67),3)</f>
        <v>0</v>
      </c>
      <c r="LD19">
        <f>ROUND((SUMIFS($NY:$NY,$NW:$NW,"&lt;="&amp;DATEVALUE(LD$6&amp;"/1/"&amp;LD$4),$NX:$NX,"&gt;="&amp;LD$6&amp;"/1/"&amp;LD$4))*(1+Losses)*(1+Reserve_Margin)*_xlfn.XLOOKUP(LD4,Assumptions!$Z$29:$Z$67,Assumptions!$AB$29:$AB$67),3)</f>
        <v>0</v>
      </c>
      <c r="LE19">
        <f>ROUND((SUMIFS($NY:$NY,$NW:$NW,"&lt;="&amp;DATEVALUE(LE$6&amp;"/1/"&amp;LE$4),$NX:$NX,"&gt;="&amp;LE$6&amp;"/1/"&amp;LE$4))*(1+Losses)*(1+Reserve_Margin)*_xlfn.XLOOKUP(LE4,Assumptions!$Z$29:$Z$67,Assumptions!$AB$29:$AB$67),3)</f>
        <v>0</v>
      </c>
      <c r="LF19">
        <f>ROUND((SUMIFS($NY:$NY,$NW:$NW,"&lt;="&amp;DATEVALUE(LF$6&amp;"/1/"&amp;LF$4),$NX:$NX,"&gt;="&amp;LF$6&amp;"/1/"&amp;LF$4))*(1+Losses)*(1+Reserve_Margin)*_xlfn.XLOOKUP(LF4,Assumptions!$Z$29:$Z$67,Assumptions!$AB$29:$AB$67),3)</f>
        <v>0</v>
      </c>
      <c r="LG19">
        <f>ROUND((SUMIFS($NY:$NY,$NW:$NW,"&lt;="&amp;DATEVALUE(LG$6&amp;"/1/"&amp;LG$4),$NX:$NX,"&gt;="&amp;LG$6&amp;"/1/"&amp;LG$4))*(1+Losses)*(1+Reserve_Margin)*_xlfn.XLOOKUP(LG4,Assumptions!$Z$29:$Z$67,Assumptions!$AB$29:$AB$67),3)</f>
        <v>0</v>
      </c>
      <c r="LH19">
        <f>ROUND((SUMIFS($NY:$NY,$NW:$NW,"&lt;="&amp;DATEVALUE(LH$6&amp;"/1/"&amp;LH$4),$NX:$NX,"&gt;="&amp;LH$6&amp;"/1/"&amp;LH$4))*(1+Losses)*(1+Reserve_Margin)*_xlfn.XLOOKUP(LH4,Assumptions!$Z$29:$Z$67,Assumptions!$AB$29:$AB$67),3)</f>
        <v>0</v>
      </c>
      <c r="LI19">
        <f>ROUND((SUMIFS($NY:$NY,$NW:$NW,"&lt;="&amp;DATEVALUE(LI$6&amp;"/1/"&amp;LI$4),$NX:$NX,"&gt;="&amp;LI$6&amp;"/1/"&amp;LI$4))*(1+Losses)*(1+Reserve_Margin)*_xlfn.XLOOKUP(LI4,Assumptions!$Z$29:$Z$67,Assumptions!$AB$29:$AB$67),3)</f>
        <v>0</v>
      </c>
      <c r="LJ19">
        <f>ROUND((SUMIFS($NY:$NY,$NW:$NW,"&lt;="&amp;DATEVALUE(LJ$6&amp;"/1/"&amp;LJ$4),$NX:$NX,"&gt;="&amp;LJ$6&amp;"/1/"&amp;LJ$4))*(1+Losses)*(1+Reserve_Margin)*_xlfn.XLOOKUP(LJ4,Assumptions!$Z$29:$Z$67,Assumptions!$AB$29:$AB$67),3)</f>
        <v>0</v>
      </c>
      <c r="LK19">
        <f>ROUND((SUMIFS($NY:$NY,$NW:$NW,"&lt;="&amp;DATEVALUE(LK$6&amp;"/1/"&amp;LK$4),$NX:$NX,"&gt;="&amp;LK$6&amp;"/1/"&amp;LK$4))*(1+Losses)*(1+Reserve_Margin)*_xlfn.XLOOKUP(LK4,Assumptions!$Z$29:$Z$67,Assumptions!$AB$29:$AB$67),3)</f>
        <v>0</v>
      </c>
      <c r="LL19">
        <f>ROUND((SUMIFS($NY:$NY,$NW:$NW,"&lt;="&amp;DATEVALUE(LL$6&amp;"/1/"&amp;LL$4),$NX:$NX,"&gt;="&amp;LL$6&amp;"/1/"&amp;LL$4))*(1+Losses)*(1+Reserve_Margin)*_xlfn.XLOOKUP(LL4,Assumptions!$Z$29:$Z$67,Assumptions!$AB$29:$AB$67),3)</f>
        <v>0</v>
      </c>
      <c r="LM19">
        <f>ROUND((SUMIFS($NY:$NY,$NW:$NW,"&lt;="&amp;DATEVALUE(LM$6&amp;"/1/"&amp;LM$4),$NX:$NX,"&gt;="&amp;LM$6&amp;"/1/"&amp;LM$4))*(1+Losses)*(1+Reserve_Margin)*_xlfn.XLOOKUP(LM4,Assumptions!$Z$29:$Z$67,Assumptions!$AB$29:$AB$67),3)</f>
        <v>0</v>
      </c>
      <c r="LN19">
        <f>ROUND((SUMIFS($NY:$NY,$NW:$NW,"&lt;="&amp;DATEVALUE(LN$6&amp;"/1/"&amp;LN$4),$NX:$NX,"&gt;="&amp;LN$6&amp;"/1/"&amp;LN$4))*(1+Losses)*(1+Reserve_Margin)*_xlfn.XLOOKUP(LN4,Assumptions!$Z$29:$Z$67,Assumptions!$AB$29:$AB$67),3)</f>
        <v>0</v>
      </c>
      <c r="LO19">
        <f>ROUND((SUMIFS($NY:$NY,$NW:$NW,"&lt;="&amp;DATEVALUE(LO$6&amp;"/1/"&amp;LO$4),$NX:$NX,"&gt;="&amp;LO$6&amp;"/1/"&amp;LO$4))*(1+Losses)*(1+Reserve_Margin)*_xlfn.XLOOKUP(LO4,Assumptions!$Z$29:$Z$67,Assumptions!$AB$29:$AB$67),3)</f>
        <v>0</v>
      </c>
      <c r="LP19">
        <f>ROUND((SUMIFS($NY:$NY,$NW:$NW,"&lt;="&amp;DATEVALUE(LP$6&amp;"/1/"&amp;LP$4),$NX:$NX,"&gt;="&amp;LP$6&amp;"/1/"&amp;LP$4))*(1+Losses)*(1+Reserve_Margin)*_xlfn.XLOOKUP(LP4,Assumptions!$Z$29:$Z$67,Assumptions!$AB$29:$AB$67),3)</f>
        <v>0</v>
      </c>
      <c r="LQ19">
        <f>ROUND((SUMIFS($NY:$NY,$NW:$NW,"&lt;="&amp;DATEVALUE(LQ$6&amp;"/1/"&amp;LQ$4),$NX:$NX,"&gt;="&amp;LQ$6&amp;"/1/"&amp;LQ$4))*(1+Losses)*(1+Reserve_Margin)*_xlfn.XLOOKUP(LQ4,Assumptions!$Z$29:$Z$67,Assumptions!$AB$29:$AB$67),3)</f>
        <v>0</v>
      </c>
      <c r="LR19">
        <f>ROUND((SUMIFS($NY:$NY,$NW:$NW,"&lt;="&amp;DATEVALUE(LR$6&amp;"/1/"&amp;LR$4),$NX:$NX,"&gt;="&amp;LR$6&amp;"/1/"&amp;LR$4))*(1+Losses)*(1+Reserve_Margin)*_xlfn.XLOOKUP(LR4,Assumptions!$Z$29:$Z$67,Assumptions!$AB$29:$AB$67),3)</f>
        <v>0</v>
      </c>
      <c r="LS19">
        <f>ROUND((SUMIFS($NY:$NY,$NW:$NW,"&lt;="&amp;DATEVALUE(LS$6&amp;"/1/"&amp;LS$4),$NX:$NX,"&gt;="&amp;LS$6&amp;"/1/"&amp;LS$4))*(1+Losses)*(1+Reserve_Margin)*_xlfn.XLOOKUP(LS4,Assumptions!$Z$29:$Z$67,Assumptions!$AB$29:$AB$67),3)</f>
        <v>0</v>
      </c>
      <c r="LT19">
        <f>ROUND((SUMIFS($NY:$NY,$NW:$NW,"&lt;="&amp;DATEVALUE(LT$6&amp;"/1/"&amp;LT$4),$NX:$NX,"&gt;="&amp;LT$6&amp;"/1/"&amp;LT$4))*(1+Losses)*(1+Reserve_Margin)*_xlfn.XLOOKUP(LT4,Assumptions!$Z$29:$Z$67,Assumptions!$AB$29:$AB$67),3)</f>
        <v>0</v>
      </c>
      <c r="LU19">
        <f>ROUND((SUMIFS($NY:$NY,$NW:$NW,"&lt;="&amp;DATEVALUE(LU$6&amp;"/1/"&amp;LU$4),$NX:$NX,"&gt;="&amp;LU$6&amp;"/1/"&amp;LU$4))*(1+Losses)*(1+Reserve_Margin)*_xlfn.XLOOKUP(LU4,Assumptions!$Z$29:$Z$67,Assumptions!$AB$29:$AB$67),3)</f>
        <v>0</v>
      </c>
      <c r="LV19">
        <f>ROUND((SUMIFS($NY:$NY,$NW:$NW,"&lt;="&amp;DATEVALUE(LV$6&amp;"/1/"&amp;LV$4),$NX:$NX,"&gt;="&amp;LV$6&amp;"/1/"&amp;LV$4))*(1+Losses)*(1+Reserve_Margin)*_xlfn.XLOOKUP(LV4,Assumptions!$Z$29:$Z$67,Assumptions!$AB$29:$AB$67),3)</f>
        <v>0</v>
      </c>
      <c r="LW19">
        <f>ROUND((SUMIFS($NY:$NY,$NW:$NW,"&lt;="&amp;DATEVALUE(LW$6&amp;"/1/"&amp;LW$4),$NX:$NX,"&gt;="&amp;LW$6&amp;"/1/"&amp;LW$4))*(1+Losses)*(1+Reserve_Margin)*_xlfn.XLOOKUP(LW4,Assumptions!$Z$29:$Z$67,Assumptions!$AB$29:$AB$67),3)</f>
        <v>0</v>
      </c>
      <c r="LX19">
        <f>ROUND((SUMIFS($NY:$NY,$NW:$NW,"&lt;="&amp;DATEVALUE(LX$6&amp;"/1/"&amp;LX$4),$NX:$NX,"&gt;="&amp;LX$6&amp;"/1/"&amp;LX$4))*(1+Losses)*(1+Reserve_Margin)*_xlfn.XLOOKUP(LX4,Assumptions!$Z$29:$Z$67,Assumptions!$AB$29:$AB$67),3)</f>
        <v>0</v>
      </c>
      <c r="LY19">
        <f>ROUND((SUMIFS($NY:$NY,$NW:$NW,"&lt;="&amp;DATEVALUE(LY$6&amp;"/1/"&amp;LY$4),$NX:$NX,"&gt;="&amp;LY$6&amp;"/1/"&amp;LY$4))*(1+Losses)*(1+Reserve_Margin)*_xlfn.XLOOKUP(LY4,Assumptions!$Z$29:$Z$67,Assumptions!$AB$29:$AB$67),3)</f>
        <v>0</v>
      </c>
      <c r="LZ19">
        <f>ROUND((SUMIFS($NY:$NY,$NW:$NW,"&lt;="&amp;DATEVALUE(LZ$6&amp;"/1/"&amp;LZ$4),$NX:$NX,"&gt;="&amp;LZ$6&amp;"/1/"&amp;LZ$4))*(1+Losses)*(1+Reserve_Margin)*_xlfn.XLOOKUP(LZ4,Assumptions!$Z$29:$Z$67,Assumptions!$AB$29:$AB$67),3)</f>
        <v>0</v>
      </c>
      <c r="MA19">
        <f>ROUND((SUMIFS($NY:$NY,$NW:$NW,"&lt;="&amp;DATEVALUE(MA$6&amp;"/1/"&amp;MA$4),$NX:$NX,"&gt;="&amp;MA$6&amp;"/1/"&amp;MA$4))*(1+Losses)*(1+Reserve_Margin)*_xlfn.XLOOKUP(MA4,Assumptions!$Z$29:$Z$67,Assumptions!$AB$29:$AB$67),3)</f>
        <v>0</v>
      </c>
      <c r="MB19">
        <f>ROUND((SUMIFS($NY:$NY,$NW:$NW,"&lt;="&amp;DATEVALUE(MB$6&amp;"/1/"&amp;MB$4),$NX:$NX,"&gt;="&amp;MB$6&amp;"/1/"&amp;MB$4))*(1+Losses)*(1+Reserve_Margin)*_xlfn.XLOOKUP(MB4,Assumptions!$Z$29:$Z$67,Assumptions!$AB$29:$AB$67),3)</f>
        <v>0</v>
      </c>
      <c r="MC19">
        <f>ROUND((SUMIFS($NY:$NY,$NW:$NW,"&lt;="&amp;DATEVALUE(MC$6&amp;"/1/"&amp;MC$4),$NX:$NX,"&gt;="&amp;MC$6&amp;"/1/"&amp;MC$4))*(1+Losses)*(1+Reserve_Margin)*_xlfn.XLOOKUP(MC4,Assumptions!$Z$29:$Z$67,Assumptions!$AB$29:$AB$67),3)</f>
        <v>0</v>
      </c>
      <c r="MD19">
        <f>ROUND((SUMIFS($NY:$NY,$NW:$NW,"&lt;="&amp;DATEVALUE(MD$6&amp;"/1/"&amp;MD$4),$NX:$NX,"&gt;="&amp;MD$6&amp;"/1/"&amp;MD$4))*(1+Losses)*(1+Reserve_Margin)*_xlfn.XLOOKUP(MD4,Assumptions!$Z$29:$Z$67,Assumptions!$AB$29:$AB$67),3)</f>
        <v>0</v>
      </c>
      <c r="ME19">
        <f>ROUND((SUMIFS($NY:$NY,$NW:$NW,"&lt;="&amp;DATEVALUE(ME$6&amp;"/1/"&amp;ME$4),$NX:$NX,"&gt;="&amp;ME$6&amp;"/1/"&amp;ME$4))*(1+Losses)*(1+Reserve_Margin)*_xlfn.XLOOKUP(ME4,Assumptions!$Z$29:$Z$67,Assumptions!$AB$29:$AB$67),3)</f>
        <v>0</v>
      </c>
      <c r="MF19">
        <f>ROUND((SUMIFS($NY:$NY,$NW:$NW,"&lt;="&amp;DATEVALUE(MF$6&amp;"/1/"&amp;MF$4),$NX:$NX,"&gt;="&amp;MF$6&amp;"/1/"&amp;MF$4))*(1+Losses)*(1+Reserve_Margin)*_xlfn.XLOOKUP(MF4,Assumptions!$Z$29:$Z$67,Assumptions!$AB$29:$AB$67),3)</f>
        <v>0</v>
      </c>
      <c r="MG19">
        <f>ROUND((SUMIFS($NY:$NY,$NW:$NW,"&lt;="&amp;DATEVALUE(MG$6&amp;"/1/"&amp;MG$4),$NX:$NX,"&gt;="&amp;MG$6&amp;"/1/"&amp;MG$4))*(1+Losses)*(1+Reserve_Margin)*_xlfn.XLOOKUP(MG4,Assumptions!$Z$29:$Z$67,Assumptions!$AB$29:$AB$67),3)</f>
        <v>0</v>
      </c>
      <c r="MH19">
        <f>ROUND((SUMIFS($NY:$NY,$NW:$NW,"&lt;="&amp;DATEVALUE(MH$6&amp;"/1/"&amp;MH$4),$NX:$NX,"&gt;="&amp;MH$6&amp;"/1/"&amp;MH$4))*(1+Losses)*(1+Reserve_Margin)*_xlfn.XLOOKUP(MH4,Assumptions!$Z$29:$Z$67,Assumptions!$AB$29:$AB$67),3)</f>
        <v>0</v>
      </c>
      <c r="MI19">
        <f>ROUND((SUMIFS($NY:$NY,$NW:$NW,"&lt;="&amp;DATEVALUE(MI$6&amp;"/1/"&amp;MI$4),$NX:$NX,"&gt;="&amp;MI$6&amp;"/1/"&amp;MI$4))*(1+Losses)*(1+Reserve_Margin)*_xlfn.XLOOKUP(MI4,Assumptions!$Z$29:$Z$67,Assumptions!$AB$29:$AB$67),3)</f>
        <v>0</v>
      </c>
      <c r="MJ19">
        <f>ROUND((SUMIFS($NY:$NY,$NW:$NW,"&lt;="&amp;DATEVALUE(MJ$6&amp;"/1/"&amp;MJ$4),$NX:$NX,"&gt;="&amp;MJ$6&amp;"/1/"&amp;MJ$4))*(1+Losses)*(1+Reserve_Margin)*_xlfn.XLOOKUP(MJ4,Assumptions!$Z$29:$Z$67,Assumptions!$AB$29:$AB$67),3)</f>
        <v>0</v>
      </c>
      <c r="MK19">
        <f>ROUND((SUMIFS($NY:$NY,$NW:$NW,"&lt;="&amp;DATEVALUE(MK$6&amp;"/1/"&amp;MK$4),$NX:$NX,"&gt;="&amp;MK$6&amp;"/1/"&amp;MK$4))*(1+Losses)*(1+Reserve_Margin)*_xlfn.XLOOKUP(MK4,Assumptions!$Z$29:$Z$67,Assumptions!$AB$29:$AB$67),3)</f>
        <v>0</v>
      </c>
      <c r="ML19">
        <f>ROUND((SUMIFS($NY:$NY,$NW:$NW,"&lt;="&amp;DATEVALUE(ML$6&amp;"/1/"&amp;ML$4),$NX:$NX,"&gt;="&amp;ML$6&amp;"/1/"&amp;ML$4))*(1+Losses)*(1+Reserve_Margin)*_xlfn.XLOOKUP(ML4,Assumptions!$Z$29:$Z$67,Assumptions!$AB$29:$AB$67),3)</f>
        <v>0</v>
      </c>
      <c r="MM19">
        <f>ROUND((SUMIFS($NY:$NY,$NW:$NW,"&lt;="&amp;DATEVALUE(MM$6&amp;"/1/"&amp;MM$4),$NX:$NX,"&gt;="&amp;MM$6&amp;"/1/"&amp;MM$4))*(1+Losses)*(1+Reserve_Margin)*_xlfn.XLOOKUP(MM4,Assumptions!$Z$29:$Z$67,Assumptions!$AB$29:$AB$67),3)</f>
        <v>0</v>
      </c>
      <c r="MN19">
        <f>ROUND((SUMIFS($NY:$NY,$NW:$NW,"&lt;="&amp;DATEVALUE(MN$6&amp;"/1/"&amp;MN$4),$NX:$NX,"&gt;="&amp;MN$6&amp;"/1/"&amp;MN$4))*(1+Losses)*(1+Reserve_Margin)*_xlfn.XLOOKUP(MN4,Assumptions!$Z$29:$Z$67,Assumptions!$AB$29:$AB$67),3)</f>
        <v>0</v>
      </c>
      <c r="MO19">
        <f>ROUND((SUMIFS($NY:$NY,$NW:$NW,"&lt;="&amp;DATEVALUE(MO$6&amp;"/1/"&amp;MO$4),$NX:$NX,"&gt;="&amp;MO$6&amp;"/1/"&amp;MO$4))*(1+Losses)*(1+Reserve_Margin)*_xlfn.XLOOKUP(MO4,Assumptions!$Z$29:$Z$67,Assumptions!$AB$29:$AB$67),3)</f>
        <v>0</v>
      </c>
      <c r="MP19">
        <f>ROUND((SUMIFS($NY:$NY,$NW:$NW,"&lt;="&amp;DATEVALUE(MP$6&amp;"/1/"&amp;MP$4),$NX:$NX,"&gt;="&amp;MP$6&amp;"/1/"&amp;MP$4))*(1+Losses)*(1+Reserve_Margin)*_xlfn.XLOOKUP(MP4,Assumptions!$Z$29:$Z$67,Assumptions!$AB$29:$AB$67),3)</f>
        <v>0</v>
      </c>
      <c r="MQ19">
        <f>ROUND((SUMIFS($NY:$NY,$NW:$NW,"&lt;="&amp;DATEVALUE(MQ$6&amp;"/1/"&amp;MQ$4),$NX:$NX,"&gt;="&amp;MQ$6&amp;"/1/"&amp;MQ$4))*(1+Losses)*(1+Reserve_Margin)*_xlfn.XLOOKUP(MQ4,Assumptions!$Z$29:$Z$67,Assumptions!$AB$29:$AB$67),3)</f>
        <v>0</v>
      </c>
      <c r="MR19">
        <f>ROUND((SUMIFS($NY:$NY,$NW:$NW,"&lt;="&amp;DATEVALUE(MR$6&amp;"/1/"&amp;MR$4),$NX:$NX,"&gt;="&amp;MR$6&amp;"/1/"&amp;MR$4))*(1+Losses)*(1+Reserve_Margin)*_xlfn.XLOOKUP(MR4,Assumptions!$Z$29:$Z$67,Assumptions!$AB$29:$AB$67),3)</f>
        <v>0</v>
      </c>
      <c r="MS19">
        <f>ROUND((SUMIFS($NY:$NY,$NW:$NW,"&lt;="&amp;DATEVALUE(MS$6&amp;"/1/"&amp;MS$4),$NX:$NX,"&gt;="&amp;MS$6&amp;"/1/"&amp;MS$4))*(1+Losses)*(1+Reserve_Margin)*_xlfn.XLOOKUP(MS4,Assumptions!$Z$29:$Z$67,Assumptions!$AB$29:$AB$67),3)</f>
        <v>0</v>
      </c>
      <c r="MT19">
        <f>ROUND((SUMIFS($NY:$NY,$NW:$NW,"&lt;="&amp;DATEVALUE(MT$6&amp;"/1/"&amp;MT$4),$NX:$NX,"&gt;="&amp;MT$6&amp;"/1/"&amp;MT$4))*(1+Losses)*(1+Reserve_Margin)*_xlfn.XLOOKUP(MT4,Assumptions!$Z$29:$Z$67,Assumptions!$AB$29:$AB$67),3)</f>
        <v>0</v>
      </c>
      <c r="MU19">
        <f>ROUND((SUMIFS($NY:$NY,$NW:$NW,"&lt;="&amp;DATEVALUE(MU$6&amp;"/1/"&amp;MU$4),$NX:$NX,"&gt;="&amp;MU$6&amp;"/1/"&amp;MU$4))*(1+Losses)*(1+Reserve_Margin)*_xlfn.XLOOKUP(MU4,Assumptions!$Z$29:$Z$67,Assumptions!$AB$29:$AB$67),3)</f>
        <v>0</v>
      </c>
      <c r="MV19">
        <f>ROUND((SUMIFS($NY:$NY,$NW:$NW,"&lt;="&amp;DATEVALUE(MV$6&amp;"/1/"&amp;MV$4),$NX:$NX,"&gt;="&amp;MV$6&amp;"/1/"&amp;MV$4))*(1+Losses)*(1+Reserve_Margin)*_xlfn.XLOOKUP(MV4,Assumptions!$Z$29:$Z$67,Assumptions!$AB$29:$AB$67),3)</f>
        <v>0</v>
      </c>
      <c r="MW19">
        <f>ROUND((SUMIFS($NY:$NY,$NW:$NW,"&lt;="&amp;DATEVALUE(MW$6&amp;"/1/"&amp;MW$4),$NX:$NX,"&gt;="&amp;MW$6&amp;"/1/"&amp;MW$4))*(1+Losses)*(1+Reserve_Margin)*_xlfn.XLOOKUP(MW4,Assumptions!$Z$29:$Z$67,Assumptions!$AB$29:$AB$67),3)</f>
        <v>0</v>
      </c>
      <c r="MX19">
        <f>ROUND((SUMIFS($NY:$NY,$NW:$NW,"&lt;="&amp;DATEVALUE(MX$6&amp;"/1/"&amp;MX$4),$NX:$NX,"&gt;="&amp;MX$6&amp;"/1/"&amp;MX$4))*(1+Losses)*(1+Reserve_Margin)*_xlfn.XLOOKUP(MX4,Assumptions!$Z$29:$Z$67,Assumptions!$AB$29:$AB$67),3)</f>
        <v>0</v>
      </c>
      <c r="NU19">
        <v>8</v>
      </c>
      <c r="NV19">
        <v>2025</v>
      </c>
      <c r="NW19" s="1">
        <v>45809</v>
      </c>
      <c r="NX19" s="1">
        <v>46173</v>
      </c>
      <c r="NY19">
        <f>NY20</f>
        <v>0</v>
      </c>
    </row>
    <row r="20" spans="1:389">
      <c r="A20" t="s">
        <v>353</v>
      </c>
      <c r="C20">
        <f>ROUND(B14*(1+Losses)*_xlfn.XLOOKUP(C4,Assumptions!$Z$29:$Z$67,Assumptions!$AA$29:$AA$67),3)</f>
        <v>0</v>
      </c>
      <c r="D20">
        <f>ROUND(C14*(1+Losses)*_xlfn.XLOOKUP(D4,Assumptions!$Z$29:$Z$67,Assumptions!$AA$29:$AA$67),3)</f>
        <v>0</v>
      </c>
      <c r="E20">
        <f>ROUND(D14*(1+Losses)*_xlfn.XLOOKUP(E4,Assumptions!$Z$29:$Z$67,Assumptions!$AA$29:$AA$67),3)</f>
        <v>0</v>
      </c>
      <c r="F20">
        <f>ROUND(E14*(1+Losses)*_xlfn.XLOOKUP(F4,Assumptions!$Z$29:$Z$67,Assumptions!$AA$29:$AA$67),3)</f>
        <v>0</v>
      </c>
      <c r="G20">
        <f>ROUND(F14*(1+Losses)*_xlfn.XLOOKUP(G4,Assumptions!$Z$29:$Z$67,Assumptions!$AA$29:$AA$67),3)</f>
        <v>0</v>
      </c>
      <c r="H20">
        <f>ROUND(G14*(1+Losses)*_xlfn.XLOOKUP(H4,Assumptions!$Z$29:$Z$67,Assumptions!$AA$29:$AA$67),3)</f>
        <v>0</v>
      </c>
      <c r="I20">
        <f>ROUND(H14*(1+Losses)*_xlfn.XLOOKUP(I4,Assumptions!$Z$29:$Z$67,Assumptions!$AA$29:$AA$67),3)</f>
        <v>0</v>
      </c>
      <c r="J20">
        <f>ROUND(I14*(1+Losses)*_xlfn.XLOOKUP(J4,Assumptions!$Z$29:$Z$67,Assumptions!$AA$29:$AA$67),3)</f>
        <v>0</v>
      </c>
      <c r="K20">
        <f>ROUND(J14*(1+Losses)*_xlfn.XLOOKUP(K4,Assumptions!$Z$29:$Z$67,Assumptions!$AA$29:$AA$67),3)</f>
        <v>0</v>
      </c>
      <c r="L20">
        <f>ROUND(K14*(1+Losses)*_xlfn.XLOOKUP(L4,Assumptions!$Z$29:$Z$67,Assumptions!$AA$29:$AA$67),3)</f>
        <v>0</v>
      </c>
      <c r="M20">
        <f>ROUND(L14*(1+Losses)*_xlfn.XLOOKUP(M4,Assumptions!$Z$29:$Z$67,Assumptions!$AA$29:$AA$67),3)</f>
        <v>0</v>
      </c>
      <c r="N20">
        <f>ROUND(M14*(1+Losses)*_xlfn.XLOOKUP(N4,Assumptions!$Z$29:$Z$67,Assumptions!$AA$29:$AA$67),3)</f>
        <v>0</v>
      </c>
      <c r="O20">
        <f>ROUND(N14*(1+Losses)*_xlfn.XLOOKUP(O4,Assumptions!$Z$29:$Z$67,Assumptions!$AA$29:$AA$67),3)</f>
        <v>0</v>
      </c>
      <c r="P20">
        <f>ROUND(O14*(1+Losses)*_xlfn.XLOOKUP(P4,Assumptions!$Z$29:$Z$67,Assumptions!$AA$29:$AA$67),3)</f>
        <v>0</v>
      </c>
      <c r="Q20">
        <f>ROUND(P14*(1+Losses)*_xlfn.XLOOKUP(Q4,Assumptions!$Z$29:$Z$67,Assumptions!$AA$29:$AA$67),3)</f>
        <v>0</v>
      </c>
      <c r="R20">
        <f>ROUND(Q14*(1+Losses)*_xlfn.XLOOKUP(R4,Assumptions!$Z$29:$Z$67,Assumptions!$AA$29:$AA$67),3)</f>
        <v>0</v>
      </c>
      <c r="S20">
        <f>ROUND(R14*(1+Losses)*_xlfn.XLOOKUP(S4,Assumptions!$Z$29:$Z$67,Assumptions!$AA$29:$AA$67),3)</f>
        <v>0</v>
      </c>
      <c r="T20">
        <f>ROUND(S14*(1+Losses)*_xlfn.XLOOKUP(T4,Assumptions!$Z$29:$Z$67,Assumptions!$AA$29:$AA$67),3)</f>
        <v>0</v>
      </c>
      <c r="U20">
        <f>ROUND(T14*(1+Losses)*_xlfn.XLOOKUP(U4,Assumptions!$Z$29:$Z$67,Assumptions!$AA$29:$AA$67),3)</f>
        <v>0</v>
      </c>
      <c r="V20">
        <f>ROUND(U14*(1+Losses)*_xlfn.XLOOKUP(V4,Assumptions!$Z$29:$Z$67,Assumptions!$AA$29:$AA$67),3)</f>
        <v>0</v>
      </c>
      <c r="W20">
        <f>ROUND(V14*(1+Losses)*_xlfn.XLOOKUP(W4,Assumptions!$Z$29:$Z$67,Assumptions!$AA$29:$AA$67),3)</f>
        <v>0</v>
      </c>
      <c r="X20">
        <f>ROUND(W14*(1+Losses)*_xlfn.XLOOKUP(X4,Assumptions!$Z$29:$Z$67,Assumptions!$AA$29:$AA$67),3)</f>
        <v>0</v>
      </c>
      <c r="Y20">
        <f>ROUND(X14*(1+Losses)*_xlfn.XLOOKUP(Y4,Assumptions!$Z$29:$Z$67,Assumptions!$AA$29:$AA$67),3)</f>
        <v>0</v>
      </c>
      <c r="Z20">
        <f>ROUND(Y14*(1+Losses)*_xlfn.XLOOKUP(Z4,Assumptions!$Z$29:$Z$67,Assumptions!$AA$29:$AA$67),3)</f>
        <v>0</v>
      </c>
      <c r="AA20">
        <f>ROUND(Z14*(1+Losses)*_xlfn.XLOOKUP(AA4,Assumptions!$Z$29:$Z$67,Assumptions!$AA$29:$AA$67),3)</f>
        <v>0</v>
      </c>
      <c r="AB20">
        <f>ROUND(AA14*(1+Losses)*_xlfn.XLOOKUP(AB4,Assumptions!$Z$29:$Z$67,Assumptions!$AA$29:$AA$67),3)</f>
        <v>0</v>
      </c>
      <c r="AC20">
        <f>ROUND(AB14*(1+Losses)*_xlfn.XLOOKUP(AC4,Assumptions!$Z$29:$Z$67,Assumptions!$AA$29:$AA$67),3)</f>
        <v>0</v>
      </c>
      <c r="AD20">
        <f>ROUND(AC14*(1+Losses)*_xlfn.XLOOKUP(AD4,Assumptions!$Z$29:$Z$67,Assumptions!$AA$29:$AA$67),3)</f>
        <v>0</v>
      </c>
      <c r="AE20">
        <f>ROUND(AD14*(1+Losses)*_xlfn.XLOOKUP(AE4,Assumptions!$Z$29:$Z$67,Assumptions!$AA$29:$AA$67),3)</f>
        <v>0</v>
      </c>
      <c r="AF20">
        <f>ROUND(AE14*(1+Losses)*_xlfn.XLOOKUP(AF4,Assumptions!$Z$29:$Z$67,Assumptions!$AA$29:$AA$67),3)</f>
        <v>0</v>
      </c>
      <c r="AG20">
        <f>ROUND(AF14*(1+Losses)*_xlfn.XLOOKUP(AG4,Assumptions!$Z$29:$Z$67,Assumptions!$AA$29:$AA$67),3)</f>
        <v>0</v>
      </c>
      <c r="AH20">
        <f>ROUND(AG14*(1+Losses)*_xlfn.XLOOKUP(AH4,Assumptions!$Z$29:$Z$67,Assumptions!$AA$29:$AA$67),3)</f>
        <v>0</v>
      </c>
      <c r="AI20">
        <f>ROUND(AH14*(1+Losses)*_xlfn.XLOOKUP(AI4,Assumptions!$Z$29:$Z$67,Assumptions!$AA$29:$AA$67),3)</f>
        <v>0</v>
      </c>
      <c r="AJ20">
        <f>ROUND(AI14*(1+Losses)*_xlfn.XLOOKUP(AJ4,Assumptions!$Z$29:$Z$67,Assumptions!$AA$29:$AA$67),3)</f>
        <v>0</v>
      </c>
      <c r="AK20">
        <f>ROUND(AJ14*(1+Losses)*_xlfn.XLOOKUP(AK4,Assumptions!$Z$29:$Z$67,Assumptions!$AA$29:$AA$67),3)</f>
        <v>0</v>
      </c>
      <c r="AL20">
        <f>ROUND(AK14*(1+Losses)*_xlfn.XLOOKUP(AL4,Assumptions!$Z$29:$Z$67,Assumptions!$AA$29:$AA$67),3)</f>
        <v>0</v>
      </c>
      <c r="AM20">
        <f>ROUND(AL14*(1+Losses)*_xlfn.XLOOKUP(AM4,Assumptions!$Z$29:$Z$67,Assumptions!$AA$29:$AA$67),3)</f>
        <v>0</v>
      </c>
      <c r="AN20">
        <f>ROUND(AM14*(1+Losses)*_xlfn.XLOOKUP(AN4,Assumptions!$Z$29:$Z$67,Assumptions!$AA$29:$AA$67),3)</f>
        <v>0</v>
      </c>
      <c r="AO20">
        <f>ROUND(AN14*(1+Losses)*_xlfn.XLOOKUP(AO4,Assumptions!$Z$29:$Z$67,Assumptions!$AA$29:$AA$67),3)</f>
        <v>0</v>
      </c>
      <c r="AP20">
        <f>ROUND(AO14*(1+Losses)*_xlfn.XLOOKUP(AP4,Assumptions!$Z$29:$Z$67,Assumptions!$AA$29:$AA$67),3)</f>
        <v>0</v>
      </c>
      <c r="AQ20">
        <f>ROUND(AP14*(1+Losses)*_xlfn.XLOOKUP(AQ4,Assumptions!$Z$29:$Z$67,Assumptions!$AA$29:$AA$67),3)</f>
        <v>0</v>
      </c>
      <c r="AR20">
        <f>ROUND(AQ14*(1+Losses)*_xlfn.XLOOKUP(AR4,Assumptions!$Z$29:$Z$67,Assumptions!$AA$29:$AA$67),3)</f>
        <v>0</v>
      </c>
      <c r="AS20">
        <f>ROUND(AR14*(1+Losses)*_xlfn.XLOOKUP(AS4,Assumptions!$Z$29:$Z$67,Assumptions!$AA$29:$AA$67),3)</f>
        <v>0</v>
      </c>
      <c r="AT20">
        <f>ROUND(AS14*(1+Losses)*_xlfn.XLOOKUP(AT4,Assumptions!$Z$29:$Z$67,Assumptions!$AA$29:$AA$67),3)</f>
        <v>0</v>
      </c>
      <c r="AU20">
        <f>ROUND(AT14*(1+Losses)*_xlfn.XLOOKUP(AU4,Assumptions!$Z$29:$Z$67,Assumptions!$AA$29:$AA$67),3)</f>
        <v>0</v>
      </c>
      <c r="AV20">
        <f>ROUND(AU14*(1+Losses)*_xlfn.XLOOKUP(AV4,Assumptions!$Z$29:$Z$67,Assumptions!$AA$29:$AA$67),3)</f>
        <v>0</v>
      </c>
      <c r="AW20">
        <f>ROUND(AV14*(1+Losses)*_xlfn.XLOOKUP(AW4,Assumptions!$Z$29:$Z$67,Assumptions!$AA$29:$AA$67),3)</f>
        <v>0</v>
      </c>
      <c r="AX20">
        <f>ROUND(AW14*(1+Losses)*_xlfn.XLOOKUP(AX4,Assumptions!$Z$29:$Z$67,Assumptions!$AA$29:$AA$67),3)</f>
        <v>0</v>
      </c>
      <c r="AY20">
        <f>ROUND(AX14*(1+Losses)*_xlfn.XLOOKUP(AY4,Assumptions!$Z$29:$Z$67,Assumptions!$AA$29:$AA$67),3)</f>
        <v>0</v>
      </c>
      <c r="AZ20">
        <f>ROUND(AY14*(1+Losses)*_xlfn.XLOOKUP(AZ4,Assumptions!$Z$29:$Z$67,Assumptions!$AA$29:$AA$67),3)</f>
        <v>0</v>
      </c>
      <c r="BA20">
        <f>ROUND(AZ14*(1+Losses)*_xlfn.XLOOKUP(BA4,Assumptions!$Z$29:$Z$67,Assumptions!$AA$29:$AA$67),3)</f>
        <v>0</v>
      </c>
      <c r="BB20">
        <f>ROUND(BA14*(1+Losses)*_xlfn.XLOOKUP(BB4,Assumptions!$Z$29:$Z$67,Assumptions!$AA$29:$AA$67),3)</f>
        <v>0</v>
      </c>
      <c r="BC20">
        <f>ROUND(BB14*(1+Losses)*_xlfn.XLOOKUP(BC4,Assumptions!$Z$29:$Z$67,Assumptions!$AA$29:$AA$67),3)</f>
        <v>0</v>
      </c>
      <c r="BD20">
        <f>ROUND(BC14*(1+Losses)*_xlfn.XLOOKUP(BD4,Assumptions!$Z$29:$Z$67,Assumptions!$AA$29:$AA$67),3)</f>
        <v>0</v>
      </c>
      <c r="BE20">
        <f>ROUND(BD14*(1+Losses)*_xlfn.XLOOKUP(BE4,Assumptions!$Z$29:$Z$67,Assumptions!$AA$29:$AA$67),3)</f>
        <v>0</v>
      </c>
      <c r="BF20">
        <f>ROUND(BE14*(1+Losses)*_xlfn.XLOOKUP(BF4,Assumptions!$Z$29:$Z$67,Assumptions!$AA$29:$AA$67),3)</f>
        <v>0</v>
      </c>
      <c r="BG20">
        <f>ROUND(BF14*(1+Losses)*_xlfn.XLOOKUP(BG4,Assumptions!$Z$29:$Z$67,Assumptions!$AA$29:$AA$67),3)</f>
        <v>0</v>
      </c>
      <c r="BH20">
        <f>ROUND(BG14*(1+Losses)*_xlfn.XLOOKUP(BH4,Assumptions!$Z$29:$Z$67,Assumptions!$AA$29:$AA$67),3)</f>
        <v>0</v>
      </c>
      <c r="BI20">
        <f>ROUND(BH14*(1+Losses)*_xlfn.XLOOKUP(BI4,Assumptions!$Z$29:$Z$67,Assumptions!$AA$29:$AA$67),3)</f>
        <v>0</v>
      </c>
      <c r="BJ20">
        <f>ROUND(BI14*(1+Losses)*_xlfn.XLOOKUP(BJ4,Assumptions!$Z$29:$Z$67,Assumptions!$AA$29:$AA$67),3)</f>
        <v>0</v>
      </c>
      <c r="BK20">
        <f>ROUND(BJ14*(1+Losses)*_xlfn.XLOOKUP(BK4,Assumptions!$Z$29:$Z$67,Assumptions!$AA$29:$AA$67),3)</f>
        <v>0</v>
      </c>
      <c r="BL20">
        <f>ROUND(BK14*(1+Losses)*_xlfn.XLOOKUP(BL4,Assumptions!$Z$29:$Z$67,Assumptions!$AA$29:$AA$67),3)</f>
        <v>0</v>
      </c>
      <c r="BM20">
        <f>ROUND(BL14*(1+Losses)*_xlfn.XLOOKUP(BM4,Assumptions!$Z$29:$Z$67,Assumptions!$AA$29:$AA$67),3)</f>
        <v>0</v>
      </c>
      <c r="BN20">
        <f>ROUND(BM14*(1+Losses)*_xlfn.XLOOKUP(BN4,Assumptions!$Z$29:$Z$67,Assumptions!$AA$29:$AA$67),3)</f>
        <v>0</v>
      </c>
      <c r="BO20">
        <f>ROUND(BN14*(1+Losses)*_xlfn.XLOOKUP(BO4,Assumptions!$Z$29:$Z$67,Assumptions!$AA$29:$AA$67),3)</f>
        <v>0</v>
      </c>
      <c r="BP20">
        <f>ROUND(BO14*(1+Losses)*_xlfn.XLOOKUP(BP4,Assumptions!$Z$29:$Z$67,Assumptions!$AA$29:$AA$67),3)</f>
        <v>0</v>
      </c>
      <c r="BQ20">
        <f>ROUND(BP14*(1+Losses)*_xlfn.XLOOKUP(BQ4,Assumptions!$Z$29:$Z$67,Assumptions!$AA$29:$AA$67),3)</f>
        <v>0</v>
      </c>
      <c r="BR20">
        <f>ROUND(BQ14*(1+Losses)*_xlfn.XLOOKUP(BR4,Assumptions!$Z$29:$Z$67,Assumptions!$AA$29:$AA$67),3)</f>
        <v>0</v>
      </c>
      <c r="BS20">
        <f>ROUND(BR14*(1+Losses)*_xlfn.XLOOKUP(BS4,Assumptions!$Z$29:$Z$67,Assumptions!$AA$29:$AA$67),3)</f>
        <v>0</v>
      </c>
      <c r="BT20">
        <f>ROUND(BS14*(1+Losses)*_xlfn.XLOOKUP(BT4,Assumptions!$Z$29:$Z$67,Assumptions!$AA$29:$AA$67),3)</f>
        <v>0</v>
      </c>
      <c r="BU20">
        <f>ROUND(BT14*(1+Losses)*_xlfn.XLOOKUP(BU4,Assumptions!$Z$29:$Z$67,Assumptions!$AA$29:$AA$67),3)</f>
        <v>0</v>
      </c>
      <c r="BV20">
        <f>ROUND(BU14*(1+Losses)*_xlfn.XLOOKUP(BV4,Assumptions!$Z$29:$Z$67,Assumptions!$AA$29:$AA$67),3)</f>
        <v>0</v>
      </c>
      <c r="BW20">
        <f>ROUND(BV14*(1+Losses)*_xlfn.XLOOKUP(BW4,Assumptions!$Z$29:$Z$67,Assumptions!$AA$29:$AA$67),3)</f>
        <v>0</v>
      </c>
      <c r="BX20">
        <f>ROUND(BW14*(1+Losses)*_xlfn.XLOOKUP(BX4,Assumptions!$Z$29:$Z$67,Assumptions!$AA$29:$AA$67),3)</f>
        <v>0</v>
      </c>
      <c r="BY20">
        <f>ROUND(BX14*(1+Losses)*_xlfn.XLOOKUP(BY4,Assumptions!$Z$29:$Z$67,Assumptions!$AA$29:$AA$67),3)</f>
        <v>0</v>
      </c>
      <c r="BZ20">
        <f>ROUND(BY14*(1+Losses)*_xlfn.XLOOKUP(BZ4,Assumptions!$Z$29:$Z$67,Assumptions!$AA$29:$AA$67),3)</f>
        <v>0</v>
      </c>
      <c r="CA20">
        <f>ROUND(BZ14*(1+Losses)*_xlfn.XLOOKUP(CA4,Assumptions!$Z$29:$Z$67,Assumptions!$AA$29:$AA$67),3)</f>
        <v>0</v>
      </c>
      <c r="CB20">
        <f>ROUND(CA14*(1+Losses)*_xlfn.XLOOKUP(CB4,Assumptions!$Z$29:$Z$67,Assumptions!$AA$29:$AA$67),3)</f>
        <v>0</v>
      </c>
      <c r="CC20">
        <f>ROUND(CB14*(1+Losses)*_xlfn.XLOOKUP(CC4,Assumptions!$Z$29:$Z$67,Assumptions!$AA$29:$AA$67),3)</f>
        <v>0</v>
      </c>
      <c r="CD20">
        <f>ROUND(CC14*(1+Losses)*_xlfn.XLOOKUP(CD4,Assumptions!$Z$29:$Z$67,Assumptions!$AA$29:$AA$67),3)</f>
        <v>0</v>
      </c>
      <c r="CE20">
        <f>ROUND(CD14*(1+Losses)*_xlfn.XLOOKUP(CE4,Assumptions!$Z$29:$Z$67,Assumptions!$AA$29:$AA$67),3)</f>
        <v>0</v>
      </c>
      <c r="CF20">
        <f>ROUND(CE14*(1+Losses)*_xlfn.XLOOKUP(CF4,Assumptions!$Z$29:$Z$67,Assumptions!$AA$29:$AA$67),3)</f>
        <v>0</v>
      </c>
      <c r="CG20">
        <f>ROUND(CF14*(1+Losses)*_xlfn.XLOOKUP(CG4,Assumptions!$Z$29:$Z$67,Assumptions!$AA$29:$AA$67),3)</f>
        <v>0</v>
      </c>
      <c r="CH20">
        <f>ROUND(CG14*(1+Losses)*_xlfn.XLOOKUP(CH4,Assumptions!$Z$29:$Z$67,Assumptions!$AA$29:$AA$67),3)</f>
        <v>0</v>
      </c>
      <c r="CI20">
        <f>ROUND(CH14*(1+Losses)*_xlfn.XLOOKUP(CI4,Assumptions!$Z$29:$Z$67,Assumptions!$AA$29:$AA$67),3)</f>
        <v>0</v>
      </c>
      <c r="CJ20">
        <f>ROUND(CI14*(1+Losses)*_xlfn.XLOOKUP(CJ4,Assumptions!$Z$29:$Z$67,Assumptions!$AA$29:$AA$67),3)</f>
        <v>0</v>
      </c>
      <c r="CK20">
        <f>ROUND(CJ14*(1+Losses)*_xlfn.XLOOKUP(CK4,Assumptions!$Z$29:$Z$67,Assumptions!$AA$29:$AA$67),3)</f>
        <v>0</v>
      </c>
      <c r="CL20">
        <f>ROUND(CK14*(1+Losses)*_xlfn.XLOOKUP(CL4,Assumptions!$Z$29:$Z$67,Assumptions!$AA$29:$AA$67),3)</f>
        <v>0</v>
      </c>
      <c r="CM20">
        <f>ROUND(CL14*(1+Losses)*_xlfn.XLOOKUP(CM4,Assumptions!$Z$29:$Z$67,Assumptions!$AA$29:$AA$67),3)</f>
        <v>0</v>
      </c>
      <c r="CN20">
        <f>ROUND(CM14*(1+Losses)*_xlfn.XLOOKUP(CN4,Assumptions!$Z$29:$Z$67,Assumptions!$AA$29:$AA$67),3)</f>
        <v>0</v>
      </c>
      <c r="CO20">
        <f>ROUND(CN14*(1+Losses)*_xlfn.XLOOKUP(CO4,Assumptions!$Z$29:$Z$67,Assumptions!$AA$29:$AA$67),3)</f>
        <v>0</v>
      </c>
      <c r="CP20">
        <f>ROUND(CO14*(1+Losses)*_xlfn.XLOOKUP(CP4,Assumptions!$Z$29:$Z$67,Assumptions!$AA$29:$AA$67),3)</f>
        <v>0</v>
      </c>
      <c r="CQ20">
        <f>ROUND(CP14*(1+Losses)*_xlfn.XLOOKUP(CQ4,Assumptions!$Z$29:$Z$67,Assumptions!$AA$29:$AA$67),3)</f>
        <v>0</v>
      </c>
      <c r="CR20">
        <f>ROUND(CQ14*(1+Losses)*_xlfn.XLOOKUP(CR4,Assumptions!$Z$29:$Z$67,Assumptions!$AA$29:$AA$67),3)</f>
        <v>0</v>
      </c>
      <c r="CS20">
        <f>ROUND(CR14*(1+Losses)*_xlfn.XLOOKUP(CS4,Assumptions!$Z$29:$Z$67,Assumptions!$AA$29:$AA$67),3)</f>
        <v>0</v>
      </c>
      <c r="CT20">
        <f>ROUND(CS14*(1+Losses)*_xlfn.XLOOKUP(CT4,Assumptions!$Z$29:$Z$67,Assumptions!$AA$29:$AA$67),3)</f>
        <v>0</v>
      </c>
      <c r="CU20">
        <f>ROUND(CT14*(1+Losses)*_xlfn.XLOOKUP(CU4,Assumptions!$Z$29:$Z$67,Assumptions!$AA$29:$AA$67),3)</f>
        <v>0</v>
      </c>
      <c r="CV20">
        <f>ROUND(CU14*(1+Losses)*_xlfn.XLOOKUP(CV4,Assumptions!$Z$29:$Z$67,Assumptions!$AA$29:$AA$67),3)</f>
        <v>0</v>
      </c>
      <c r="CW20">
        <f>ROUND(CV14*(1+Losses)*_xlfn.XLOOKUP(CW4,Assumptions!$Z$29:$Z$67,Assumptions!$AA$29:$AA$67),3)</f>
        <v>0</v>
      </c>
      <c r="CX20">
        <f>ROUND(CW14*(1+Losses)*_xlfn.XLOOKUP(CX4,Assumptions!$Z$29:$Z$67,Assumptions!$AA$29:$AA$67),3)</f>
        <v>0</v>
      </c>
      <c r="CY20">
        <f>ROUND(CX14*(1+Losses)*_xlfn.XLOOKUP(CY4,Assumptions!$Z$29:$Z$67,Assumptions!$AA$29:$AA$67),3)</f>
        <v>0</v>
      </c>
      <c r="CZ20">
        <f>ROUND(CY14*(1+Losses)*_xlfn.XLOOKUP(CZ4,Assumptions!$Z$29:$Z$67,Assumptions!$AA$29:$AA$67),3)</f>
        <v>0</v>
      </c>
      <c r="DA20">
        <f>ROUND(CZ14*(1+Losses)*_xlfn.XLOOKUP(DA4,Assumptions!$Z$29:$Z$67,Assumptions!$AA$29:$AA$67),3)</f>
        <v>0</v>
      </c>
      <c r="DB20">
        <f>ROUND(DA14*(1+Losses)*_xlfn.XLOOKUP(DB4,Assumptions!$Z$29:$Z$67,Assumptions!$AA$29:$AA$67),3)</f>
        <v>0</v>
      </c>
      <c r="DC20">
        <f>ROUND(DB14*(1+Losses)*_xlfn.XLOOKUP(DC4,Assumptions!$Z$29:$Z$67,Assumptions!$AA$29:$AA$67),3)</f>
        <v>0</v>
      </c>
      <c r="DD20">
        <f>ROUND(DC14*(1+Losses)*_xlfn.XLOOKUP(DD4,Assumptions!$Z$29:$Z$67,Assumptions!$AA$29:$AA$67),3)</f>
        <v>0</v>
      </c>
      <c r="DE20">
        <f>ROUND(DD14*(1+Losses)*_xlfn.XLOOKUP(DE4,Assumptions!$Z$29:$Z$67,Assumptions!$AA$29:$AA$67),3)</f>
        <v>0</v>
      </c>
      <c r="DF20">
        <f>ROUND(DE14*(1+Losses)*_xlfn.XLOOKUP(DF4,Assumptions!$Z$29:$Z$67,Assumptions!$AA$29:$AA$67),3)</f>
        <v>0</v>
      </c>
      <c r="DG20">
        <f>ROUND(DF14*(1+Losses)*_xlfn.XLOOKUP(DG4,Assumptions!$Z$29:$Z$67,Assumptions!$AA$29:$AA$67),3)</f>
        <v>0</v>
      </c>
      <c r="DH20">
        <f>ROUND(DG14*(1+Losses)*_xlfn.XLOOKUP(DH4,Assumptions!$Z$29:$Z$67,Assumptions!$AA$29:$AA$67),3)</f>
        <v>0</v>
      </c>
      <c r="DI20">
        <f>ROUND(DH14*(1+Losses)*_xlfn.XLOOKUP(DI4,Assumptions!$Z$29:$Z$67,Assumptions!$AA$29:$AA$67),3)</f>
        <v>0</v>
      </c>
      <c r="DJ20">
        <f>ROUND(DI14*(1+Losses)*_xlfn.XLOOKUP(DJ4,Assumptions!$Z$29:$Z$67,Assumptions!$AA$29:$AA$67),3)</f>
        <v>0</v>
      </c>
      <c r="DK20">
        <f>ROUND(DJ14*(1+Losses)*_xlfn.XLOOKUP(DK4,Assumptions!$Z$29:$Z$67,Assumptions!$AA$29:$AA$67),3)</f>
        <v>0</v>
      </c>
      <c r="DL20">
        <f>ROUND(DK14*(1+Losses)*_xlfn.XLOOKUP(DL4,Assumptions!$Z$29:$Z$67,Assumptions!$AA$29:$AA$67),3)</f>
        <v>0</v>
      </c>
      <c r="DM20">
        <f>ROUND(DL14*(1+Losses)*_xlfn.XLOOKUP(DM4,Assumptions!$Z$29:$Z$67,Assumptions!$AA$29:$AA$67),3)</f>
        <v>0</v>
      </c>
      <c r="DN20">
        <f>ROUND(DM14*(1+Losses)*_xlfn.XLOOKUP(DN4,Assumptions!$Z$29:$Z$67,Assumptions!$AA$29:$AA$67),3)</f>
        <v>0</v>
      </c>
      <c r="DO20">
        <f>ROUND(DN14*(1+Losses)*_xlfn.XLOOKUP(DO4,Assumptions!$Z$29:$Z$67,Assumptions!$AA$29:$AA$67),3)</f>
        <v>0</v>
      </c>
      <c r="DP20">
        <f>ROUND(DO14*(1+Losses)*_xlfn.XLOOKUP(DP4,Assumptions!$Z$29:$Z$67,Assumptions!$AA$29:$AA$67),3)</f>
        <v>0</v>
      </c>
      <c r="DQ20">
        <f>ROUND(DP14*(1+Losses)*_xlfn.XLOOKUP(DQ4,Assumptions!$Z$29:$Z$67,Assumptions!$AA$29:$AA$67),3)</f>
        <v>0</v>
      </c>
      <c r="DR20">
        <f>ROUND(DQ14*(1+Losses)*_xlfn.XLOOKUP(DR4,Assumptions!$Z$29:$Z$67,Assumptions!$AA$29:$AA$67),3)</f>
        <v>0</v>
      </c>
      <c r="DS20">
        <f>ROUND(DR14*(1+Losses)*_xlfn.XLOOKUP(DS4,Assumptions!$Z$29:$Z$67,Assumptions!$AA$29:$AA$67),3)</f>
        <v>0</v>
      </c>
      <c r="DT20">
        <f>ROUND(DS14*(1+Losses)*_xlfn.XLOOKUP(DT4,Assumptions!$Z$29:$Z$67,Assumptions!$AA$29:$AA$67),3)</f>
        <v>0</v>
      </c>
      <c r="DU20">
        <f>ROUND(DT14*(1+Losses)*_xlfn.XLOOKUP(DU4,Assumptions!$Z$29:$Z$67,Assumptions!$AA$29:$AA$67),3)</f>
        <v>0</v>
      </c>
      <c r="DV20">
        <f>ROUND(DU14*(1+Losses)*_xlfn.XLOOKUP(DV4,Assumptions!$Z$29:$Z$67,Assumptions!$AA$29:$AA$67),3)</f>
        <v>0</v>
      </c>
      <c r="DW20">
        <f>ROUND(DV14*(1+Losses)*_xlfn.XLOOKUP(DW4,Assumptions!$Z$29:$Z$67,Assumptions!$AA$29:$AA$67),3)</f>
        <v>0</v>
      </c>
      <c r="DX20">
        <f>ROUND(DW14*(1+Losses)*_xlfn.XLOOKUP(DX4,Assumptions!$Z$29:$Z$67,Assumptions!$AA$29:$AA$67),3)</f>
        <v>0</v>
      </c>
      <c r="DY20">
        <f>ROUND(DX14*(1+Losses)*_xlfn.XLOOKUP(DY4,Assumptions!$Z$29:$Z$67,Assumptions!$AA$29:$AA$67),3)</f>
        <v>0</v>
      </c>
      <c r="DZ20">
        <f>ROUND(DY14*(1+Losses)*_xlfn.XLOOKUP(DZ4,Assumptions!$Z$29:$Z$67,Assumptions!$AA$29:$AA$67),3)</f>
        <v>0</v>
      </c>
      <c r="EA20">
        <f>ROUND(DZ14*(1+Losses)*_xlfn.XLOOKUP(EA4,Assumptions!$Z$29:$Z$67,Assumptions!$AA$29:$AA$67),3)</f>
        <v>0</v>
      </c>
      <c r="EB20">
        <f>ROUND(EA14*(1+Losses)*_xlfn.XLOOKUP(EB4,Assumptions!$Z$29:$Z$67,Assumptions!$AA$29:$AA$67),3)</f>
        <v>0</v>
      </c>
      <c r="EC20">
        <f>ROUND(EB14*(1+Losses)*_xlfn.XLOOKUP(EC4,Assumptions!$Z$29:$Z$67,Assumptions!$AA$29:$AA$67),3)</f>
        <v>0</v>
      </c>
      <c r="ED20">
        <f>ROUND(EC14*(1+Losses)*_xlfn.XLOOKUP(ED4,Assumptions!$Z$29:$Z$67,Assumptions!$AA$29:$AA$67),3)</f>
        <v>0</v>
      </c>
      <c r="EE20">
        <f>ROUND(ED14*(1+Losses)*_xlfn.XLOOKUP(EE4,Assumptions!$Z$29:$Z$67,Assumptions!$AA$29:$AA$67),3)</f>
        <v>0</v>
      </c>
      <c r="EF20">
        <f>ROUND(EE14*(1+Losses)*_xlfn.XLOOKUP(EF4,Assumptions!$Z$29:$Z$67,Assumptions!$AA$29:$AA$67),3)</f>
        <v>0</v>
      </c>
      <c r="EG20">
        <f>ROUND(EF14*(1+Losses)*_xlfn.XLOOKUP(EG4,Assumptions!$Z$29:$Z$67,Assumptions!$AA$29:$AA$67),3)</f>
        <v>0</v>
      </c>
      <c r="EH20">
        <f>ROUND(EG14*(1+Losses)*_xlfn.XLOOKUP(EH4,Assumptions!$Z$29:$Z$67,Assumptions!$AA$29:$AA$67),3)</f>
        <v>0</v>
      </c>
      <c r="EI20">
        <f>ROUND(EH14*(1+Losses)*_xlfn.XLOOKUP(EI4,Assumptions!$Z$29:$Z$67,Assumptions!$AA$29:$AA$67),3)</f>
        <v>0</v>
      </c>
      <c r="EJ20">
        <f>ROUND(EI14*(1+Losses)*_xlfn.XLOOKUP(EJ4,Assumptions!$Z$29:$Z$67,Assumptions!$AA$29:$AA$67),3)</f>
        <v>0</v>
      </c>
      <c r="EK20">
        <f>ROUND(EJ14*(1+Losses)*_xlfn.XLOOKUP(EK4,Assumptions!$Z$29:$Z$67,Assumptions!$AA$29:$AA$67),3)</f>
        <v>0</v>
      </c>
      <c r="EL20">
        <f>ROUND(EK14*(1+Losses)*_xlfn.XLOOKUP(EL4,Assumptions!$Z$29:$Z$67,Assumptions!$AA$29:$AA$67),3)</f>
        <v>0</v>
      </c>
      <c r="EM20">
        <f>ROUND(EL14*(1+Losses)*_xlfn.XLOOKUP(EM4,Assumptions!$Z$29:$Z$67,Assumptions!$AA$29:$AA$67),3)</f>
        <v>0</v>
      </c>
      <c r="EN20">
        <f>ROUND(EM14*(1+Losses)*_xlfn.XLOOKUP(EN4,Assumptions!$Z$29:$Z$67,Assumptions!$AA$29:$AA$67),3)</f>
        <v>0</v>
      </c>
      <c r="EO20">
        <f>ROUND(EN14*(1+Losses)*_xlfn.XLOOKUP(EO4,Assumptions!$Z$29:$Z$67,Assumptions!$AA$29:$AA$67),3)</f>
        <v>0</v>
      </c>
      <c r="EP20">
        <f>ROUND(EO14*(1+Losses)*_xlfn.XLOOKUP(EP4,Assumptions!$Z$29:$Z$67,Assumptions!$AA$29:$AA$67),3)</f>
        <v>0</v>
      </c>
      <c r="EQ20">
        <f>ROUND(EP14*(1+Losses)*_xlfn.XLOOKUP(EQ4,Assumptions!$Z$29:$Z$67,Assumptions!$AA$29:$AA$67),3)</f>
        <v>0</v>
      </c>
      <c r="ER20">
        <f>ROUND(EQ14*(1+Losses)*_xlfn.XLOOKUP(ER4,Assumptions!$Z$29:$Z$67,Assumptions!$AA$29:$AA$67),3)</f>
        <v>0</v>
      </c>
      <c r="ES20">
        <f>ROUND(ER14*(1+Losses)*_xlfn.XLOOKUP(ES4,Assumptions!$Z$29:$Z$67,Assumptions!$AA$29:$AA$67),3)</f>
        <v>0</v>
      </c>
      <c r="ET20">
        <f>ROUND(ES14*(1+Losses)*_xlfn.XLOOKUP(ET4,Assumptions!$Z$29:$Z$67,Assumptions!$AA$29:$AA$67),3)</f>
        <v>0</v>
      </c>
      <c r="EU20">
        <f>ROUND(ET14*(1+Losses)*_xlfn.XLOOKUP(EU4,Assumptions!$Z$29:$Z$67,Assumptions!$AA$29:$AA$67),3)</f>
        <v>0</v>
      </c>
      <c r="EV20">
        <f>ROUND(EU14*(1+Losses)*_xlfn.XLOOKUP(EV4,Assumptions!$Z$29:$Z$67,Assumptions!$AA$29:$AA$67),3)</f>
        <v>0</v>
      </c>
      <c r="EW20">
        <f>ROUND(EV14*(1+Losses)*_xlfn.XLOOKUP(EW4,Assumptions!$Z$29:$Z$67,Assumptions!$AA$29:$AA$67),3)</f>
        <v>0</v>
      </c>
      <c r="EX20">
        <f>ROUND(EW14*(1+Losses)*_xlfn.XLOOKUP(EX4,Assumptions!$Z$29:$Z$67,Assumptions!$AA$29:$AA$67),3)</f>
        <v>0</v>
      </c>
      <c r="EY20">
        <f>ROUND(EX14*(1+Losses)*_xlfn.XLOOKUP(EY4,Assumptions!$Z$29:$Z$67,Assumptions!$AA$29:$AA$67),3)</f>
        <v>0</v>
      </c>
      <c r="EZ20">
        <f>ROUND(EY14*(1+Losses)*_xlfn.XLOOKUP(EZ4,Assumptions!$Z$29:$Z$67,Assumptions!$AA$29:$AA$67),3)</f>
        <v>0</v>
      </c>
      <c r="FA20">
        <f>ROUND(EZ14*(1+Losses)*_xlfn.XLOOKUP(FA4,Assumptions!$Z$29:$Z$67,Assumptions!$AA$29:$AA$67),3)</f>
        <v>0</v>
      </c>
      <c r="FB20">
        <f>ROUND(FA14*(1+Losses)*_xlfn.XLOOKUP(FB4,Assumptions!$Z$29:$Z$67,Assumptions!$AA$29:$AA$67),3)</f>
        <v>0</v>
      </c>
      <c r="FC20">
        <f>ROUND(FB14*(1+Losses)*_xlfn.XLOOKUP(FC4,Assumptions!$Z$29:$Z$67,Assumptions!$AA$29:$AA$67),3)</f>
        <v>0</v>
      </c>
      <c r="FD20">
        <f>ROUND(FC14*(1+Losses)*_xlfn.XLOOKUP(FD4,Assumptions!$Z$29:$Z$67,Assumptions!$AA$29:$AA$67),3)</f>
        <v>0</v>
      </c>
      <c r="FE20">
        <f>ROUND(FD14*(1+Losses)*_xlfn.XLOOKUP(FE4,Assumptions!$Z$29:$Z$67,Assumptions!$AA$29:$AA$67),3)</f>
        <v>0</v>
      </c>
      <c r="FF20">
        <f>ROUND(FE14*(1+Losses)*_xlfn.XLOOKUP(FF4,Assumptions!$Z$29:$Z$67,Assumptions!$AA$29:$AA$67),3)</f>
        <v>0</v>
      </c>
      <c r="FG20">
        <f>ROUND(FF14*(1+Losses)*_xlfn.XLOOKUP(FG4,Assumptions!$Z$29:$Z$67,Assumptions!$AA$29:$AA$67),3)</f>
        <v>0</v>
      </c>
      <c r="FH20">
        <f>ROUND(FG14*(1+Losses)*_xlfn.XLOOKUP(FH4,Assumptions!$Z$29:$Z$67,Assumptions!$AA$29:$AA$67),3)</f>
        <v>0</v>
      </c>
      <c r="FI20">
        <f>ROUND(FH14*(1+Losses)*_xlfn.XLOOKUP(FI4,Assumptions!$Z$29:$Z$67,Assumptions!$AA$29:$AA$67),3)</f>
        <v>0</v>
      </c>
      <c r="FJ20">
        <f>ROUND(FI14*(1+Losses)*_xlfn.XLOOKUP(FJ4,Assumptions!$Z$29:$Z$67,Assumptions!$AA$29:$AA$67),3)</f>
        <v>0</v>
      </c>
      <c r="FK20">
        <f>ROUND(FJ14*(1+Losses)*_xlfn.XLOOKUP(FK4,Assumptions!$Z$29:$Z$67,Assumptions!$AA$29:$AA$67),3)</f>
        <v>0</v>
      </c>
      <c r="FL20">
        <f>ROUND(FK14*(1+Losses)*_xlfn.XLOOKUP(FL4,Assumptions!$Z$29:$Z$67,Assumptions!$AA$29:$AA$67),3)</f>
        <v>0</v>
      </c>
      <c r="FM20">
        <f>ROUND(FL14*(1+Losses)*_xlfn.XLOOKUP(FM4,Assumptions!$Z$29:$Z$67,Assumptions!$AA$29:$AA$67),3)</f>
        <v>0</v>
      </c>
      <c r="FN20">
        <f>ROUND(FM14*(1+Losses)*_xlfn.XLOOKUP(FN4,Assumptions!$Z$29:$Z$67,Assumptions!$AA$29:$AA$67),3)</f>
        <v>0</v>
      </c>
      <c r="FO20">
        <f>ROUND(FN14*(1+Losses)*_xlfn.XLOOKUP(FO4,Assumptions!$Z$29:$Z$67,Assumptions!$AA$29:$AA$67),3)</f>
        <v>0</v>
      </c>
      <c r="FP20">
        <f>ROUND(FO14*(1+Losses)*_xlfn.XLOOKUP(FP4,Assumptions!$Z$29:$Z$67,Assumptions!$AA$29:$AA$67),3)</f>
        <v>0</v>
      </c>
      <c r="FQ20">
        <f>ROUND(FP14*(1+Losses)*_xlfn.XLOOKUP(FQ4,Assumptions!$Z$29:$Z$67,Assumptions!$AA$29:$AA$67),3)</f>
        <v>0</v>
      </c>
      <c r="FR20">
        <f>ROUND(FQ14*(1+Losses)*_xlfn.XLOOKUP(FR4,Assumptions!$Z$29:$Z$67,Assumptions!$AA$29:$AA$67),3)</f>
        <v>0</v>
      </c>
      <c r="FS20">
        <f>ROUND(FR14*(1+Losses)*_xlfn.XLOOKUP(FS4,Assumptions!$Z$29:$Z$67,Assumptions!$AA$29:$AA$67),3)</f>
        <v>0</v>
      </c>
      <c r="FT20">
        <f>ROUND(FS14*(1+Losses)*_xlfn.XLOOKUP(FT4,Assumptions!$Z$29:$Z$67,Assumptions!$AA$29:$AA$67),3)</f>
        <v>0</v>
      </c>
      <c r="FU20">
        <f>ROUND(FT14*(1+Losses)*_xlfn.XLOOKUP(FU4,Assumptions!$Z$29:$Z$67,Assumptions!$AA$29:$AA$67),3)</f>
        <v>0</v>
      </c>
      <c r="FV20">
        <f>ROUND(FU14*(1+Losses)*_xlfn.XLOOKUP(FV4,Assumptions!$Z$29:$Z$67,Assumptions!$AA$29:$AA$67),3)</f>
        <v>0</v>
      </c>
      <c r="FW20">
        <f>ROUND(FV14*(1+Losses)*_xlfn.XLOOKUP(FW4,Assumptions!$Z$29:$Z$67,Assumptions!$AA$29:$AA$67),3)</f>
        <v>0</v>
      </c>
      <c r="FX20">
        <f>ROUND(FW14*(1+Losses)*_xlfn.XLOOKUP(FX4,Assumptions!$Z$29:$Z$67,Assumptions!$AA$29:$AA$67),3)</f>
        <v>0</v>
      </c>
      <c r="FY20">
        <f>ROUND(FX14*(1+Losses)*_xlfn.XLOOKUP(FY4,Assumptions!$Z$29:$Z$67,Assumptions!$AA$29:$AA$67),3)</f>
        <v>0</v>
      </c>
      <c r="FZ20">
        <f>ROUND(FY14*(1+Losses)*_xlfn.XLOOKUP(FZ4,Assumptions!$Z$29:$Z$67,Assumptions!$AA$29:$AA$67),3)</f>
        <v>0</v>
      </c>
      <c r="GA20">
        <f>ROUND(FZ14*(1+Losses)*_xlfn.XLOOKUP(GA4,Assumptions!$Z$29:$Z$67,Assumptions!$AA$29:$AA$67),3)</f>
        <v>0</v>
      </c>
      <c r="GB20">
        <f>ROUND(GA14*(1+Losses)*_xlfn.XLOOKUP(GB4,Assumptions!$Z$29:$Z$67,Assumptions!$AA$29:$AA$67),3)</f>
        <v>0</v>
      </c>
      <c r="GC20">
        <f>ROUND(GB14*(1+Losses)*_xlfn.XLOOKUP(GC4,Assumptions!$Z$29:$Z$67,Assumptions!$AA$29:$AA$67),3)</f>
        <v>0</v>
      </c>
      <c r="GD20">
        <f>ROUND(GC14*(1+Losses)*_xlfn.XLOOKUP(GD4,Assumptions!$Z$29:$Z$67,Assumptions!$AA$29:$AA$67),3)</f>
        <v>0</v>
      </c>
      <c r="GE20">
        <f>ROUND(GD14*(1+Losses)*_xlfn.XLOOKUP(GE4,Assumptions!$Z$29:$Z$67,Assumptions!$AA$29:$AA$67),3)</f>
        <v>0</v>
      </c>
      <c r="GF20">
        <f>ROUND(GE14*(1+Losses)*_xlfn.XLOOKUP(GF4,Assumptions!$Z$29:$Z$67,Assumptions!$AA$29:$AA$67),3)</f>
        <v>0</v>
      </c>
      <c r="GG20">
        <f>ROUND(GF14*(1+Losses)*_xlfn.XLOOKUP(GG4,Assumptions!$Z$29:$Z$67,Assumptions!$AA$29:$AA$67),3)</f>
        <v>0</v>
      </c>
      <c r="GH20">
        <f>ROUND(GG14*(1+Losses)*_xlfn.XLOOKUP(GH4,Assumptions!$Z$29:$Z$67,Assumptions!$AA$29:$AA$67),3)</f>
        <v>0</v>
      </c>
      <c r="GI20">
        <f>ROUND(GH14*(1+Losses)*_xlfn.XLOOKUP(GI4,Assumptions!$Z$29:$Z$67,Assumptions!$AA$29:$AA$67),3)</f>
        <v>0</v>
      </c>
      <c r="GJ20">
        <f>ROUND(GI14*(1+Losses)*_xlfn.XLOOKUP(GJ4,Assumptions!$Z$29:$Z$67,Assumptions!$AA$29:$AA$67),3)</f>
        <v>0</v>
      </c>
      <c r="GK20">
        <f>ROUND(GJ14*(1+Losses)*_xlfn.XLOOKUP(GK4,Assumptions!$Z$29:$Z$67,Assumptions!$AA$29:$AA$67),3)</f>
        <v>0</v>
      </c>
      <c r="GL20">
        <f>ROUND(GK14*(1+Losses)*_xlfn.XLOOKUP(GL4,Assumptions!$Z$29:$Z$67,Assumptions!$AA$29:$AA$67),3)</f>
        <v>0</v>
      </c>
      <c r="GM20">
        <f>ROUND(GL14*(1+Losses)*_xlfn.XLOOKUP(GM4,Assumptions!$Z$29:$Z$67,Assumptions!$AA$29:$AA$67),3)</f>
        <v>0</v>
      </c>
      <c r="GN20">
        <f>ROUND(GM14*(1+Losses)*_xlfn.XLOOKUP(GN4,Assumptions!$Z$29:$Z$67,Assumptions!$AA$29:$AA$67),3)</f>
        <v>0</v>
      </c>
      <c r="GO20">
        <f>ROUND(GN14*(1+Losses)*_xlfn.XLOOKUP(GO4,Assumptions!$Z$29:$Z$67,Assumptions!$AA$29:$AA$67),3)</f>
        <v>0</v>
      </c>
      <c r="GP20">
        <f>ROUND(GO14*(1+Losses)*_xlfn.XLOOKUP(GP4,Assumptions!$Z$29:$Z$67,Assumptions!$AA$29:$AA$67),3)</f>
        <v>0</v>
      </c>
      <c r="GQ20">
        <f>ROUND(GP14*(1+Losses)*_xlfn.XLOOKUP(GQ4,Assumptions!$Z$29:$Z$67,Assumptions!$AA$29:$AA$67),3)</f>
        <v>0</v>
      </c>
      <c r="GR20">
        <f>ROUND(GQ14*(1+Losses)*_xlfn.XLOOKUP(GR4,Assumptions!$Z$29:$Z$67,Assumptions!$AA$29:$AA$67),3)</f>
        <v>0</v>
      </c>
      <c r="GS20">
        <f>ROUND(GR14*(1+Losses)*_xlfn.XLOOKUP(GS4,Assumptions!$Z$29:$Z$67,Assumptions!$AA$29:$AA$67),3)</f>
        <v>0</v>
      </c>
      <c r="GT20">
        <f>ROUND(GS14*(1+Losses)*_xlfn.XLOOKUP(GT4,Assumptions!$Z$29:$Z$67,Assumptions!$AA$29:$AA$67),3)</f>
        <v>0</v>
      </c>
      <c r="GU20">
        <f>ROUND(GT14*(1+Losses)*_xlfn.XLOOKUP(GU4,Assumptions!$Z$29:$Z$67,Assumptions!$AA$29:$AA$67),3)</f>
        <v>0</v>
      </c>
      <c r="GV20">
        <f>ROUND(GU14*(1+Losses)*_xlfn.XLOOKUP(GV4,Assumptions!$Z$29:$Z$67,Assumptions!$AA$29:$AA$67),3)</f>
        <v>0</v>
      </c>
      <c r="GW20">
        <f>ROUND(GV14*(1+Losses)*_xlfn.XLOOKUP(GW4,Assumptions!$Z$29:$Z$67,Assumptions!$AA$29:$AA$67),3)</f>
        <v>0</v>
      </c>
      <c r="GX20">
        <f>ROUND(GW14*(1+Losses)*_xlfn.XLOOKUP(GX4,Assumptions!$Z$29:$Z$67,Assumptions!$AA$29:$AA$67),3)</f>
        <v>0</v>
      </c>
      <c r="GY20">
        <f>ROUND(GX14*(1+Losses)*_xlfn.XLOOKUP(GY4,Assumptions!$Z$29:$Z$67,Assumptions!$AA$29:$AA$67),3)</f>
        <v>0</v>
      </c>
      <c r="GZ20">
        <f>ROUND(GY14*(1+Losses)*_xlfn.XLOOKUP(GZ4,Assumptions!$Z$29:$Z$67,Assumptions!$AA$29:$AA$67),3)</f>
        <v>0</v>
      </c>
      <c r="HA20">
        <f>ROUND(GZ14*(1+Losses)*_xlfn.XLOOKUP(HA4,Assumptions!$Z$29:$Z$67,Assumptions!$AA$29:$AA$67),3)</f>
        <v>0</v>
      </c>
      <c r="HB20">
        <f>ROUND(HA14*(1+Losses)*_xlfn.XLOOKUP(HB4,Assumptions!$Z$29:$Z$67,Assumptions!$AA$29:$AA$67),3)</f>
        <v>0</v>
      </c>
      <c r="HC20">
        <f>ROUND(HB14*(1+Losses)*_xlfn.XLOOKUP(HC4,Assumptions!$Z$29:$Z$67,Assumptions!$AA$29:$AA$67),3)</f>
        <v>0</v>
      </c>
      <c r="HD20">
        <f>ROUND(HC14*(1+Losses)*_xlfn.XLOOKUP(HD4,Assumptions!$Z$29:$Z$67,Assumptions!$AA$29:$AA$67),3)</f>
        <v>0</v>
      </c>
      <c r="HE20">
        <f>ROUND(HD14*(1+Losses)*_xlfn.XLOOKUP(HE4,Assumptions!$Z$29:$Z$67,Assumptions!$AA$29:$AA$67),3)</f>
        <v>0</v>
      </c>
      <c r="HF20">
        <f>ROUND(HE14*(1+Losses)*_xlfn.XLOOKUP(HF4,Assumptions!$Z$29:$Z$67,Assumptions!$AA$29:$AA$67),3)</f>
        <v>0</v>
      </c>
      <c r="HG20">
        <f>ROUND(HF14*(1+Losses)*_xlfn.XLOOKUP(HG4,Assumptions!$Z$29:$Z$67,Assumptions!$AA$29:$AA$67),3)</f>
        <v>0</v>
      </c>
      <c r="HH20">
        <f>ROUND(HG14*(1+Losses)*_xlfn.XLOOKUP(HH4,Assumptions!$Z$29:$Z$67,Assumptions!$AA$29:$AA$67),3)</f>
        <v>0</v>
      </c>
      <c r="HI20">
        <f>ROUND(HH14*(1+Losses)*_xlfn.XLOOKUP(HI4,Assumptions!$Z$29:$Z$67,Assumptions!$AA$29:$AA$67),3)</f>
        <v>0</v>
      </c>
      <c r="HJ20">
        <f>ROUND(HI14*(1+Losses)*_xlfn.XLOOKUP(HJ4,Assumptions!$Z$29:$Z$67,Assumptions!$AA$29:$AA$67),3)</f>
        <v>0</v>
      </c>
      <c r="HK20">
        <f>ROUND(HJ14*(1+Losses)*_xlfn.XLOOKUP(HK4,Assumptions!$Z$29:$Z$67,Assumptions!$AA$29:$AA$67),3)</f>
        <v>0</v>
      </c>
      <c r="HL20">
        <f>ROUND(HK14*(1+Losses)*_xlfn.XLOOKUP(HL4,Assumptions!$Z$29:$Z$67,Assumptions!$AA$29:$AA$67),3)</f>
        <v>0</v>
      </c>
      <c r="HM20">
        <f>ROUND(HL14*(1+Losses)*_xlfn.XLOOKUP(HM4,Assumptions!$Z$29:$Z$67,Assumptions!$AA$29:$AA$67),3)</f>
        <v>0</v>
      </c>
      <c r="HN20">
        <f>ROUND(HM14*(1+Losses)*_xlfn.XLOOKUP(HN4,Assumptions!$Z$29:$Z$67,Assumptions!$AA$29:$AA$67),3)</f>
        <v>0</v>
      </c>
      <c r="HO20">
        <f>ROUND(HN14*(1+Losses)*_xlfn.XLOOKUP(HO4,Assumptions!$Z$29:$Z$67,Assumptions!$AA$29:$AA$67),3)</f>
        <v>0</v>
      </c>
      <c r="HP20">
        <f>ROUND(HO14*(1+Losses)*_xlfn.XLOOKUP(HP4,Assumptions!$Z$29:$Z$67,Assumptions!$AA$29:$AA$67),3)</f>
        <v>0</v>
      </c>
      <c r="HQ20">
        <f>ROUND(HP14*(1+Losses)*_xlfn.XLOOKUP(HQ4,Assumptions!$Z$29:$Z$67,Assumptions!$AA$29:$AA$67),3)</f>
        <v>0</v>
      </c>
      <c r="HR20">
        <f>ROUND(HQ14*(1+Losses)*_xlfn.XLOOKUP(HR4,Assumptions!$Z$29:$Z$67,Assumptions!$AA$29:$AA$67),3)</f>
        <v>0</v>
      </c>
      <c r="HS20">
        <f>ROUND(HR14*(1+Losses)*_xlfn.XLOOKUP(HS4,Assumptions!$Z$29:$Z$67,Assumptions!$AA$29:$AA$67),3)</f>
        <v>0</v>
      </c>
      <c r="HT20">
        <f>ROUND(HS14*(1+Losses)*_xlfn.XLOOKUP(HT4,Assumptions!$Z$29:$Z$67,Assumptions!$AA$29:$AA$67),3)</f>
        <v>0</v>
      </c>
      <c r="HU20">
        <f>ROUND(HT14*(1+Losses)*_xlfn.XLOOKUP(HU4,Assumptions!$Z$29:$Z$67,Assumptions!$AA$29:$AA$67),3)</f>
        <v>0</v>
      </c>
      <c r="HV20">
        <f>ROUND(HU14*(1+Losses)*_xlfn.XLOOKUP(HV4,Assumptions!$Z$29:$Z$67,Assumptions!$AA$29:$AA$67),3)</f>
        <v>0</v>
      </c>
      <c r="HW20">
        <f>ROUND(HV14*(1+Losses)*_xlfn.XLOOKUP(HW4,Assumptions!$Z$29:$Z$67,Assumptions!$AA$29:$AA$67),3)</f>
        <v>0</v>
      </c>
      <c r="HX20">
        <f>ROUND(HW14*(1+Losses)*_xlfn.XLOOKUP(HX4,Assumptions!$Z$29:$Z$67,Assumptions!$AA$29:$AA$67),3)</f>
        <v>0</v>
      </c>
      <c r="HY20">
        <f>ROUND(HX14*(1+Losses)*_xlfn.XLOOKUP(HY4,Assumptions!$Z$29:$Z$67,Assumptions!$AA$29:$AA$67),3)</f>
        <v>0</v>
      </c>
      <c r="HZ20">
        <f>ROUND(HY14*(1+Losses)*_xlfn.XLOOKUP(HZ4,Assumptions!$Z$29:$Z$67,Assumptions!$AA$29:$AA$67),3)</f>
        <v>0</v>
      </c>
      <c r="IA20">
        <f>ROUND(HZ14*(1+Losses)*_xlfn.XLOOKUP(IA4,Assumptions!$Z$29:$Z$67,Assumptions!$AA$29:$AA$67),3)</f>
        <v>0</v>
      </c>
      <c r="IB20">
        <f>ROUND(IA14*(1+Losses)*_xlfn.XLOOKUP(IB4,Assumptions!$Z$29:$Z$67,Assumptions!$AA$29:$AA$67),3)</f>
        <v>0</v>
      </c>
      <c r="IC20">
        <f>ROUND(IB14*(1+Losses)*_xlfn.XLOOKUP(IC4,Assumptions!$Z$29:$Z$67,Assumptions!$AA$29:$AA$67),3)</f>
        <v>0</v>
      </c>
      <c r="ID20">
        <f>ROUND(IC14*(1+Losses)*_xlfn.XLOOKUP(ID4,Assumptions!$Z$29:$Z$67,Assumptions!$AA$29:$AA$67),3)</f>
        <v>0</v>
      </c>
      <c r="IE20">
        <f>ROUND(ID14*(1+Losses)*_xlfn.XLOOKUP(IE4,Assumptions!$Z$29:$Z$67,Assumptions!$AA$29:$AA$67),3)</f>
        <v>0</v>
      </c>
      <c r="IF20">
        <f>ROUND(IE14*(1+Losses)*_xlfn.XLOOKUP(IF4,Assumptions!$Z$29:$Z$67,Assumptions!$AA$29:$AA$67),3)</f>
        <v>0</v>
      </c>
      <c r="IG20">
        <f>ROUND(IF14*(1+Losses)*_xlfn.XLOOKUP(IG4,Assumptions!$Z$29:$Z$67,Assumptions!$AA$29:$AA$67),3)</f>
        <v>0</v>
      </c>
      <c r="IH20">
        <f>ROUND(IG14*(1+Losses)*_xlfn.XLOOKUP(IH4,Assumptions!$Z$29:$Z$67,Assumptions!$AA$29:$AA$67),3)</f>
        <v>0</v>
      </c>
      <c r="II20">
        <f>ROUND(IH14*(1+Losses)*_xlfn.XLOOKUP(II4,Assumptions!$Z$29:$Z$67,Assumptions!$AA$29:$AA$67),3)</f>
        <v>0</v>
      </c>
      <c r="IJ20">
        <f>ROUND(II14*(1+Losses)*_xlfn.XLOOKUP(IJ4,Assumptions!$Z$29:$Z$67,Assumptions!$AA$29:$AA$67),3)</f>
        <v>0</v>
      </c>
      <c r="IK20">
        <f>ROUND(IJ14*(1+Losses)*_xlfn.XLOOKUP(IK4,Assumptions!$Z$29:$Z$67,Assumptions!$AA$29:$AA$67),3)</f>
        <v>0</v>
      </c>
      <c r="IL20">
        <f>ROUND(IK14*(1+Losses)*_xlfn.XLOOKUP(IL4,Assumptions!$Z$29:$Z$67,Assumptions!$AA$29:$AA$67),3)</f>
        <v>0</v>
      </c>
      <c r="IM20">
        <f>ROUND(IL14*(1+Losses)*_xlfn.XLOOKUP(IM4,Assumptions!$Z$29:$Z$67,Assumptions!$AA$29:$AA$67),3)</f>
        <v>0</v>
      </c>
      <c r="IN20">
        <f>ROUND(IM14*(1+Losses)*_xlfn.XLOOKUP(IN4,Assumptions!$Z$29:$Z$67,Assumptions!$AA$29:$AA$67),3)</f>
        <v>0</v>
      </c>
      <c r="IO20">
        <f>ROUND(IN14*(1+Losses)*_xlfn.XLOOKUP(IO4,Assumptions!$Z$29:$Z$67,Assumptions!$AA$29:$AA$67),3)</f>
        <v>0</v>
      </c>
      <c r="IP20">
        <f>ROUND(IO14*(1+Losses)*_xlfn.XLOOKUP(IP4,Assumptions!$Z$29:$Z$67,Assumptions!$AA$29:$AA$67),3)</f>
        <v>0</v>
      </c>
      <c r="IQ20">
        <f>ROUND(IP14*(1+Losses)*_xlfn.XLOOKUP(IQ4,Assumptions!$Z$29:$Z$67,Assumptions!$AA$29:$AA$67),3)</f>
        <v>0</v>
      </c>
      <c r="IR20">
        <f>ROUND(IQ14*(1+Losses)*_xlfn.XLOOKUP(IR4,Assumptions!$Z$29:$Z$67,Assumptions!$AA$29:$AA$67),3)</f>
        <v>0</v>
      </c>
      <c r="IS20">
        <f>ROUND(IR14*(1+Losses)*_xlfn.XLOOKUP(IS4,Assumptions!$Z$29:$Z$67,Assumptions!$AA$29:$AA$67),3)</f>
        <v>0</v>
      </c>
      <c r="IT20">
        <f>ROUND(IS14*(1+Losses)*_xlfn.XLOOKUP(IT4,Assumptions!$Z$29:$Z$67,Assumptions!$AA$29:$AA$67),3)</f>
        <v>0</v>
      </c>
      <c r="IU20">
        <f>ROUND(IT14*(1+Losses)*_xlfn.XLOOKUP(IU4,Assumptions!$Z$29:$Z$67,Assumptions!$AA$29:$AA$67),3)</f>
        <v>0</v>
      </c>
      <c r="IV20">
        <f>ROUND(IU14*(1+Losses)*_xlfn.XLOOKUP(IV4,Assumptions!$Z$29:$Z$67,Assumptions!$AA$29:$AA$67),3)</f>
        <v>0</v>
      </c>
      <c r="IW20">
        <f>ROUND(IV14*(1+Losses)*_xlfn.XLOOKUP(IW4,Assumptions!$Z$29:$Z$67,Assumptions!$AA$29:$AA$67),3)</f>
        <v>0</v>
      </c>
      <c r="IX20">
        <f>ROUND(IW14*(1+Losses)*_xlfn.XLOOKUP(IX4,Assumptions!$Z$29:$Z$67,Assumptions!$AA$29:$AA$67),3)</f>
        <v>0</v>
      </c>
      <c r="IY20">
        <f>ROUND(IX14*(1+Losses)*_xlfn.XLOOKUP(IY4,Assumptions!$Z$29:$Z$67,Assumptions!$AA$29:$AA$67),3)</f>
        <v>0</v>
      </c>
      <c r="IZ20">
        <f>ROUND(IY14*(1+Losses)*_xlfn.XLOOKUP(IZ4,Assumptions!$Z$29:$Z$67,Assumptions!$AA$29:$AA$67),3)</f>
        <v>0</v>
      </c>
      <c r="JA20">
        <f>ROUND(IZ14*(1+Losses)*_xlfn.XLOOKUP(JA4,Assumptions!$Z$29:$Z$67,Assumptions!$AA$29:$AA$67),3)</f>
        <v>0</v>
      </c>
      <c r="JB20">
        <f>ROUND(JA14*(1+Losses)*_xlfn.XLOOKUP(JB4,Assumptions!$Z$29:$Z$67,Assumptions!$AA$29:$AA$67),3)</f>
        <v>0</v>
      </c>
      <c r="JC20">
        <f>ROUND(JB14*(1+Losses)*_xlfn.XLOOKUP(JC4,Assumptions!$Z$29:$Z$67,Assumptions!$AA$29:$AA$67),3)</f>
        <v>0</v>
      </c>
      <c r="JD20">
        <f>ROUND(JC14*(1+Losses)*_xlfn.XLOOKUP(JD4,Assumptions!$Z$29:$Z$67,Assumptions!$AA$29:$AA$67),3)</f>
        <v>0</v>
      </c>
      <c r="JE20">
        <f>ROUND(JD14*(1+Losses)*_xlfn.XLOOKUP(JE4,Assumptions!$Z$29:$Z$67,Assumptions!$AA$29:$AA$67),3)</f>
        <v>0</v>
      </c>
      <c r="JF20">
        <f>ROUND(JE14*(1+Losses)*_xlfn.XLOOKUP(JF4,Assumptions!$Z$29:$Z$67,Assumptions!$AA$29:$AA$67),3)</f>
        <v>0</v>
      </c>
      <c r="JG20">
        <f>ROUND(JF14*(1+Losses)*_xlfn.XLOOKUP(JG4,Assumptions!$Z$29:$Z$67,Assumptions!$AA$29:$AA$67),3)</f>
        <v>0</v>
      </c>
      <c r="JH20">
        <f>ROUND(JG14*(1+Losses)*_xlfn.XLOOKUP(JH4,Assumptions!$Z$29:$Z$67,Assumptions!$AA$29:$AA$67),3)</f>
        <v>0</v>
      </c>
      <c r="JI20">
        <f>ROUND(JH14*(1+Losses)*_xlfn.XLOOKUP(JI4,Assumptions!$Z$29:$Z$67,Assumptions!$AA$29:$AA$67),3)</f>
        <v>0</v>
      </c>
      <c r="JJ20">
        <f>ROUND(JI14*(1+Losses)*_xlfn.XLOOKUP(JJ4,Assumptions!$Z$29:$Z$67,Assumptions!$AA$29:$AA$67),3)</f>
        <v>0</v>
      </c>
      <c r="JK20">
        <f>ROUND(JJ14*(1+Losses)*_xlfn.XLOOKUP(JK4,Assumptions!$Z$29:$Z$67,Assumptions!$AA$29:$AA$67),3)</f>
        <v>0</v>
      </c>
      <c r="JL20">
        <f>ROUND(JK14*(1+Losses)*_xlfn.XLOOKUP(JL4,Assumptions!$Z$29:$Z$67,Assumptions!$AA$29:$AA$67),3)</f>
        <v>0</v>
      </c>
      <c r="JM20">
        <f>ROUND(JL14*(1+Losses)*_xlfn.XLOOKUP(JM4,Assumptions!$Z$29:$Z$67,Assumptions!$AA$29:$AA$67),3)</f>
        <v>0</v>
      </c>
      <c r="JN20">
        <f>ROUND(JM14*(1+Losses)*_xlfn.XLOOKUP(JN4,Assumptions!$Z$29:$Z$67,Assumptions!$AA$29:$AA$67),3)</f>
        <v>0</v>
      </c>
      <c r="JO20">
        <f>ROUND(JN14*(1+Losses)*_xlfn.XLOOKUP(JO4,Assumptions!$Z$29:$Z$67,Assumptions!$AA$29:$AA$67),3)</f>
        <v>0</v>
      </c>
      <c r="JP20">
        <f>ROUND(JO14*(1+Losses)*_xlfn.XLOOKUP(JP4,Assumptions!$Z$29:$Z$67,Assumptions!$AA$29:$AA$67),3)</f>
        <v>0</v>
      </c>
      <c r="JQ20">
        <f>ROUND(JP14*(1+Losses)*_xlfn.XLOOKUP(JQ4,Assumptions!$Z$29:$Z$67,Assumptions!$AA$29:$AA$67),3)</f>
        <v>0</v>
      </c>
      <c r="JR20">
        <f>ROUND(JQ14*(1+Losses)*_xlfn.XLOOKUP(JR4,Assumptions!$Z$29:$Z$67,Assumptions!$AA$29:$AA$67),3)</f>
        <v>0</v>
      </c>
      <c r="JS20">
        <f>ROUND(JR14*(1+Losses)*_xlfn.XLOOKUP(JS4,Assumptions!$Z$29:$Z$67,Assumptions!$AA$29:$AA$67),3)</f>
        <v>0</v>
      </c>
      <c r="JT20">
        <f>ROUND(JS14*(1+Losses)*_xlfn.XLOOKUP(JT4,Assumptions!$Z$29:$Z$67,Assumptions!$AA$29:$AA$67),3)</f>
        <v>0</v>
      </c>
      <c r="JU20">
        <f>ROUND(JT14*(1+Losses)*_xlfn.XLOOKUP(JU4,Assumptions!$Z$29:$Z$67,Assumptions!$AA$29:$AA$67),3)</f>
        <v>0</v>
      </c>
      <c r="JV20">
        <f>ROUND(JU14*(1+Losses)*_xlfn.XLOOKUP(JV4,Assumptions!$Z$29:$Z$67,Assumptions!$AA$29:$AA$67),3)</f>
        <v>0</v>
      </c>
      <c r="JW20">
        <f>ROUND(JV14*(1+Losses)*_xlfn.XLOOKUP(JW4,Assumptions!$Z$29:$Z$67,Assumptions!$AA$29:$AA$67),3)</f>
        <v>0</v>
      </c>
      <c r="JX20">
        <f>ROUND(JW14*(1+Losses)*_xlfn.XLOOKUP(JX4,Assumptions!$Z$29:$Z$67,Assumptions!$AA$29:$AA$67),3)</f>
        <v>0</v>
      </c>
      <c r="JY20">
        <f>ROUND(JX14*(1+Losses)*_xlfn.XLOOKUP(JY4,Assumptions!$Z$29:$Z$67,Assumptions!$AA$29:$AA$67),3)</f>
        <v>0</v>
      </c>
      <c r="JZ20">
        <f>ROUND(JY14*(1+Losses)*_xlfn.XLOOKUP(JZ4,Assumptions!$Z$29:$Z$67,Assumptions!$AA$29:$AA$67),3)</f>
        <v>0</v>
      </c>
      <c r="KA20">
        <f>ROUND(JZ14*(1+Losses)*_xlfn.XLOOKUP(KA4,Assumptions!$Z$29:$Z$67,Assumptions!$AA$29:$AA$67),3)</f>
        <v>0</v>
      </c>
      <c r="KB20">
        <f>ROUND(KA14*(1+Losses)*_xlfn.XLOOKUP(KB4,Assumptions!$Z$29:$Z$67,Assumptions!$AA$29:$AA$67),3)</f>
        <v>0</v>
      </c>
      <c r="KC20">
        <f>ROUND(KB14*(1+Losses)*_xlfn.XLOOKUP(KC4,Assumptions!$Z$29:$Z$67,Assumptions!$AA$29:$AA$67),3)</f>
        <v>0</v>
      </c>
      <c r="KD20">
        <f>ROUND(KC14*(1+Losses)*_xlfn.XLOOKUP(KD4,Assumptions!$Z$29:$Z$67,Assumptions!$AA$29:$AA$67),3)</f>
        <v>0</v>
      </c>
      <c r="KE20">
        <f>ROUND(KD14*(1+Losses)*_xlfn.XLOOKUP(KE4,Assumptions!$Z$29:$Z$67,Assumptions!$AA$29:$AA$67),3)</f>
        <v>0</v>
      </c>
      <c r="KF20">
        <f>ROUND(KE14*(1+Losses)*_xlfn.XLOOKUP(KF4,Assumptions!$Z$29:$Z$67,Assumptions!$AA$29:$AA$67),3)</f>
        <v>0</v>
      </c>
      <c r="KG20">
        <f>ROUND(KF14*(1+Losses)*_xlfn.XLOOKUP(KG4,Assumptions!$Z$29:$Z$67,Assumptions!$AA$29:$AA$67),3)</f>
        <v>0</v>
      </c>
      <c r="KH20">
        <f>ROUND(KG14*(1+Losses)*_xlfn.XLOOKUP(KH4,Assumptions!$Z$29:$Z$67,Assumptions!$AA$29:$AA$67),3)</f>
        <v>0</v>
      </c>
      <c r="KI20">
        <f>ROUND(KH14*(1+Losses)*_xlfn.XLOOKUP(KI4,Assumptions!$Z$29:$Z$67,Assumptions!$AA$29:$AA$67),3)</f>
        <v>0</v>
      </c>
      <c r="KJ20">
        <f>ROUND(KI14*(1+Losses)*_xlfn.XLOOKUP(KJ4,Assumptions!$Z$29:$Z$67,Assumptions!$AA$29:$AA$67),3)</f>
        <v>0</v>
      </c>
      <c r="KK20">
        <f>ROUND(KJ14*(1+Losses)*_xlfn.XLOOKUP(KK4,Assumptions!$Z$29:$Z$67,Assumptions!$AA$29:$AA$67),3)</f>
        <v>0</v>
      </c>
      <c r="KL20">
        <f>ROUND(KK14*(1+Losses)*_xlfn.XLOOKUP(KL4,Assumptions!$Z$29:$Z$67,Assumptions!$AA$29:$AA$67),3)</f>
        <v>0</v>
      </c>
      <c r="KM20">
        <f>ROUND(KL14*(1+Losses)*_xlfn.XLOOKUP(KM4,Assumptions!$Z$29:$Z$67,Assumptions!$AA$29:$AA$67),3)</f>
        <v>0</v>
      </c>
      <c r="KN20">
        <f>ROUND(KM14*(1+Losses)*_xlfn.XLOOKUP(KN4,Assumptions!$Z$29:$Z$67,Assumptions!$AA$29:$AA$67),3)</f>
        <v>0</v>
      </c>
      <c r="KO20">
        <f>ROUND(KN14*(1+Losses)*_xlfn.XLOOKUP(KO4,Assumptions!$Z$29:$Z$67,Assumptions!$AA$29:$AA$67),3)</f>
        <v>0</v>
      </c>
      <c r="KP20">
        <f>ROUND(KO14*(1+Losses)*_xlfn.XLOOKUP(KP4,Assumptions!$Z$29:$Z$67,Assumptions!$AA$29:$AA$67),3)</f>
        <v>0</v>
      </c>
      <c r="KQ20">
        <f>ROUND(KP14*(1+Losses)*_xlfn.XLOOKUP(KQ4,Assumptions!$Z$29:$Z$67,Assumptions!$AA$29:$AA$67),3)</f>
        <v>0</v>
      </c>
      <c r="KR20">
        <f>ROUND(KQ14*(1+Losses)*_xlfn.XLOOKUP(KR4,Assumptions!$Z$29:$Z$67,Assumptions!$AA$29:$AA$67),3)</f>
        <v>0</v>
      </c>
      <c r="KS20">
        <f>ROUND(KR14*(1+Losses)*_xlfn.XLOOKUP(KS4,Assumptions!$Z$29:$Z$67,Assumptions!$AA$29:$AA$67),3)</f>
        <v>0</v>
      </c>
      <c r="KT20">
        <f>ROUND(KS14*(1+Losses)*_xlfn.XLOOKUP(KT4,Assumptions!$Z$29:$Z$67,Assumptions!$AA$29:$AA$67),3)</f>
        <v>0</v>
      </c>
      <c r="KU20">
        <f>ROUND(KT14*(1+Losses)*_xlfn.XLOOKUP(KU4,Assumptions!$Z$29:$Z$67,Assumptions!$AA$29:$AA$67),3)</f>
        <v>0</v>
      </c>
      <c r="KV20">
        <f>ROUND(KU14*(1+Losses)*_xlfn.XLOOKUP(KV4,Assumptions!$Z$29:$Z$67,Assumptions!$AA$29:$AA$67),3)</f>
        <v>0</v>
      </c>
      <c r="KW20">
        <f>ROUND(KV14*(1+Losses)*_xlfn.XLOOKUP(KW4,Assumptions!$Z$29:$Z$67,Assumptions!$AA$29:$AA$67),3)</f>
        <v>0</v>
      </c>
      <c r="KX20">
        <f>ROUND(KW14*(1+Losses)*_xlfn.XLOOKUP(KX4,Assumptions!$Z$29:$Z$67,Assumptions!$AA$29:$AA$67),3)</f>
        <v>0</v>
      </c>
      <c r="KY20">
        <f>ROUND(KX14*(1+Losses)*_xlfn.XLOOKUP(KY4,Assumptions!$Z$29:$Z$67,Assumptions!$AA$29:$AA$67),3)</f>
        <v>0</v>
      </c>
      <c r="KZ20">
        <f>ROUND(KY14*(1+Losses)*_xlfn.XLOOKUP(KZ4,Assumptions!$Z$29:$Z$67,Assumptions!$AA$29:$AA$67),3)</f>
        <v>0</v>
      </c>
      <c r="LA20">
        <f>ROUND(KZ14*(1+Losses)*_xlfn.XLOOKUP(LA4,Assumptions!$Z$29:$Z$67,Assumptions!$AA$29:$AA$67),3)</f>
        <v>0</v>
      </c>
      <c r="LB20">
        <f>ROUND(LA14*(1+Losses)*_xlfn.XLOOKUP(LB4,Assumptions!$Z$29:$Z$67,Assumptions!$AA$29:$AA$67),3)</f>
        <v>0</v>
      </c>
      <c r="LC20">
        <f>ROUND(LB14*(1+Losses)*_xlfn.XLOOKUP(LC4,Assumptions!$Z$29:$Z$67,Assumptions!$AA$29:$AA$67),3)</f>
        <v>0</v>
      </c>
      <c r="LD20">
        <f>ROUND(LC14*(1+Losses)*_xlfn.XLOOKUP(LD4,Assumptions!$Z$29:$Z$67,Assumptions!$AA$29:$AA$67),3)</f>
        <v>0</v>
      </c>
      <c r="LE20">
        <f>ROUND(LD14*(1+Losses)*_xlfn.XLOOKUP(LE4,Assumptions!$Z$29:$Z$67,Assumptions!$AA$29:$AA$67),3)</f>
        <v>0</v>
      </c>
      <c r="LF20">
        <f>ROUND(LE14*(1+Losses)*_xlfn.XLOOKUP(LF4,Assumptions!$Z$29:$Z$67,Assumptions!$AA$29:$AA$67),3)</f>
        <v>0</v>
      </c>
      <c r="LG20">
        <f>ROUND(LF14*(1+Losses)*_xlfn.XLOOKUP(LG4,Assumptions!$Z$29:$Z$67,Assumptions!$AA$29:$AA$67),3)</f>
        <v>0</v>
      </c>
      <c r="LH20">
        <f>ROUND(LG14*(1+Losses)*_xlfn.XLOOKUP(LH4,Assumptions!$Z$29:$Z$67,Assumptions!$AA$29:$AA$67),3)</f>
        <v>0</v>
      </c>
      <c r="LI20">
        <f>ROUND(LH14*(1+Losses)*_xlfn.XLOOKUP(LI4,Assumptions!$Z$29:$Z$67,Assumptions!$AA$29:$AA$67),3)</f>
        <v>0</v>
      </c>
      <c r="LJ20">
        <f>ROUND(LI14*(1+Losses)*_xlfn.XLOOKUP(LJ4,Assumptions!$Z$29:$Z$67,Assumptions!$AA$29:$AA$67),3)</f>
        <v>0</v>
      </c>
      <c r="LK20">
        <f>ROUND(LJ14*(1+Losses)*_xlfn.XLOOKUP(LK4,Assumptions!$Z$29:$Z$67,Assumptions!$AA$29:$AA$67),3)</f>
        <v>0</v>
      </c>
      <c r="LL20">
        <f>ROUND(LK14*(1+Losses)*_xlfn.XLOOKUP(LL4,Assumptions!$Z$29:$Z$67,Assumptions!$AA$29:$AA$67),3)</f>
        <v>0</v>
      </c>
      <c r="LM20">
        <f>ROUND(LL14*(1+Losses)*_xlfn.XLOOKUP(LM4,Assumptions!$Z$29:$Z$67,Assumptions!$AA$29:$AA$67),3)</f>
        <v>0</v>
      </c>
      <c r="LN20">
        <f>ROUND(LM14*(1+Losses)*_xlfn.XLOOKUP(LN4,Assumptions!$Z$29:$Z$67,Assumptions!$AA$29:$AA$67),3)</f>
        <v>0</v>
      </c>
      <c r="LO20">
        <f>ROUND(LN14*(1+Losses)*_xlfn.XLOOKUP(LO4,Assumptions!$Z$29:$Z$67,Assumptions!$AA$29:$AA$67),3)</f>
        <v>0</v>
      </c>
      <c r="LP20">
        <f>ROUND(LO14*(1+Losses)*_xlfn.XLOOKUP(LP4,Assumptions!$Z$29:$Z$67,Assumptions!$AA$29:$AA$67),3)</f>
        <v>0</v>
      </c>
      <c r="LQ20">
        <f>ROUND(LP14*(1+Losses)*_xlfn.XLOOKUP(LQ4,Assumptions!$Z$29:$Z$67,Assumptions!$AA$29:$AA$67),3)</f>
        <v>0</v>
      </c>
      <c r="LR20">
        <f>ROUND(LQ14*(1+Losses)*_xlfn.XLOOKUP(LR4,Assumptions!$Z$29:$Z$67,Assumptions!$AA$29:$AA$67),3)</f>
        <v>0</v>
      </c>
      <c r="LS20">
        <f>ROUND(LR14*(1+Losses)*_xlfn.XLOOKUP(LS4,Assumptions!$Z$29:$Z$67,Assumptions!$AA$29:$AA$67),3)</f>
        <v>0</v>
      </c>
      <c r="LT20">
        <f>ROUND(LS14*(1+Losses)*_xlfn.XLOOKUP(LT4,Assumptions!$Z$29:$Z$67,Assumptions!$AA$29:$AA$67),3)</f>
        <v>0</v>
      </c>
      <c r="LU20">
        <f>ROUND(LT14*(1+Losses)*_xlfn.XLOOKUP(LU4,Assumptions!$Z$29:$Z$67,Assumptions!$AA$29:$AA$67),3)</f>
        <v>0</v>
      </c>
      <c r="LV20">
        <f>ROUND(LU14*(1+Losses)*_xlfn.XLOOKUP(LV4,Assumptions!$Z$29:$Z$67,Assumptions!$AA$29:$AA$67),3)</f>
        <v>0</v>
      </c>
      <c r="LW20">
        <f>ROUND(LV14*(1+Losses)*_xlfn.XLOOKUP(LW4,Assumptions!$Z$29:$Z$67,Assumptions!$AA$29:$AA$67),3)</f>
        <v>0</v>
      </c>
      <c r="LX20">
        <f>ROUND(LW14*(1+Losses)*_xlfn.XLOOKUP(LX4,Assumptions!$Z$29:$Z$67,Assumptions!$AA$29:$AA$67),3)</f>
        <v>0</v>
      </c>
      <c r="LY20">
        <f>ROUND(LX14*(1+Losses)*_xlfn.XLOOKUP(LY4,Assumptions!$Z$29:$Z$67,Assumptions!$AA$29:$AA$67),3)</f>
        <v>0</v>
      </c>
      <c r="LZ20">
        <f>ROUND(LY14*(1+Losses)*_xlfn.XLOOKUP(LZ4,Assumptions!$Z$29:$Z$67,Assumptions!$AA$29:$AA$67),3)</f>
        <v>0</v>
      </c>
      <c r="MA20">
        <f>ROUND(LZ14*(1+Losses)*_xlfn.XLOOKUP(MA4,Assumptions!$Z$29:$Z$67,Assumptions!$AA$29:$AA$67),3)</f>
        <v>0</v>
      </c>
      <c r="MB20">
        <f>ROUND(MA14*(1+Losses)*_xlfn.XLOOKUP(MB4,Assumptions!$Z$29:$Z$67,Assumptions!$AA$29:$AA$67),3)</f>
        <v>0</v>
      </c>
      <c r="MC20">
        <f>ROUND(MB14*(1+Losses)*_xlfn.XLOOKUP(MC4,Assumptions!$Z$29:$Z$67,Assumptions!$AA$29:$AA$67),3)</f>
        <v>0</v>
      </c>
      <c r="MD20">
        <f>ROUND(MC14*(1+Losses)*_xlfn.XLOOKUP(MD4,Assumptions!$Z$29:$Z$67,Assumptions!$AA$29:$AA$67),3)</f>
        <v>0</v>
      </c>
      <c r="ME20">
        <f>ROUND(MD14*(1+Losses)*_xlfn.XLOOKUP(ME4,Assumptions!$Z$29:$Z$67,Assumptions!$AA$29:$AA$67),3)</f>
        <v>0</v>
      </c>
      <c r="MF20">
        <f>ROUND(ME14*(1+Losses)*_xlfn.XLOOKUP(MF4,Assumptions!$Z$29:$Z$67,Assumptions!$AA$29:$AA$67),3)</f>
        <v>0</v>
      </c>
      <c r="MG20">
        <f>ROUND(MF14*(1+Losses)*_xlfn.XLOOKUP(MG4,Assumptions!$Z$29:$Z$67,Assumptions!$AA$29:$AA$67),3)</f>
        <v>0</v>
      </c>
      <c r="MH20">
        <f>ROUND(MG14*(1+Losses)*_xlfn.XLOOKUP(MH4,Assumptions!$Z$29:$Z$67,Assumptions!$AA$29:$AA$67),3)</f>
        <v>0</v>
      </c>
      <c r="MI20">
        <f>ROUND(MH14*(1+Losses)*_xlfn.XLOOKUP(MI4,Assumptions!$Z$29:$Z$67,Assumptions!$AA$29:$AA$67),3)</f>
        <v>0</v>
      </c>
      <c r="MJ20">
        <f>ROUND(MI14*(1+Losses)*_xlfn.XLOOKUP(MJ4,Assumptions!$Z$29:$Z$67,Assumptions!$AA$29:$AA$67),3)</f>
        <v>0</v>
      </c>
      <c r="MK20">
        <f>ROUND(MJ14*(1+Losses)*_xlfn.XLOOKUP(MK4,Assumptions!$Z$29:$Z$67,Assumptions!$AA$29:$AA$67),3)</f>
        <v>0</v>
      </c>
      <c r="ML20">
        <f>ROUND(MK14*(1+Losses)*_xlfn.XLOOKUP(ML4,Assumptions!$Z$29:$Z$67,Assumptions!$AA$29:$AA$67),3)</f>
        <v>0</v>
      </c>
      <c r="MM20">
        <f>ROUND(ML14*(1+Losses)*_xlfn.XLOOKUP(MM4,Assumptions!$Z$29:$Z$67,Assumptions!$AA$29:$AA$67),3)</f>
        <v>0</v>
      </c>
      <c r="MN20">
        <f>ROUND(MM14*(1+Losses)*_xlfn.XLOOKUP(MN4,Assumptions!$Z$29:$Z$67,Assumptions!$AA$29:$AA$67),3)</f>
        <v>0</v>
      </c>
      <c r="MO20">
        <f>ROUND(MN14*(1+Losses)*_xlfn.XLOOKUP(MO4,Assumptions!$Z$29:$Z$67,Assumptions!$AA$29:$AA$67),3)</f>
        <v>0</v>
      </c>
      <c r="MP20">
        <f>ROUND(MO14*(1+Losses)*_xlfn.XLOOKUP(MP4,Assumptions!$Z$29:$Z$67,Assumptions!$AA$29:$AA$67),3)</f>
        <v>0</v>
      </c>
      <c r="MQ20">
        <f>ROUND(MP14*(1+Losses)*_xlfn.XLOOKUP(MQ4,Assumptions!$Z$29:$Z$67,Assumptions!$AA$29:$AA$67),3)</f>
        <v>0</v>
      </c>
      <c r="MR20">
        <f>ROUND(MQ14*(1+Losses)*_xlfn.XLOOKUP(MR4,Assumptions!$Z$29:$Z$67,Assumptions!$AA$29:$AA$67),3)</f>
        <v>0</v>
      </c>
      <c r="MS20">
        <f>ROUND(MR14*(1+Losses)*_xlfn.XLOOKUP(MS4,Assumptions!$Z$29:$Z$67,Assumptions!$AA$29:$AA$67),3)</f>
        <v>0</v>
      </c>
      <c r="MT20">
        <f>ROUND(MS14*(1+Losses)*_xlfn.XLOOKUP(MT4,Assumptions!$Z$29:$Z$67,Assumptions!$AA$29:$AA$67),3)</f>
        <v>0</v>
      </c>
      <c r="MU20">
        <f>ROUND(MT14*(1+Losses)*_xlfn.XLOOKUP(MU4,Assumptions!$Z$29:$Z$67,Assumptions!$AA$29:$AA$67),3)</f>
        <v>0</v>
      </c>
      <c r="MV20">
        <f>ROUND(MU14*(1+Losses)*_xlfn.XLOOKUP(MV4,Assumptions!$Z$29:$Z$67,Assumptions!$AA$29:$AA$67),3)</f>
        <v>0</v>
      </c>
      <c r="MW20">
        <f>ROUND(MV14*(1+Losses)*_xlfn.XLOOKUP(MW4,Assumptions!$Z$29:$Z$67,Assumptions!$AA$29:$AA$67),3)</f>
        <v>0</v>
      </c>
      <c r="MX20">
        <f>ROUND(MW14*(1+Losses)*_xlfn.XLOOKUP(MX4,Assumptions!$Z$29:$Z$67,Assumptions!$AA$29:$AA$67),3)</f>
        <v>0</v>
      </c>
      <c r="NU20">
        <f t="shared" ref="NU20:NU63" si="417">NU19</f>
        <v>8</v>
      </c>
      <c r="NV20">
        <f t="shared" ref="NV20:NV63" si="418">NV19+1</f>
        <v>2026</v>
      </c>
      <c r="NW20" s="1">
        <f t="shared" ref="NW20:NW63" si="419">EOMONTH(NW19,11)+1</f>
        <v>46174</v>
      </c>
      <c r="NX20" s="1">
        <f t="shared" ref="NX20:NX63" si="420">EOMONTH(NX19,12)</f>
        <v>46538</v>
      </c>
      <c r="NY20">
        <f t="shared" ref="NY20:NY26" si="421">SUMIFS($C$13:$NR$13,$C$4:$NR$4,NV20,$C$6:$NR$6,NU20)</f>
        <v>0</v>
      </c>
    </row>
    <row r="21" spans="1:389">
      <c r="NU21">
        <f t="shared" si="417"/>
        <v>8</v>
      </c>
      <c r="NV21">
        <f t="shared" si="418"/>
        <v>2027</v>
      </c>
      <c r="NW21" s="1">
        <f t="shared" si="419"/>
        <v>46539</v>
      </c>
      <c r="NX21" s="1">
        <f t="shared" si="420"/>
        <v>46904</v>
      </c>
      <c r="NY21">
        <f t="shared" si="421"/>
        <v>0</v>
      </c>
    </row>
    <row r="22" spans="1:389">
      <c r="A22" t="s">
        <v>354</v>
      </c>
      <c r="C22" s="17">
        <f>SUMIF('FCM-RNS-LMP Assumptions'!$I:$I,"="&amp;DATEVALUE('Monthly Value (3)'!C$6&amp;"/1/"&amp;'Monthly Value (3)'!C$4),'FCM-RNS-LMP Assumptions'!$J:$J)</f>
        <v>19.302306428000001</v>
      </c>
      <c r="D22" s="17">
        <f>SUMIF('FCM-RNS-LMP Assumptions'!$I:$I,"="&amp;DATEVALUE('Monthly Value (3)'!D$6&amp;"/1/"&amp;'Monthly Value (3)'!D$4),'FCM-RNS-LMP Assumptions'!$J:$J)</f>
        <v>19.34775255656</v>
      </c>
      <c r="E22" s="17">
        <f>SUMIF('FCM-RNS-LMP Assumptions'!$I:$I,"="&amp;DATEVALUE('Monthly Value (3)'!E$6&amp;"/1/"&amp;'Monthly Value (3)'!E$4),'FCM-RNS-LMP Assumptions'!$J:$J)</f>
        <v>19.34775255656</v>
      </c>
      <c r="F22" s="17">
        <f>SUMIF('FCM-RNS-LMP Assumptions'!$I:$I,"="&amp;DATEVALUE('Monthly Value (3)'!F$6&amp;"/1/"&amp;'Monthly Value (3)'!F$4),'FCM-RNS-LMP Assumptions'!$J:$J)</f>
        <v>19.34775255656</v>
      </c>
      <c r="G22" s="17">
        <f>SUMIF('FCM-RNS-LMP Assumptions'!$I:$I,"="&amp;DATEVALUE('Monthly Value (3)'!G$6&amp;"/1/"&amp;'Monthly Value (3)'!G$4),'FCM-RNS-LMP Assumptions'!$J:$J)</f>
        <v>19.34775255656</v>
      </c>
      <c r="H22" s="17">
        <f>SUMIF('FCM-RNS-LMP Assumptions'!$I:$I,"="&amp;DATEVALUE('Monthly Value (3)'!H$6&amp;"/1/"&amp;'Monthly Value (3)'!H$4),'FCM-RNS-LMP Assumptions'!$J:$J)</f>
        <v>19.34775255656</v>
      </c>
      <c r="I22" s="17">
        <f>SUMIF('FCM-RNS-LMP Assumptions'!$I:$I,"="&amp;DATEVALUE('Monthly Value (3)'!I$6&amp;"/1/"&amp;'Monthly Value (3)'!I$4),'FCM-RNS-LMP Assumptions'!$J:$J)</f>
        <v>19.34775255656</v>
      </c>
      <c r="J22" s="17">
        <f>SUMIF('FCM-RNS-LMP Assumptions'!$I:$I,"="&amp;DATEVALUE('Monthly Value (3)'!J$6&amp;"/1/"&amp;'Monthly Value (3)'!J$4),'FCM-RNS-LMP Assumptions'!$J:$J)</f>
        <v>19.34775255656</v>
      </c>
      <c r="K22" s="17">
        <f>SUMIF('FCM-RNS-LMP Assumptions'!$I:$I,"="&amp;DATEVALUE('Monthly Value (3)'!K$6&amp;"/1/"&amp;'Monthly Value (3)'!K$4),'FCM-RNS-LMP Assumptions'!$J:$J)</f>
        <v>19.34775255656</v>
      </c>
      <c r="L22" s="17">
        <f>SUMIF('FCM-RNS-LMP Assumptions'!$I:$I,"="&amp;DATEVALUE('Monthly Value (3)'!L$6&amp;"/1/"&amp;'Monthly Value (3)'!L$4),'FCM-RNS-LMP Assumptions'!$J:$J)</f>
        <v>19.34775255656</v>
      </c>
      <c r="M22" s="17">
        <f>SUMIF('FCM-RNS-LMP Assumptions'!$I:$I,"="&amp;DATEVALUE('Monthly Value (3)'!M$6&amp;"/1/"&amp;'Monthly Value (3)'!M$4),'FCM-RNS-LMP Assumptions'!$J:$J)</f>
        <v>19.34775255656</v>
      </c>
      <c r="N22" s="17">
        <f>SUMIF('FCM-RNS-LMP Assumptions'!$I:$I,"="&amp;DATEVALUE('Monthly Value (3)'!N$6&amp;"/1/"&amp;'Monthly Value (3)'!N$4),'FCM-RNS-LMP Assumptions'!$J:$J)</f>
        <v>19.34775255656</v>
      </c>
      <c r="O22" s="17">
        <f>SUMIF('FCM-RNS-LMP Assumptions'!$I:$I,"="&amp;DATEVALUE('Monthly Value (3)'!O$6&amp;"/1/"&amp;'Monthly Value (3)'!O$4),'FCM-RNS-LMP Assumptions'!$J:$J)</f>
        <v>20.16775255656</v>
      </c>
      <c r="P22" s="17">
        <f>SUMIF('FCM-RNS-LMP Assumptions'!$I:$I,"="&amp;DATEVALUE('Monthly Value (3)'!P$6&amp;"/1/"&amp;'Monthly Value (3)'!P$4),'FCM-RNS-LMP Assumptions'!$J:$J)</f>
        <v>20.214107607691201</v>
      </c>
      <c r="Q22" s="17">
        <f>SUMIF('FCM-RNS-LMP Assumptions'!$I:$I,"="&amp;DATEVALUE('Monthly Value (3)'!Q$6&amp;"/1/"&amp;'Monthly Value (3)'!Q$4),'FCM-RNS-LMP Assumptions'!$J:$J)</f>
        <v>20.214107607691201</v>
      </c>
      <c r="R22" s="17">
        <f>SUMIF('FCM-RNS-LMP Assumptions'!$I:$I,"="&amp;DATEVALUE('Monthly Value (3)'!R$6&amp;"/1/"&amp;'Monthly Value (3)'!R$4),'FCM-RNS-LMP Assumptions'!$J:$J)</f>
        <v>20.214107607691201</v>
      </c>
      <c r="S22" s="17">
        <f>SUMIF('FCM-RNS-LMP Assumptions'!$I:$I,"="&amp;DATEVALUE('Monthly Value (3)'!S$6&amp;"/1/"&amp;'Monthly Value (3)'!S$4),'FCM-RNS-LMP Assumptions'!$J:$J)</f>
        <v>20.214107607691201</v>
      </c>
      <c r="T22" s="17">
        <f>SUMIF('FCM-RNS-LMP Assumptions'!$I:$I,"="&amp;DATEVALUE('Monthly Value (3)'!T$6&amp;"/1/"&amp;'Monthly Value (3)'!T$4),'FCM-RNS-LMP Assumptions'!$J:$J)</f>
        <v>20.214107607691201</v>
      </c>
      <c r="U22" s="17">
        <f>SUMIF('FCM-RNS-LMP Assumptions'!$I:$I,"="&amp;DATEVALUE('Monthly Value (3)'!U$6&amp;"/1/"&amp;'Monthly Value (3)'!U$4),'FCM-RNS-LMP Assumptions'!$J:$J)</f>
        <v>20.214107607691201</v>
      </c>
      <c r="V22" s="17">
        <f>SUMIF('FCM-RNS-LMP Assumptions'!$I:$I,"="&amp;DATEVALUE('Monthly Value (3)'!V$6&amp;"/1/"&amp;'Monthly Value (3)'!V$4),'FCM-RNS-LMP Assumptions'!$J:$J)</f>
        <v>20.214107607691201</v>
      </c>
      <c r="W22" s="17">
        <f>SUMIF('FCM-RNS-LMP Assumptions'!$I:$I,"="&amp;DATEVALUE('Monthly Value (3)'!W$6&amp;"/1/"&amp;'Monthly Value (3)'!W$4),'FCM-RNS-LMP Assumptions'!$J:$J)</f>
        <v>20.214107607691201</v>
      </c>
      <c r="X22" s="17">
        <f>SUMIF('FCM-RNS-LMP Assumptions'!$I:$I,"="&amp;DATEVALUE('Monthly Value (3)'!X$6&amp;"/1/"&amp;'Monthly Value (3)'!X$4),'FCM-RNS-LMP Assumptions'!$J:$J)</f>
        <v>20.214107607691201</v>
      </c>
      <c r="Y22" s="17">
        <f>SUMIF('FCM-RNS-LMP Assumptions'!$I:$I,"="&amp;DATEVALUE('Monthly Value (3)'!Y$6&amp;"/1/"&amp;'Monthly Value (3)'!Y$4),'FCM-RNS-LMP Assumptions'!$J:$J)</f>
        <v>20.214107607691201</v>
      </c>
      <c r="Z22" s="17">
        <f>SUMIF('FCM-RNS-LMP Assumptions'!$I:$I,"="&amp;DATEVALUE('Monthly Value (3)'!Z$6&amp;"/1/"&amp;'Monthly Value (3)'!Z$4),'FCM-RNS-LMP Assumptions'!$J:$J)</f>
        <v>20.214107607691201</v>
      </c>
      <c r="AA22" s="17">
        <f>SUMIF('FCM-RNS-LMP Assumptions'!$I:$I,"="&amp;DATEVALUE('Monthly Value (3)'!AA$6&amp;"/1/"&amp;'Monthly Value (3)'!AA$4),'FCM-RNS-LMP Assumptions'!$J:$J)</f>
        <v>20.6641076076912</v>
      </c>
      <c r="AB22" s="17">
        <f>SUMIF('FCM-RNS-LMP Assumptions'!$I:$I,"="&amp;DATEVALUE('Monthly Value (3)'!AB$6&amp;"/1/"&amp;'Monthly Value (3)'!AB$4),'FCM-RNS-LMP Assumptions'!$J:$J)</f>
        <v>20.711389759845027</v>
      </c>
      <c r="AC22" s="17">
        <f>SUMIF('FCM-RNS-LMP Assumptions'!$I:$I,"="&amp;DATEVALUE('Monthly Value (3)'!AC$6&amp;"/1/"&amp;'Monthly Value (3)'!AC$4),'FCM-RNS-LMP Assumptions'!$J:$J)</f>
        <v>20.711389759845027</v>
      </c>
      <c r="AD22" s="17">
        <f>SUMIF('FCM-RNS-LMP Assumptions'!$I:$I,"="&amp;DATEVALUE('Monthly Value (3)'!AD$6&amp;"/1/"&amp;'Monthly Value (3)'!AD$4),'FCM-RNS-LMP Assumptions'!$J:$J)</f>
        <v>20.711389759845027</v>
      </c>
      <c r="AE22" s="17">
        <f>SUMIF('FCM-RNS-LMP Assumptions'!$I:$I,"="&amp;DATEVALUE('Monthly Value (3)'!AE$6&amp;"/1/"&amp;'Monthly Value (3)'!AE$4),'FCM-RNS-LMP Assumptions'!$J:$J)</f>
        <v>20.711389759845027</v>
      </c>
      <c r="AF22" s="17">
        <f>SUMIF('FCM-RNS-LMP Assumptions'!$I:$I,"="&amp;DATEVALUE('Monthly Value (3)'!AF$6&amp;"/1/"&amp;'Monthly Value (3)'!AF$4),'FCM-RNS-LMP Assumptions'!$J:$J)</f>
        <v>20.711389759845027</v>
      </c>
      <c r="AG22" s="17">
        <f>SUMIF('FCM-RNS-LMP Assumptions'!$I:$I,"="&amp;DATEVALUE('Monthly Value (3)'!AG$6&amp;"/1/"&amp;'Monthly Value (3)'!AG$4),'FCM-RNS-LMP Assumptions'!$J:$J)</f>
        <v>20.711389759845027</v>
      </c>
      <c r="AH22" s="17">
        <f>SUMIF('FCM-RNS-LMP Assumptions'!$I:$I,"="&amp;DATEVALUE('Monthly Value (3)'!AH$6&amp;"/1/"&amp;'Monthly Value (3)'!AH$4),'FCM-RNS-LMP Assumptions'!$J:$J)</f>
        <v>20.711389759845027</v>
      </c>
      <c r="AI22" s="17">
        <f>SUMIF('FCM-RNS-LMP Assumptions'!$I:$I,"="&amp;DATEVALUE('Monthly Value (3)'!AI$6&amp;"/1/"&amp;'Monthly Value (3)'!AI$4),'FCM-RNS-LMP Assumptions'!$J:$J)</f>
        <v>20.711389759845027</v>
      </c>
      <c r="AJ22" s="17">
        <f>SUMIF('FCM-RNS-LMP Assumptions'!$I:$I,"="&amp;DATEVALUE('Monthly Value (3)'!AJ$6&amp;"/1/"&amp;'Monthly Value (3)'!AJ$4),'FCM-RNS-LMP Assumptions'!$J:$J)</f>
        <v>20.711389759845027</v>
      </c>
      <c r="AK22" s="17">
        <f>SUMIF('FCM-RNS-LMP Assumptions'!$I:$I,"="&amp;DATEVALUE('Monthly Value (3)'!AK$6&amp;"/1/"&amp;'Monthly Value (3)'!AK$4),'FCM-RNS-LMP Assumptions'!$J:$J)</f>
        <v>20.711389759845027</v>
      </c>
      <c r="AL22" s="17">
        <f>SUMIF('FCM-RNS-LMP Assumptions'!$I:$I,"="&amp;DATEVALUE('Monthly Value (3)'!AL$6&amp;"/1/"&amp;'Monthly Value (3)'!AL$4),'FCM-RNS-LMP Assumptions'!$J:$J)</f>
        <v>20.711389759845027</v>
      </c>
      <c r="AM22" s="17">
        <f>SUMIF('FCM-RNS-LMP Assumptions'!$I:$I,"="&amp;DATEVALUE('Monthly Value (3)'!AM$6&amp;"/1/"&amp;'Monthly Value (3)'!AM$4),'FCM-RNS-LMP Assumptions'!$J:$J)</f>
        <v>20.981389759845023</v>
      </c>
      <c r="AN22" s="17">
        <f>SUMIF('FCM-RNS-LMP Assumptions'!$I:$I,"="&amp;DATEVALUE('Monthly Value (3)'!AN$6&amp;"/1/"&amp;'Monthly Value (3)'!AN$4),'FCM-RNS-LMP Assumptions'!$J:$J)</f>
        <v>21.029617555041924</v>
      </c>
      <c r="AO22" s="17">
        <f>SUMIF('FCM-RNS-LMP Assumptions'!$I:$I,"="&amp;DATEVALUE('Monthly Value (3)'!AO$6&amp;"/1/"&amp;'Monthly Value (3)'!AO$4),'FCM-RNS-LMP Assumptions'!$J:$J)</f>
        <v>21.029617555041924</v>
      </c>
      <c r="AP22" s="17">
        <f>SUMIF('FCM-RNS-LMP Assumptions'!$I:$I,"="&amp;DATEVALUE('Monthly Value (3)'!AP$6&amp;"/1/"&amp;'Monthly Value (3)'!AP$4),'FCM-RNS-LMP Assumptions'!$J:$J)</f>
        <v>21.029617555041924</v>
      </c>
      <c r="AQ22" s="17">
        <f>SUMIF('FCM-RNS-LMP Assumptions'!$I:$I,"="&amp;DATEVALUE('Monthly Value (3)'!AQ$6&amp;"/1/"&amp;'Monthly Value (3)'!AQ$4),'FCM-RNS-LMP Assumptions'!$J:$J)</f>
        <v>21.029617555041924</v>
      </c>
      <c r="AR22" s="17">
        <f>SUMIF('FCM-RNS-LMP Assumptions'!$I:$I,"="&amp;DATEVALUE('Monthly Value (3)'!AR$6&amp;"/1/"&amp;'Monthly Value (3)'!AR$4),'FCM-RNS-LMP Assumptions'!$J:$J)</f>
        <v>21.029617555041924</v>
      </c>
      <c r="AS22" s="17">
        <f>SUMIF('FCM-RNS-LMP Assumptions'!$I:$I,"="&amp;DATEVALUE('Monthly Value (3)'!AS$6&amp;"/1/"&amp;'Monthly Value (3)'!AS$4),'FCM-RNS-LMP Assumptions'!$J:$J)</f>
        <v>21.029617555041924</v>
      </c>
      <c r="AT22" s="17">
        <f>SUMIF('FCM-RNS-LMP Assumptions'!$I:$I,"="&amp;DATEVALUE('Monthly Value (3)'!AT$6&amp;"/1/"&amp;'Monthly Value (3)'!AT$4),'FCM-RNS-LMP Assumptions'!$J:$J)</f>
        <v>21.029617555041924</v>
      </c>
      <c r="AU22" s="17">
        <f>SUMIF('FCM-RNS-LMP Assumptions'!$I:$I,"="&amp;DATEVALUE('Monthly Value (3)'!AU$6&amp;"/1/"&amp;'Monthly Value (3)'!AU$4),'FCM-RNS-LMP Assumptions'!$J:$J)</f>
        <v>21.029617555041924</v>
      </c>
      <c r="AV22" s="17">
        <f>SUMIF('FCM-RNS-LMP Assumptions'!$I:$I,"="&amp;DATEVALUE('Monthly Value (3)'!AV$6&amp;"/1/"&amp;'Monthly Value (3)'!AV$4),'FCM-RNS-LMP Assumptions'!$J:$J)</f>
        <v>21.029617555041924</v>
      </c>
      <c r="AW22" s="17">
        <f>SUMIF('FCM-RNS-LMP Assumptions'!$I:$I,"="&amp;DATEVALUE('Monthly Value (3)'!AW$6&amp;"/1/"&amp;'Monthly Value (3)'!AW$4),'FCM-RNS-LMP Assumptions'!$J:$J)</f>
        <v>21.029617555041924</v>
      </c>
      <c r="AX22" s="17">
        <f>SUMIF('FCM-RNS-LMP Assumptions'!$I:$I,"="&amp;DATEVALUE('Monthly Value (3)'!AX$6&amp;"/1/"&amp;'Monthly Value (3)'!AX$4),'FCM-RNS-LMP Assumptions'!$J:$J)</f>
        <v>21.029617555041924</v>
      </c>
      <c r="AY22" s="17">
        <f>SUMIF('FCM-RNS-LMP Assumptions'!$I:$I,"="&amp;DATEVALUE('Monthly Value (3)'!AY$6&amp;"/1/"&amp;'Monthly Value (3)'!AY$4),'FCM-RNS-LMP Assumptions'!$J:$J)</f>
        <v>21.309617555041925</v>
      </c>
      <c r="AZ22" s="17">
        <f>SUMIF('FCM-RNS-LMP Assumptions'!$I:$I,"="&amp;DATEVALUE('Monthly Value (3)'!AZ$6&amp;"/1/"&amp;'Monthly Value (3)'!AZ$4),'FCM-RNS-LMP Assumptions'!$J:$J)</f>
        <v>21.358809906142763</v>
      </c>
      <c r="BA22" s="17">
        <f>SUMIF('FCM-RNS-LMP Assumptions'!$I:$I,"="&amp;DATEVALUE('Monthly Value (3)'!BA$6&amp;"/1/"&amp;'Monthly Value (3)'!BA$4),'FCM-RNS-LMP Assumptions'!$J:$J)</f>
        <v>21.358809906142763</v>
      </c>
      <c r="BB22" s="17">
        <f>SUMIF('FCM-RNS-LMP Assumptions'!$I:$I,"="&amp;DATEVALUE('Monthly Value (3)'!BB$6&amp;"/1/"&amp;'Monthly Value (3)'!BB$4),'FCM-RNS-LMP Assumptions'!$J:$J)</f>
        <v>21.358809906142763</v>
      </c>
      <c r="BC22" s="17">
        <f>SUMIF('FCM-RNS-LMP Assumptions'!$I:$I,"="&amp;DATEVALUE('Monthly Value (3)'!BC$6&amp;"/1/"&amp;'Monthly Value (3)'!BC$4),'FCM-RNS-LMP Assumptions'!$J:$J)</f>
        <v>21.358809906142763</v>
      </c>
      <c r="BD22" s="17">
        <f>SUMIF('FCM-RNS-LMP Assumptions'!$I:$I,"="&amp;DATEVALUE('Monthly Value (3)'!BD$6&amp;"/1/"&amp;'Monthly Value (3)'!BD$4),'FCM-RNS-LMP Assumptions'!$J:$J)</f>
        <v>21.358809906142763</v>
      </c>
      <c r="BE22" s="17">
        <f>SUMIF('FCM-RNS-LMP Assumptions'!$I:$I,"="&amp;DATEVALUE('Monthly Value (3)'!BE$6&amp;"/1/"&amp;'Monthly Value (3)'!BE$4),'FCM-RNS-LMP Assumptions'!$J:$J)</f>
        <v>21.358809906142763</v>
      </c>
      <c r="BF22" s="17">
        <f>SUMIF('FCM-RNS-LMP Assumptions'!$I:$I,"="&amp;DATEVALUE('Monthly Value (3)'!BF$6&amp;"/1/"&amp;'Monthly Value (3)'!BF$4),'FCM-RNS-LMP Assumptions'!$J:$J)</f>
        <v>21.358809906142763</v>
      </c>
      <c r="BG22" s="17">
        <f>SUMIF('FCM-RNS-LMP Assumptions'!$I:$I,"="&amp;DATEVALUE('Monthly Value (3)'!BG$6&amp;"/1/"&amp;'Monthly Value (3)'!BG$4),'FCM-RNS-LMP Assumptions'!$J:$J)</f>
        <v>21.358809906142763</v>
      </c>
      <c r="BH22" s="17">
        <f>SUMIF('FCM-RNS-LMP Assumptions'!$I:$I,"="&amp;DATEVALUE('Monthly Value (3)'!BH$6&amp;"/1/"&amp;'Monthly Value (3)'!BH$4),'FCM-RNS-LMP Assumptions'!$J:$J)</f>
        <v>21.358809906142763</v>
      </c>
      <c r="BI22" s="17">
        <f>SUMIF('FCM-RNS-LMP Assumptions'!$I:$I,"="&amp;DATEVALUE('Monthly Value (3)'!BI$6&amp;"/1/"&amp;'Monthly Value (3)'!BI$4),'FCM-RNS-LMP Assumptions'!$J:$J)</f>
        <v>21.358809906142763</v>
      </c>
      <c r="BJ22" s="17">
        <f>SUMIF('FCM-RNS-LMP Assumptions'!$I:$I,"="&amp;DATEVALUE('Monthly Value (3)'!BJ$6&amp;"/1/"&amp;'Monthly Value (3)'!BJ$4),'FCM-RNS-LMP Assumptions'!$J:$J)</f>
        <v>21.358809906142763</v>
      </c>
      <c r="BK22" s="17">
        <f>SUMIF('FCM-RNS-LMP Assumptions'!$I:$I,"="&amp;DATEVALUE('Monthly Value (3)'!BK$6&amp;"/1/"&amp;'Monthly Value (3)'!BK$4),'FCM-RNS-LMP Assumptions'!$J:$J)</f>
        <v>21.648809906142763</v>
      </c>
      <c r="BL22" s="17">
        <f>SUMIF('FCM-RNS-LMP Assumptions'!$I:$I,"="&amp;DATEVALUE('Monthly Value (3)'!BL$6&amp;"/1/"&amp;'Monthly Value (3)'!BL$4),'FCM-RNS-LMP Assumptions'!$J:$J)</f>
        <v>21.698986104265618</v>
      </c>
      <c r="BM22" s="17">
        <f>SUMIF('FCM-RNS-LMP Assumptions'!$I:$I,"="&amp;DATEVALUE('Monthly Value (3)'!BM$6&amp;"/1/"&amp;'Monthly Value (3)'!BM$4),'FCM-RNS-LMP Assumptions'!$J:$J)</f>
        <v>21.698986104265618</v>
      </c>
      <c r="BN22" s="17">
        <f>SUMIF('FCM-RNS-LMP Assumptions'!$I:$I,"="&amp;DATEVALUE('Monthly Value (3)'!BN$6&amp;"/1/"&amp;'Monthly Value (3)'!BN$4),'FCM-RNS-LMP Assumptions'!$J:$J)</f>
        <v>21.698986104265618</v>
      </c>
      <c r="BO22" s="17">
        <f>SUMIF('FCM-RNS-LMP Assumptions'!$I:$I,"="&amp;DATEVALUE('Monthly Value (3)'!BO$6&amp;"/1/"&amp;'Monthly Value (3)'!BO$4),'FCM-RNS-LMP Assumptions'!$J:$J)</f>
        <v>21.698986104265618</v>
      </c>
      <c r="BP22" s="17">
        <f>SUMIF('FCM-RNS-LMP Assumptions'!$I:$I,"="&amp;DATEVALUE('Monthly Value (3)'!BP$6&amp;"/1/"&amp;'Monthly Value (3)'!BP$4),'FCM-RNS-LMP Assumptions'!$J:$J)</f>
        <v>21.698986104265618</v>
      </c>
      <c r="BQ22" s="17">
        <f>SUMIF('FCM-RNS-LMP Assumptions'!$I:$I,"="&amp;DATEVALUE('Monthly Value (3)'!BQ$6&amp;"/1/"&amp;'Monthly Value (3)'!BQ$4),'FCM-RNS-LMP Assumptions'!$J:$J)</f>
        <v>21.698986104265618</v>
      </c>
      <c r="BR22" s="17">
        <f>SUMIF('FCM-RNS-LMP Assumptions'!$I:$I,"="&amp;DATEVALUE('Monthly Value (3)'!BR$6&amp;"/1/"&amp;'Monthly Value (3)'!BR$4),'FCM-RNS-LMP Assumptions'!$J:$J)</f>
        <v>21.698986104265618</v>
      </c>
      <c r="BS22" s="17">
        <f>SUMIF('FCM-RNS-LMP Assumptions'!$I:$I,"="&amp;DATEVALUE('Monthly Value (3)'!BS$6&amp;"/1/"&amp;'Monthly Value (3)'!BS$4),'FCM-RNS-LMP Assumptions'!$J:$J)</f>
        <v>21.698986104265618</v>
      </c>
      <c r="BT22" s="17">
        <f>SUMIF('FCM-RNS-LMP Assumptions'!$I:$I,"="&amp;DATEVALUE('Monthly Value (3)'!BT$6&amp;"/1/"&amp;'Monthly Value (3)'!BT$4),'FCM-RNS-LMP Assumptions'!$J:$J)</f>
        <v>21.698986104265618</v>
      </c>
      <c r="BU22" s="17">
        <f>SUMIF('FCM-RNS-LMP Assumptions'!$I:$I,"="&amp;DATEVALUE('Monthly Value (3)'!BU$6&amp;"/1/"&amp;'Monthly Value (3)'!BU$4),'FCM-RNS-LMP Assumptions'!$J:$J)</f>
        <v>21.698986104265618</v>
      </c>
      <c r="BV22" s="17">
        <f>SUMIF('FCM-RNS-LMP Assumptions'!$I:$I,"="&amp;DATEVALUE('Monthly Value (3)'!BV$6&amp;"/1/"&amp;'Monthly Value (3)'!BV$4),'FCM-RNS-LMP Assumptions'!$J:$J)</f>
        <v>21.698986104265618</v>
      </c>
      <c r="BW22" s="17">
        <f>SUMIF('FCM-RNS-LMP Assumptions'!$I:$I,"="&amp;DATEVALUE('Monthly Value (3)'!BW$6&amp;"/1/"&amp;'Monthly Value (3)'!BW$4),'FCM-RNS-LMP Assumptions'!$J:$J)</f>
        <v>21.978986104265619</v>
      </c>
      <c r="BX22" s="17">
        <f>SUMIF('FCM-RNS-LMP Assumptions'!$I:$I,"="&amp;DATEVALUE('Monthly Value (3)'!BX$6&amp;"/1/"&amp;'Monthly Value (3)'!BX$4),'FCM-RNS-LMP Assumptions'!$J:$J)</f>
        <v>22.030165826350931</v>
      </c>
      <c r="BY22" s="17">
        <f>SUMIF('FCM-RNS-LMP Assumptions'!$I:$I,"="&amp;DATEVALUE('Monthly Value (3)'!BY$6&amp;"/1/"&amp;'Monthly Value (3)'!BY$4),'FCM-RNS-LMP Assumptions'!$J:$J)</f>
        <v>22.030165826350931</v>
      </c>
      <c r="BZ22" s="17">
        <f>SUMIF('FCM-RNS-LMP Assumptions'!$I:$I,"="&amp;DATEVALUE('Monthly Value (3)'!BZ$6&amp;"/1/"&amp;'Monthly Value (3)'!BZ$4),'FCM-RNS-LMP Assumptions'!$J:$J)</f>
        <v>22.030165826350931</v>
      </c>
      <c r="CA22" s="17">
        <f>SUMIF('FCM-RNS-LMP Assumptions'!$I:$I,"="&amp;DATEVALUE('Monthly Value (3)'!CA$6&amp;"/1/"&amp;'Monthly Value (3)'!CA$4),'FCM-RNS-LMP Assumptions'!$J:$J)</f>
        <v>22.030165826350931</v>
      </c>
      <c r="CB22" s="17">
        <f>SUMIF('FCM-RNS-LMP Assumptions'!$I:$I,"="&amp;DATEVALUE('Monthly Value (3)'!CB$6&amp;"/1/"&amp;'Monthly Value (3)'!CB$4),'FCM-RNS-LMP Assumptions'!$J:$J)</f>
        <v>22.030165826350931</v>
      </c>
      <c r="CC22" s="17">
        <f>SUMIF('FCM-RNS-LMP Assumptions'!$I:$I,"="&amp;DATEVALUE('Monthly Value (3)'!CC$6&amp;"/1/"&amp;'Monthly Value (3)'!CC$4),'FCM-RNS-LMP Assumptions'!$J:$J)</f>
        <v>22.030165826350931</v>
      </c>
      <c r="CD22" s="17">
        <f>SUMIF('FCM-RNS-LMP Assumptions'!$I:$I,"="&amp;DATEVALUE('Monthly Value (3)'!CD$6&amp;"/1/"&amp;'Monthly Value (3)'!CD$4),'FCM-RNS-LMP Assumptions'!$J:$J)</f>
        <v>22.030165826350931</v>
      </c>
      <c r="CE22" s="17">
        <f>SUMIF('FCM-RNS-LMP Assumptions'!$I:$I,"="&amp;DATEVALUE('Monthly Value (3)'!CE$6&amp;"/1/"&amp;'Monthly Value (3)'!CE$4),'FCM-RNS-LMP Assumptions'!$J:$J)</f>
        <v>22.030165826350931</v>
      </c>
      <c r="CF22" s="17">
        <f>SUMIF('FCM-RNS-LMP Assumptions'!$I:$I,"="&amp;DATEVALUE('Monthly Value (3)'!CF$6&amp;"/1/"&amp;'Monthly Value (3)'!CF$4),'FCM-RNS-LMP Assumptions'!$J:$J)</f>
        <v>22.030165826350931</v>
      </c>
      <c r="CG22" s="17">
        <f>SUMIF('FCM-RNS-LMP Assumptions'!$I:$I,"="&amp;DATEVALUE('Monthly Value (3)'!CG$6&amp;"/1/"&amp;'Monthly Value (3)'!CG$4),'FCM-RNS-LMP Assumptions'!$J:$J)</f>
        <v>22.030165826350931</v>
      </c>
      <c r="CH22" s="17">
        <f>SUMIF('FCM-RNS-LMP Assumptions'!$I:$I,"="&amp;DATEVALUE('Monthly Value (3)'!CH$6&amp;"/1/"&amp;'Monthly Value (3)'!CH$4),'FCM-RNS-LMP Assumptions'!$J:$J)</f>
        <v>22.030165826350931</v>
      </c>
      <c r="CI22" s="17">
        <f>SUMIF('FCM-RNS-LMP Assumptions'!$I:$I,"="&amp;DATEVALUE('Monthly Value (3)'!CI$6&amp;"/1/"&amp;'Monthly Value (3)'!CI$4),'FCM-RNS-LMP Assumptions'!$J:$J)</f>
        <v>22.32016582635093</v>
      </c>
      <c r="CJ22" s="17">
        <f>SUMIF('FCM-RNS-LMP Assumptions'!$I:$I,"="&amp;DATEVALUE('Monthly Value (3)'!CJ$6&amp;"/1/"&amp;'Monthly Value (3)'!CJ$4),'FCM-RNS-LMP Assumptions'!$J:$J)</f>
        <v>22.37236914287795</v>
      </c>
      <c r="CK22" s="17">
        <f>SUMIF('FCM-RNS-LMP Assumptions'!$I:$I,"="&amp;DATEVALUE('Monthly Value (3)'!CK$6&amp;"/1/"&amp;'Monthly Value (3)'!CK$4),'FCM-RNS-LMP Assumptions'!$J:$J)</f>
        <v>22.37236914287795</v>
      </c>
      <c r="CL22" s="17">
        <f>SUMIF('FCM-RNS-LMP Assumptions'!$I:$I,"="&amp;DATEVALUE('Monthly Value (3)'!CL$6&amp;"/1/"&amp;'Monthly Value (3)'!CL$4),'FCM-RNS-LMP Assumptions'!$J:$J)</f>
        <v>22.37236914287795</v>
      </c>
      <c r="CM22" s="17">
        <f>SUMIF('FCM-RNS-LMP Assumptions'!$I:$I,"="&amp;DATEVALUE('Monthly Value (3)'!CM$6&amp;"/1/"&amp;'Monthly Value (3)'!CM$4),'FCM-RNS-LMP Assumptions'!$J:$J)</f>
        <v>22.37236914287795</v>
      </c>
      <c r="CN22" s="17">
        <f>SUMIF('FCM-RNS-LMP Assumptions'!$I:$I,"="&amp;DATEVALUE('Monthly Value (3)'!CN$6&amp;"/1/"&amp;'Monthly Value (3)'!CN$4),'FCM-RNS-LMP Assumptions'!$J:$J)</f>
        <v>22.37236914287795</v>
      </c>
      <c r="CO22" s="17">
        <f>SUMIF('FCM-RNS-LMP Assumptions'!$I:$I,"="&amp;DATEVALUE('Monthly Value (3)'!CO$6&amp;"/1/"&amp;'Monthly Value (3)'!CO$4),'FCM-RNS-LMP Assumptions'!$J:$J)</f>
        <v>22.37236914287795</v>
      </c>
      <c r="CP22" s="17">
        <f>SUMIF('FCM-RNS-LMP Assumptions'!$I:$I,"="&amp;DATEVALUE('Monthly Value (3)'!CP$6&amp;"/1/"&amp;'Monthly Value (3)'!CP$4),'FCM-RNS-LMP Assumptions'!$J:$J)</f>
        <v>22.37236914287795</v>
      </c>
      <c r="CQ22" s="17">
        <f>SUMIF('FCM-RNS-LMP Assumptions'!$I:$I,"="&amp;DATEVALUE('Monthly Value (3)'!CQ$6&amp;"/1/"&amp;'Monthly Value (3)'!CQ$4),'FCM-RNS-LMP Assumptions'!$J:$J)</f>
        <v>22.37236914287795</v>
      </c>
      <c r="CR22" s="17">
        <f>SUMIF('FCM-RNS-LMP Assumptions'!$I:$I,"="&amp;DATEVALUE('Monthly Value (3)'!CR$6&amp;"/1/"&amp;'Monthly Value (3)'!CR$4),'FCM-RNS-LMP Assumptions'!$J:$J)</f>
        <v>22.37236914287795</v>
      </c>
      <c r="CS22" s="17">
        <f>SUMIF('FCM-RNS-LMP Assumptions'!$I:$I,"="&amp;DATEVALUE('Monthly Value (3)'!CS$6&amp;"/1/"&amp;'Monthly Value (3)'!CS$4),'FCM-RNS-LMP Assumptions'!$J:$J)</f>
        <v>22.37236914287795</v>
      </c>
      <c r="CT22" s="17">
        <f>SUMIF('FCM-RNS-LMP Assumptions'!$I:$I,"="&amp;DATEVALUE('Monthly Value (3)'!CT$6&amp;"/1/"&amp;'Monthly Value (3)'!CT$4),'FCM-RNS-LMP Assumptions'!$J:$J)</f>
        <v>22.37236914287795</v>
      </c>
      <c r="CU22" s="17">
        <f>SUMIF('FCM-RNS-LMP Assumptions'!$I:$I,"="&amp;DATEVALUE('Monthly Value (3)'!CU$6&amp;"/1/"&amp;'Monthly Value (3)'!CU$4),'FCM-RNS-LMP Assumptions'!$J:$J)</f>
        <v>22.672369142877951</v>
      </c>
      <c r="CV22" s="17">
        <f>SUMIF('FCM-RNS-LMP Assumptions'!$I:$I,"="&amp;DATEVALUE('Monthly Value (3)'!CV$6&amp;"/1/"&amp;'Monthly Value (3)'!CV$4),'FCM-RNS-LMP Assumptions'!$J:$J)</f>
        <v>22.725616525735511</v>
      </c>
      <c r="CW22" s="17">
        <f>SUMIF('FCM-RNS-LMP Assumptions'!$I:$I,"="&amp;DATEVALUE('Monthly Value (3)'!CW$6&amp;"/1/"&amp;'Monthly Value (3)'!CW$4),'FCM-RNS-LMP Assumptions'!$J:$J)</f>
        <v>22.725616525735511</v>
      </c>
      <c r="CX22" s="17">
        <f>SUMIF('FCM-RNS-LMP Assumptions'!$I:$I,"="&amp;DATEVALUE('Monthly Value (3)'!CX$6&amp;"/1/"&amp;'Monthly Value (3)'!CX$4),'FCM-RNS-LMP Assumptions'!$J:$J)</f>
        <v>22.725616525735511</v>
      </c>
      <c r="CY22" s="17">
        <f>SUMIF('FCM-RNS-LMP Assumptions'!$I:$I,"="&amp;DATEVALUE('Monthly Value (3)'!CY$6&amp;"/1/"&amp;'Monthly Value (3)'!CY$4),'FCM-RNS-LMP Assumptions'!$J:$J)</f>
        <v>22.725616525735511</v>
      </c>
      <c r="CZ22" s="17">
        <f>SUMIF('FCM-RNS-LMP Assumptions'!$I:$I,"="&amp;DATEVALUE('Monthly Value (3)'!CZ$6&amp;"/1/"&amp;'Monthly Value (3)'!CZ$4),'FCM-RNS-LMP Assumptions'!$J:$J)</f>
        <v>22.725616525735511</v>
      </c>
      <c r="DA22" s="17">
        <f>SUMIF('FCM-RNS-LMP Assumptions'!$I:$I,"="&amp;DATEVALUE('Monthly Value (3)'!DA$6&amp;"/1/"&amp;'Monthly Value (3)'!DA$4),'FCM-RNS-LMP Assumptions'!$J:$J)</f>
        <v>22.725616525735511</v>
      </c>
      <c r="DB22" s="17">
        <f>SUMIF('FCM-RNS-LMP Assumptions'!$I:$I,"="&amp;DATEVALUE('Monthly Value (3)'!DB$6&amp;"/1/"&amp;'Monthly Value (3)'!DB$4),'FCM-RNS-LMP Assumptions'!$J:$J)</f>
        <v>22.725616525735511</v>
      </c>
      <c r="DC22" s="17">
        <f>SUMIF('FCM-RNS-LMP Assumptions'!$I:$I,"="&amp;DATEVALUE('Monthly Value (3)'!DC$6&amp;"/1/"&amp;'Monthly Value (3)'!DC$4),'FCM-RNS-LMP Assumptions'!$J:$J)</f>
        <v>22.725616525735511</v>
      </c>
      <c r="DD22" s="17">
        <f>SUMIF('FCM-RNS-LMP Assumptions'!$I:$I,"="&amp;DATEVALUE('Monthly Value (3)'!DD$6&amp;"/1/"&amp;'Monthly Value (3)'!DD$4),'FCM-RNS-LMP Assumptions'!$J:$J)</f>
        <v>22.725616525735511</v>
      </c>
      <c r="DE22" s="17">
        <f>SUMIF('FCM-RNS-LMP Assumptions'!$I:$I,"="&amp;DATEVALUE('Monthly Value (3)'!DE$6&amp;"/1/"&amp;'Monthly Value (3)'!DE$4),'FCM-RNS-LMP Assumptions'!$J:$J)</f>
        <v>22.725616525735511</v>
      </c>
      <c r="DF22" s="17">
        <f>SUMIF('FCM-RNS-LMP Assumptions'!$I:$I,"="&amp;DATEVALUE('Monthly Value (3)'!DF$6&amp;"/1/"&amp;'Monthly Value (3)'!DF$4),'FCM-RNS-LMP Assumptions'!$J:$J)</f>
        <v>22.725616525735511</v>
      </c>
      <c r="DG22" s="17">
        <f>SUMIF('FCM-RNS-LMP Assumptions'!$I:$I,"="&amp;DATEVALUE('Monthly Value (3)'!DG$6&amp;"/1/"&amp;'Monthly Value (3)'!DG$4),'FCM-RNS-LMP Assumptions'!$J:$J)</f>
        <v>23.025616525735508</v>
      </c>
      <c r="DH22" s="17">
        <f>SUMIF('FCM-RNS-LMP Assumptions'!$I:$I,"="&amp;DATEVALUE('Monthly Value (3)'!DH$6&amp;"/1/"&amp;'Monthly Value (3)'!DH$4),'FCM-RNS-LMP Assumptions'!$J:$J)</f>
        <v>23.079928856250216</v>
      </c>
      <c r="DI22" s="17">
        <f>SUMIF('FCM-RNS-LMP Assumptions'!$I:$I,"="&amp;DATEVALUE('Monthly Value (3)'!DI$6&amp;"/1/"&amp;'Monthly Value (3)'!DI$4),'FCM-RNS-LMP Assumptions'!$J:$J)</f>
        <v>23.079928856250216</v>
      </c>
      <c r="DJ22" s="17">
        <f>SUMIF('FCM-RNS-LMP Assumptions'!$I:$I,"="&amp;DATEVALUE('Monthly Value (3)'!DJ$6&amp;"/1/"&amp;'Monthly Value (3)'!DJ$4),'FCM-RNS-LMP Assumptions'!$J:$J)</f>
        <v>23.079928856250216</v>
      </c>
      <c r="DK22" s="17">
        <f>SUMIF('FCM-RNS-LMP Assumptions'!$I:$I,"="&amp;DATEVALUE('Monthly Value (3)'!DK$6&amp;"/1/"&amp;'Monthly Value (3)'!DK$4),'FCM-RNS-LMP Assumptions'!$J:$J)</f>
        <v>23.079928856250216</v>
      </c>
      <c r="DL22" s="17">
        <f>SUMIF('FCM-RNS-LMP Assumptions'!$I:$I,"="&amp;DATEVALUE('Monthly Value (3)'!DL$6&amp;"/1/"&amp;'Monthly Value (3)'!DL$4),'FCM-RNS-LMP Assumptions'!$J:$J)</f>
        <v>23.079928856250216</v>
      </c>
      <c r="DM22" s="17">
        <f>SUMIF('FCM-RNS-LMP Assumptions'!$I:$I,"="&amp;DATEVALUE('Monthly Value (3)'!DM$6&amp;"/1/"&amp;'Monthly Value (3)'!DM$4),'FCM-RNS-LMP Assumptions'!$J:$J)</f>
        <v>23.079928856250216</v>
      </c>
      <c r="DN22" s="17">
        <f>SUMIF('FCM-RNS-LMP Assumptions'!$I:$I,"="&amp;DATEVALUE('Monthly Value (3)'!DN$6&amp;"/1/"&amp;'Monthly Value (3)'!DN$4),'FCM-RNS-LMP Assumptions'!$J:$J)</f>
        <v>23.079928856250216</v>
      </c>
      <c r="DO22" s="17">
        <f>SUMIF('FCM-RNS-LMP Assumptions'!$I:$I,"="&amp;DATEVALUE('Monthly Value (3)'!DO$6&amp;"/1/"&amp;'Monthly Value (3)'!DO$4),'FCM-RNS-LMP Assumptions'!$J:$J)</f>
        <v>23.079928856250216</v>
      </c>
      <c r="DP22" s="17">
        <f>SUMIF('FCM-RNS-LMP Assumptions'!$I:$I,"="&amp;DATEVALUE('Monthly Value (3)'!DP$6&amp;"/1/"&amp;'Monthly Value (3)'!DP$4),'FCM-RNS-LMP Assumptions'!$J:$J)</f>
        <v>23.079928856250216</v>
      </c>
      <c r="DQ22" s="17">
        <f>SUMIF('FCM-RNS-LMP Assumptions'!$I:$I,"="&amp;DATEVALUE('Monthly Value (3)'!DQ$6&amp;"/1/"&amp;'Monthly Value (3)'!DQ$4),'FCM-RNS-LMP Assumptions'!$J:$J)</f>
        <v>23.079928856250216</v>
      </c>
      <c r="DR22" s="17">
        <f>SUMIF('FCM-RNS-LMP Assumptions'!$I:$I,"="&amp;DATEVALUE('Monthly Value (3)'!DR$6&amp;"/1/"&amp;'Monthly Value (3)'!DR$4),'FCM-RNS-LMP Assumptions'!$J:$J)</f>
        <v>23.079928856250216</v>
      </c>
      <c r="DS22" s="17">
        <f>SUMIF('FCM-RNS-LMP Assumptions'!$I:$I,"="&amp;DATEVALUE('Monthly Value (3)'!DS$6&amp;"/1/"&amp;'Monthly Value (3)'!DS$4),'FCM-RNS-LMP Assumptions'!$J:$J)</f>
        <v>23.379928856250217</v>
      </c>
      <c r="DT22" s="17">
        <f>SUMIF('FCM-RNS-LMP Assumptions'!$I:$I,"="&amp;DATEVALUE('Monthly Value (3)'!DT$6&amp;"/1/"&amp;'Monthly Value (3)'!DT$4),'FCM-RNS-LMP Assumptions'!$J:$J)</f>
        <v>23.435327433375221</v>
      </c>
      <c r="DU22" s="17">
        <f>SUMIF('FCM-RNS-LMP Assumptions'!$I:$I,"="&amp;DATEVALUE('Monthly Value (3)'!DU$6&amp;"/1/"&amp;'Monthly Value (3)'!DU$4),'FCM-RNS-LMP Assumptions'!$J:$J)</f>
        <v>23.435327433375221</v>
      </c>
      <c r="DV22" s="17">
        <f>SUMIF('FCM-RNS-LMP Assumptions'!$I:$I,"="&amp;DATEVALUE('Monthly Value (3)'!DV$6&amp;"/1/"&amp;'Monthly Value (3)'!DV$4),'FCM-RNS-LMP Assumptions'!$J:$J)</f>
        <v>23.435327433375221</v>
      </c>
      <c r="DW22" s="17">
        <f>SUMIF('FCM-RNS-LMP Assumptions'!$I:$I,"="&amp;DATEVALUE('Monthly Value (3)'!DW$6&amp;"/1/"&amp;'Monthly Value (3)'!DW$4),'FCM-RNS-LMP Assumptions'!$J:$J)</f>
        <v>23.435327433375221</v>
      </c>
      <c r="DX22" s="17">
        <f>SUMIF('FCM-RNS-LMP Assumptions'!$I:$I,"="&amp;DATEVALUE('Monthly Value (3)'!DX$6&amp;"/1/"&amp;'Monthly Value (3)'!DX$4),'FCM-RNS-LMP Assumptions'!$J:$J)</f>
        <v>23.435327433375221</v>
      </c>
      <c r="DY22" s="17">
        <f>SUMIF('FCM-RNS-LMP Assumptions'!$I:$I,"="&amp;DATEVALUE('Monthly Value (3)'!DY$6&amp;"/1/"&amp;'Monthly Value (3)'!DY$4),'FCM-RNS-LMP Assumptions'!$J:$J)</f>
        <v>23.435327433375221</v>
      </c>
      <c r="DZ22" s="17">
        <f>SUMIF('FCM-RNS-LMP Assumptions'!$I:$I,"="&amp;DATEVALUE('Monthly Value (3)'!DZ$6&amp;"/1/"&amp;'Monthly Value (3)'!DZ$4),'FCM-RNS-LMP Assumptions'!$J:$J)</f>
        <v>23.435327433375221</v>
      </c>
      <c r="EA22" s="17">
        <f>SUMIF('FCM-RNS-LMP Assumptions'!$I:$I,"="&amp;DATEVALUE('Monthly Value (3)'!EA$6&amp;"/1/"&amp;'Monthly Value (3)'!EA$4),'FCM-RNS-LMP Assumptions'!$J:$J)</f>
        <v>23.435327433375221</v>
      </c>
      <c r="EB22" s="17">
        <f>SUMIF('FCM-RNS-LMP Assumptions'!$I:$I,"="&amp;DATEVALUE('Monthly Value (3)'!EB$6&amp;"/1/"&amp;'Monthly Value (3)'!EB$4),'FCM-RNS-LMP Assumptions'!$J:$J)</f>
        <v>23.435327433375221</v>
      </c>
      <c r="EC22" s="17">
        <f>SUMIF('FCM-RNS-LMP Assumptions'!$I:$I,"="&amp;DATEVALUE('Monthly Value (3)'!EC$6&amp;"/1/"&amp;'Monthly Value (3)'!EC$4),'FCM-RNS-LMP Assumptions'!$J:$J)</f>
        <v>23.435327433375221</v>
      </c>
      <c r="ED22" s="17">
        <f>SUMIF('FCM-RNS-LMP Assumptions'!$I:$I,"="&amp;DATEVALUE('Monthly Value (3)'!ED$6&amp;"/1/"&amp;'Monthly Value (3)'!ED$4),'FCM-RNS-LMP Assumptions'!$J:$J)</f>
        <v>23.435327433375221</v>
      </c>
      <c r="EE22" s="17">
        <f>SUMIF('FCM-RNS-LMP Assumptions'!$I:$I,"="&amp;DATEVALUE('Monthly Value (3)'!EE$6&amp;"/1/"&amp;'Monthly Value (3)'!EE$4),'FCM-RNS-LMP Assumptions'!$J:$J)</f>
        <v>23.745327433375223</v>
      </c>
      <c r="EF22" s="17">
        <f>SUMIF('FCM-RNS-LMP Assumptions'!$I:$I,"="&amp;DATEVALUE('Monthly Value (3)'!EF$6&amp;"/1/"&amp;'Monthly Value (3)'!EF$4),'FCM-RNS-LMP Assumptions'!$J:$J)</f>
        <v>23.80183398204273</v>
      </c>
      <c r="EG22" s="17">
        <f>SUMIF('FCM-RNS-LMP Assumptions'!$I:$I,"="&amp;DATEVALUE('Monthly Value (3)'!EG$6&amp;"/1/"&amp;'Monthly Value (3)'!EG$4),'FCM-RNS-LMP Assumptions'!$J:$J)</f>
        <v>23.80183398204273</v>
      </c>
      <c r="EH22" s="17">
        <f>SUMIF('FCM-RNS-LMP Assumptions'!$I:$I,"="&amp;DATEVALUE('Monthly Value (3)'!EH$6&amp;"/1/"&amp;'Monthly Value (3)'!EH$4),'FCM-RNS-LMP Assumptions'!$J:$J)</f>
        <v>23.80183398204273</v>
      </c>
      <c r="EI22" s="17">
        <f>SUMIF('FCM-RNS-LMP Assumptions'!$I:$I,"="&amp;DATEVALUE('Monthly Value (3)'!EI$6&amp;"/1/"&amp;'Monthly Value (3)'!EI$4),'FCM-RNS-LMP Assumptions'!$J:$J)</f>
        <v>23.80183398204273</v>
      </c>
      <c r="EJ22" s="17">
        <f>SUMIF('FCM-RNS-LMP Assumptions'!$I:$I,"="&amp;DATEVALUE('Monthly Value (3)'!EJ$6&amp;"/1/"&amp;'Monthly Value (3)'!EJ$4),'FCM-RNS-LMP Assumptions'!$J:$J)</f>
        <v>23.80183398204273</v>
      </c>
      <c r="EK22" s="17">
        <f>SUMIF('FCM-RNS-LMP Assumptions'!$I:$I,"="&amp;DATEVALUE('Monthly Value (3)'!EK$6&amp;"/1/"&amp;'Monthly Value (3)'!EK$4),'FCM-RNS-LMP Assumptions'!$J:$J)</f>
        <v>23.80183398204273</v>
      </c>
      <c r="EL22" s="17">
        <f>SUMIF('FCM-RNS-LMP Assumptions'!$I:$I,"="&amp;DATEVALUE('Monthly Value (3)'!EL$6&amp;"/1/"&amp;'Monthly Value (3)'!EL$4),'FCM-RNS-LMP Assumptions'!$J:$J)</f>
        <v>23.80183398204273</v>
      </c>
      <c r="EM22" s="17">
        <f>SUMIF('FCM-RNS-LMP Assumptions'!$I:$I,"="&amp;DATEVALUE('Monthly Value (3)'!EM$6&amp;"/1/"&amp;'Monthly Value (3)'!EM$4),'FCM-RNS-LMP Assumptions'!$J:$J)</f>
        <v>23.80183398204273</v>
      </c>
      <c r="EN22" s="17">
        <f>SUMIF('FCM-RNS-LMP Assumptions'!$I:$I,"="&amp;DATEVALUE('Monthly Value (3)'!EN$6&amp;"/1/"&amp;'Monthly Value (3)'!EN$4),'FCM-RNS-LMP Assumptions'!$J:$J)</f>
        <v>23.80183398204273</v>
      </c>
      <c r="EO22" s="17">
        <f>SUMIF('FCM-RNS-LMP Assumptions'!$I:$I,"="&amp;DATEVALUE('Monthly Value (3)'!EO$6&amp;"/1/"&amp;'Monthly Value (3)'!EO$4),'FCM-RNS-LMP Assumptions'!$J:$J)</f>
        <v>23.80183398204273</v>
      </c>
      <c r="EP22" s="17">
        <f>SUMIF('FCM-RNS-LMP Assumptions'!$I:$I,"="&amp;DATEVALUE('Monthly Value (3)'!EP$6&amp;"/1/"&amp;'Monthly Value (3)'!EP$4),'FCM-RNS-LMP Assumptions'!$J:$J)</f>
        <v>23.80183398204273</v>
      </c>
      <c r="EQ22" s="17">
        <f>SUMIF('FCM-RNS-LMP Assumptions'!$I:$I,"="&amp;DATEVALUE('Monthly Value (3)'!EQ$6&amp;"/1/"&amp;'Monthly Value (3)'!EQ$4),'FCM-RNS-LMP Assumptions'!$J:$J)</f>
        <v>24.121833982042727</v>
      </c>
      <c r="ER22" s="17">
        <f>SUMIF('FCM-RNS-LMP Assumptions'!$I:$I,"="&amp;DATEVALUE('Monthly Value (3)'!ER$6&amp;"/1/"&amp;'Monthly Value (3)'!ER$4),'FCM-RNS-LMP Assumptions'!$J:$J)</f>
        <v>24.179470661683581</v>
      </c>
      <c r="ES22" s="17">
        <f>SUMIF('FCM-RNS-LMP Assumptions'!$I:$I,"="&amp;DATEVALUE('Monthly Value (3)'!ES$6&amp;"/1/"&amp;'Monthly Value (3)'!ES$4),'FCM-RNS-LMP Assumptions'!$J:$J)</f>
        <v>24.179470661683581</v>
      </c>
      <c r="ET22" s="17">
        <f>SUMIF('FCM-RNS-LMP Assumptions'!$I:$I,"="&amp;DATEVALUE('Monthly Value (3)'!ET$6&amp;"/1/"&amp;'Monthly Value (3)'!ET$4),'FCM-RNS-LMP Assumptions'!$J:$J)</f>
        <v>24.179470661683581</v>
      </c>
      <c r="EU22" s="17">
        <f>SUMIF('FCM-RNS-LMP Assumptions'!$I:$I,"="&amp;DATEVALUE('Monthly Value (3)'!EU$6&amp;"/1/"&amp;'Monthly Value (3)'!EU$4),'FCM-RNS-LMP Assumptions'!$J:$J)</f>
        <v>24.179470661683581</v>
      </c>
      <c r="EV22" s="17">
        <f>SUMIF('FCM-RNS-LMP Assumptions'!$I:$I,"="&amp;DATEVALUE('Monthly Value (3)'!EV$6&amp;"/1/"&amp;'Monthly Value (3)'!EV$4),'FCM-RNS-LMP Assumptions'!$J:$J)</f>
        <v>24.179470661683581</v>
      </c>
      <c r="EW22" s="17">
        <f>SUMIF('FCM-RNS-LMP Assumptions'!$I:$I,"="&amp;DATEVALUE('Monthly Value (3)'!EW$6&amp;"/1/"&amp;'Monthly Value (3)'!EW$4),'FCM-RNS-LMP Assumptions'!$J:$J)</f>
        <v>24.179470661683581</v>
      </c>
      <c r="EX22" s="17">
        <f>SUMIF('FCM-RNS-LMP Assumptions'!$I:$I,"="&amp;DATEVALUE('Monthly Value (3)'!EX$6&amp;"/1/"&amp;'Monthly Value (3)'!EX$4),'FCM-RNS-LMP Assumptions'!$J:$J)</f>
        <v>24.179470661683581</v>
      </c>
      <c r="EY22" s="17">
        <f>SUMIF('FCM-RNS-LMP Assumptions'!$I:$I,"="&amp;DATEVALUE('Monthly Value (3)'!EY$6&amp;"/1/"&amp;'Monthly Value (3)'!EY$4),'FCM-RNS-LMP Assumptions'!$J:$J)</f>
        <v>24.179470661683581</v>
      </c>
      <c r="EZ22" s="17">
        <f>SUMIF('FCM-RNS-LMP Assumptions'!$I:$I,"="&amp;DATEVALUE('Monthly Value (3)'!EZ$6&amp;"/1/"&amp;'Monthly Value (3)'!EZ$4),'FCM-RNS-LMP Assumptions'!$J:$J)</f>
        <v>24.179470661683581</v>
      </c>
      <c r="FA22" s="17">
        <f>SUMIF('FCM-RNS-LMP Assumptions'!$I:$I,"="&amp;DATEVALUE('Monthly Value (3)'!FA$6&amp;"/1/"&amp;'Monthly Value (3)'!FA$4),'FCM-RNS-LMP Assumptions'!$J:$J)</f>
        <v>24.179470661683581</v>
      </c>
      <c r="FB22" s="17">
        <f>SUMIF('FCM-RNS-LMP Assumptions'!$I:$I,"="&amp;DATEVALUE('Monthly Value (3)'!FB$6&amp;"/1/"&amp;'Monthly Value (3)'!FB$4),'FCM-RNS-LMP Assumptions'!$J:$J)</f>
        <v>24.179470661683581</v>
      </c>
      <c r="FC22" s="17">
        <f>SUMIF('FCM-RNS-LMP Assumptions'!$I:$I,"="&amp;DATEVALUE('Monthly Value (3)'!FC$6&amp;"/1/"&amp;'Monthly Value (3)'!FC$4),'FCM-RNS-LMP Assumptions'!$J:$J)</f>
        <v>24.489470661683583</v>
      </c>
      <c r="FD22" s="17">
        <f>SUMIF('FCM-RNS-LMP Assumptions'!$I:$I,"="&amp;DATEVALUE('Monthly Value (3)'!FD$6&amp;"/1/"&amp;'Monthly Value (3)'!FD$4),'FCM-RNS-LMP Assumptions'!$J:$J)</f>
        <v>24.548260074917255</v>
      </c>
      <c r="FE22" s="17">
        <f>SUMIF('FCM-RNS-LMP Assumptions'!$I:$I,"="&amp;DATEVALUE('Monthly Value (3)'!FE$6&amp;"/1/"&amp;'Monthly Value (3)'!FE$4),'FCM-RNS-LMP Assumptions'!$J:$J)</f>
        <v>24.548260074917255</v>
      </c>
      <c r="FF22" s="17">
        <f>SUMIF('FCM-RNS-LMP Assumptions'!$I:$I,"="&amp;DATEVALUE('Monthly Value (3)'!FF$6&amp;"/1/"&amp;'Monthly Value (3)'!FF$4),'FCM-RNS-LMP Assumptions'!$J:$J)</f>
        <v>24.548260074917255</v>
      </c>
      <c r="FG22" s="17">
        <f>SUMIF('FCM-RNS-LMP Assumptions'!$I:$I,"="&amp;DATEVALUE('Monthly Value (3)'!FG$6&amp;"/1/"&amp;'Monthly Value (3)'!FG$4),'FCM-RNS-LMP Assumptions'!$J:$J)</f>
        <v>24.548260074917255</v>
      </c>
      <c r="FH22" s="17">
        <f>SUMIF('FCM-RNS-LMP Assumptions'!$I:$I,"="&amp;DATEVALUE('Monthly Value (3)'!FH$6&amp;"/1/"&amp;'Monthly Value (3)'!FH$4),'FCM-RNS-LMP Assumptions'!$J:$J)</f>
        <v>24.548260074917255</v>
      </c>
      <c r="FI22" s="17">
        <f>SUMIF('FCM-RNS-LMP Assumptions'!$I:$I,"="&amp;DATEVALUE('Monthly Value (3)'!FI$6&amp;"/1/"&amp;'Monthly Value (3)'!FI$4),'FCM-RNS-LMP Assumptions'!$J:$J)</f>
        <v>24.548260074917255</v>
      </c>
      <c r="FJ22" s="17">
        <f>SUMIF('FCM-RNS-LMP Assumptions'!$I:$I,"="&amp;DATEVALUE('Monthly Value (3)'!FJ$6&amp;"/1/"&amp;'Monthly Value (3)'!FJ$4),'FCM-RNS-LMP Assumptions'!$J:$J)</f>
        <v>24.548260074917255</v>
      </c>
      <c r="FK22" s="17">
        <f>SUMIF('FCM-RNS-LMP Assumptions'!$I:$I,"="&amp;DATEVALUE('Monthly Value (3)'!FK$6&amp;"/1/"&amp;'Monthly Value (3)'!FK$4),'FCM-RNS-LMP Assumptions'!$J:$J)</f>
        <v>24.548260074917255</v>
      </c>
      <c r="FL22" s="17">
        <f>SUMIF('FCM-RNS-LMP Assumptions'!$I:$I,"="&amp;DATEVALUE('Monthly Value (3)'!FL$6&amp;"/1/"&amp;'Monthly Value (3)'!FL$4),'FCM-RNS-LMP Assumptions'!$J:$J)</f>
        <v>24.548260074917255</v>
      </c>
      <c r="FM22" s="17">
        <f>SUMIF('FCM-RNS-LMP Assumptions'!$I:$I,"="&amp;DATEVALUE('Monthly Value (3)'!FM$6&amp;"/1/"&amp;'Monthly Value (3)'!FM$4),'FCM-RNS-LMP Assumptions'!$J:$J)</f>
        <v>24.548260074917255</v>
      </c>
      <c r="FN22" s="17">
        <f>SUMIF('FCM-RNS-LMP Assumptions'!$I:$I,"="&amp;DATEVALUE('Monthly Value (3)'!FN$6&amp;"/1/"&amp;'Monthly Value (3)'!FN$4),'FCM-RNS-LMP Assumptions'!$J:$J)</f>
        <v>24.548260074917255</v>
      </c>
      <c r="FO22" s="17">
        <f>SUMIF('FCM-RNS-LMP Assumptions'!$I:$I,"="&amp;DATEVALUE('Monthly Value (3)'!FO$6&amp;"/1/"&amp;'Monthly Value (3)'!FO$4),'FCM-RNS-LMP Assumptions'!$J:$J)</f>
        <v>24.878260074917254</v>
      </c>
      <c r="FP22" s="17">
        <f>SUMIF('FCM-RNS-LMP Assumptions'!$I:$I,"="&amp;DATEVALUE('Monthly Value (3)'!FP$6&amp;"/1/"&amp;'Monthly Value (3)'!FP$4),'FCM-RNS-LMP Assumptions'!$J:$J)</f>
        <v>24.938225276415597</v>
      </c>
      <c r="FQ22" s="17">
        <f>SUMIF('FCM-RNS-LMP Assumptions'!$I:$I,"="&amp;DATEVALUE('Monthly Value (3)'!FQ$6&amp;"/1/"&amp;'Monthly Value (3)'!FQ$4),'FCM-RNS-LMP Assumptions'!$J:$J)</f>
        <v>24.938225276415597</v>
      </c>
      <c r="FR22" s="17">
        <f>SUMIF('FCM-RNS-LMP Assumptions'!$I:$I,"="&amp;DATEVALUE('Monthly Value (3)'!FR$6&amp;"/1/"&amp;'Monthly Value (3)'!FR$4),'FCM-RNS-LMP Assumptions'!$J:$J)</f>
        <v>24.938225276415597</v>
      </c>
      <c r="FS22" s="17">
        <f>SUMIF('FCM-RNS-LMP Assumptions'!$I:$I,"="&amp;DATEVALUE('Monthly Value (3)'!FS$6&amp;"/1/"&amp;'Monthly Value (3)'!FS$4),'FCM-RNS-LMP Assumptions'!$J:$J)</f>
        <v>24.938225276415597</v>
      </c>
      <c r="FT22" s="17">
        <f>SUMIF('FCM-RNS-LMP Assumptions'!$I:$I,"="&amp;DATEVALUE('Monthly Value (3)'!FT$6&amp;"/1/"&amp;'Monthly Value (3)'!FT$4),'FCM-RNS-LMP Assumptions'!$J:$J)</f>
        <v>24.938225276415597</v>
      </c>
      <c r="FU22" s="17">
        <f>SUMIF('FCM-RNS-LMP Assumptions'!$I:$I,"="&amp;DATEVALUE('Monthly Value (3)'!FU$6&amp;"/1/"&amp;'Monthly Value (3)'!FU$4),'FCM-RNS-LMP Assumptions'!$J:$J)</f>
        <v>24.938225276415597</v>
      </c>
      <c r="FV22" s="17">
        <f>SUMIF('FCM-RNS-LMP Assumptions'!$I:$I,"="&amp;DATEVALUE('Monthly Value (3)'!FV$6&amp;"/1/"&amp;'Monthly Value (3)'!FV$4),'FCM-RNS-LMP Assumptions'!$J:$J)</f>
        <v>24.938225276415597</v>
      </c>
      <c r="FW22" s="17">
        <f>SUMIF('FCM-RNS-LMP Assumptions'!$I:$I,"="&amp;DATEVALUE('Monthly Value (3)'!FW$6&amp;"/1/"&amp;'Monthly Value (3)'!FW$4),'FCM-RNS-LMP Assumptions'!$J:$J)</f>
        <v>24.938225276415597</v>
      </c>
      <c r="FX22" s="17">
        <f>SUMIF('FCM-RNS-LMP Assumptions'!$I:$I,"="&amp;DATEVALUE('Monthly Value (3)'!FX$6&amp;"/1/"&amp;'Monthly Value (3)'!FX$4),'FCM-RNS-LMP Assumptions'!$J:$J)</f>
        <v>24.938225276415597</v>
      </c>
      <c r="FY22" s="17">
        <f>SUMIF('FCM-RNS-LMP Assumptions'!$I:$I,"="&amp;DATEVALUE('Monthly Value (3)'!FY$6&amp;"/1/"&amp;'Monthly Value (3)'!FY$4),'FCM-RNS-LMP Assumptions'!$J:$J)</f>
        <v>24.938225276415597</v>
      </c>
      <c r="FZ22" s="17">
        <f>SUMIF('FCM-RNS-LMP Assumptions'!$I:$I,"="&amp;DATEVALUE('Monthly Value (3)'!FZ$6&amp;"/1/"&amp;'Monthly Value (3)'!FZ$4),'FCM-RNS-LMP Assumptions'!$J:$J)</f>
        <v>24.938225276415597</v>
      </c>
      <c r="GA22" s="17">
        <f>SUMIF('FCM-RNS-LMP Assumptions'!$I:$I,"="&amp;DATEVALUE('Monthly Value (3)'!GA$6&amp;"/1/"&amp;'Monthly Value (3)'!GA$4),'FCM-RNS-LMP Assumptions'!$J:$J)</f>
        <v>25.268225276415599</v>
      </c>
      <c r="GB22" s="17">
        <f>SUMIF('FCM-RNS-LMP Assumptions'!$I:$I,"="&amp;DATEVALUE('Monthly Value (3)'!GB$6&amp;"/1/"&amp;'Monthly Value (3)'!GB$4),'FCM-RNS-LMP Assumptions'!$J:$J)</f>
        <v>25.32938978194391</v>
      </c>
      <c r="GC22" s="17">
        <f>SUMIF('FCM-RNS-LMP Assumptions'!$I:$I,"="&amp;DATEVALUE('Monthly Value (3)'!GC$6&amp;"/1/"&amp;'Monthly Value (3)'!GC$4),'FCM-RNS-LMP Assumptions'!$J:$J)</f>
        <v>25.32938978194391</v>
      </c>
      <c r="GD22" s="17">
        <f>SUMIF('FCM-RNS-LMP Assumptions'!$I:$I,"="&amp;DATEVALUE('Monthly Value (3)'!GD$6&amp;"/1/"&amp;'Monthly Value (3)'!GD$4),'FCM-RNS-LMP Assumptions'!$J:$J)</f>
        <v>25.32938978194391</v>
      </c>
      <c r="GE22" s="17">
        <f>SUMIF('FCM-RNS-LMP Assumptions'!$I:$I,"="&amp;DATEVALUE('Monthly Value (3)'!GE$6&amp;"/1/"&amp;'Monthly Value (3)'!GE$4),'FCM-RNS-LMP Assumptions'!$J:$J)</f>
        <v>25.32938978194391</v>
      </c>
      <c r="GF22" s="17">
        <f>SUMIF('FCM-RNS-LMP Assumptions'!$I:$I,"="&amp;DATEVALUE('Monthly Value (3)'!GF$6&amp;"/1/"&amp;'Monthly Value (3)'!GF$4),'FCM-RNS-LMP Assumptions'!$J:$J)</f>
        <v>25.32938978194391</v>
      </c>
      <c r="GG22" s="17">
        <f>SUMIF('FCM-RNS-LMP Assumptions'!$I:$I,"="&amp;DATEVALUE('Monthly Value (3)'!GG$6&amp;"/1/"&amp;'Monthly Value (3)'!GG$4),'FCM-RNS-LMP Assumptions'!$J:$J)</f>
        <v>25.32938978194391</v>
      </c>
      <c r="GH22" s="17">
        <f>SUMIF('FCM-RNS-LMP Assumptions'!$I:$I,"="&amp;DATEVALUE('Monthly Value (3)'!GH$6&amp;"/1/"&amp;'Monthly Value (3)'!GH$4),'FCM-RNS-LMP Assumptions'!$J:$J)</f>
        <v>25.32938978194391</v>
      </c>
      <c r="GI22" s="17">
        <f>SUMIF('FCM-RNS-LMP Assumptions'!$I:$I,"="&amp;DATEVALUE('Monthly Value (3)'!GI$6&amp;"/1/"&amp;'Monthly Value (3)'!GI$4),'FCM-RNS-LMP Assumptions'!$J:$J)</f>
        <v>25.32938978194391</v>
      </c>
      <c r="GJ22" s="17">
        <f>SUMIF('FCM-RNS-LMP Assumptions'!$I:$I,"="&amp;DATEVALUE('Monthly Value (3)'!GJ$6&amp;"/1/"&amp;'Monthly Value (3)'!GJ$4),'FCM-RNS-LMP Assumptions'!$J:$J)</f>
        <v>25.32938978194391</v>
      </c>
      <c r="GK22" s="17">
        <f>SUMIF('FCM-RNS-LMP Assumptions'!$I:$I,"="&amp;DATEVALUE('Monthly Value (3)'!GK$6&amp;"/1/"&amp;'Monthly Value (3)'!GK$4),'FCM-RNS-LMP Assumptions'!$J:$J)</f>
        <v>25.32938978194391</v>
      </c>
      <c r="GL22" s="17">
        <f>SUMIF('FCM-RNS-LMP Assumptions'!$I:$I,"="&amp;DATEVALUE('Monthly Value (3)'!GL$6&amp;"/1/"&amp;'Monthly Value (3)'!GL$4),'FCM-RNS-LMP Assumptions'!$J:$J)</f>
        <v>25.32938978194391</v>
      </c>
      <c r="GM22" s="17">
        <f>SUMIF('FCM-RNS-LMP Assumptions'!$I:$I,"="&amp;DATEVALUE('Monthly Value (3)'!GM$6&amp;"/1/"&amp;'Monthly Value (3)'!GM$4),'FCM-RNS-LMP Assumptions'!$J:$J)</f>
        <v>25.659389781943908</v>
      </c>
      <c r="GN22" s="17">
        <f>SUMIF('FCM-RNS-LMP Assumptions'!$I:$I,"="&amp;DATEVALUE('Monthly Value (3)'!GN$6&amp;"/1/"&amp;'Monthly Value (3)'!GN$4),'FCM-RNS-LMP Assumptions'!$J:$J)</f>
        <v>25.721777577582788</v>
      </c>
      <c r="GO22" s="17">
        <f>SUMIF('FCM-RNS-LMP Assumptions'!$I:$I,"="&amp;DATEVALUE('Monthly Value (3)'!GO$6&amp;"/1/"&amp;'Monthly Value (3)'!GO$4),'FCM-RNS-LMP Assumptions'!$J:$J)</f>
        <v>25.721777577582788</v>
      </c>
      <c r="GP22" s="17">
        <f>SUMIF('FCM-RNS-LMP Assumptions'!$I:$I,"="&amp;DATEVALUE('Monthly Value (3)'!GP$6&amp;"/1/"&amp;'Monthly Value (3)'!GP$4),'FCM-RNS-LMP Assumptions'!$J:$J)</f>
        <v>25.721777577582788</v>
      </c>
      <c r="GQ22" s="17">
        <f>SUMIF('FCM-RNS-LMP Assumptions'!$I:$I,"="&amp;DATEVALUE('Monthly Value (3)'!GQ$6&amp;"/1/"&amp;'Monthly Value (3)'!GQ$4),'FCM-RNS-LMP Assumptions'!$J:$J)</f>
        <v>25.721777577582788</v>
      </c>
      <c r="GR22" s="17">
        <f>SUMIF('FCM-RNS-LMP Assumptions'!$I:$I,"="&amp;DATEVALUE('Monthly Value (3)'!GR$6&amp;"/1/"&amp;'Monthly Value (3)'!GR$4),'FCM-RNS-LMP Assumptions'!$J:$J)</f>
        <v>25.721777577582788</v>
      </c>
      <c r="GS22" s="17">
        <f>SUMIF('FCM-RNS-LMP Assumptions'!$I:$I,"="&amp;DATEVALUE('Monthly Value (3)'!GS$6&amp;"/1/"&amp;'Monthly Value (3)'!GS$4),'FCM-RNS-LMP Assumptions'!$J:$J)</f>
        <v>25.721777577582788</v>
      </c>
      <c r="GT22" s="17">
        <f>SUMIF('FCM-RNS-LMP Assumptions'!$I:$I,"="&amp;DATEVALUE('Monthly Value (3)'!GT$6&amp;"/1/"&amp;'Monthly Value (3)'!GT$4),'FCM-RNS-LMP Assumptions'!$J:$J)</f>
        <v>25.721777577582788</v>
      </c>
      <c r="GU22" s="17">
        <f>SUMIF('FCM-RNS-LMP Assumptions'!$I:$I,"="&amp;DATEVALUE('Monthly Value (3)'!GU$6&amp;"/1/"&amp;'Monthly Value (3)'!GU$4),'FCM-RNS-LMP Assumptions'!$J:$J)</f>
        <v>25.721777577582788</v>
      </c>
      <c r="GV22" s="17">
        <f>SUMIF('FCM-RNS-LMP Assumptions'!$I:$I,"="&amp;DATEVALUE('Monthly Value (3)'!GV$6&amp;"/1/"&amp;'Monthly Value (3)'!GV$4),'FCM-RNS-LMP Assumptions'!$J:$J)</f>
        <v>25.721777577582788</v>
      </c>
      <c r="GW22" s="17">
        <f>SUMIF('FCM-RNS-LMP Assumptions'!$I:$I,"="&amp;DATEVALUE('Monthly Value (3)'!GW$6&amp;"/1/"&amp;'Monthly Value (3)'!GW$4),'FCM-RNS-LMP Assumptions'!$J:$J)</f>
        <v>25.721777577582788</v>
      </c>
      <c r="GX22" s="17">
        <f>SUMIF('FCM-RNS-LMP Assumptions'!$I:$I,"="&amp;DATEVALUE('Monthly Value (3)'!GX$6&amp;"/1/"&amp;'Monthly Value (3)'!GX$4),'FCM-RNS-LMP Assumptions'!$J:$J)</f>
        <v>25.721777577582788</v>
      </c>
      <c r="GY22" s="17">
        <f>SUMIF('FCM-RNS-LMP Assumptions'!$I:$I,"="&amp;DATEVALUE('Monthly Value (3)'!GY$6&amp;"/1/"&amp;'Monthly Value (3)'!GY$4),'FCM-RNS-LMP Assumptions'!$J:$J)</f>
        <v>26.061777577582788</v>
      </c>
      <c r="GZ22" s="17">
        <f>SUMIF('FCM-RNS-LMP Assumptions'!$I:$I,"="&amp;DATEVALUE('Monthly Value (3)'!GZ$6&amp;"/1/"&amp;'Monthly Value (3)'!GZ$4),'FCM-RNS-LMP Assumptions'!$J:$J)</f>
        <v>26.125413129134444</v>
      </c>
      <c r="HA22" s="17">
        <f>SUMIF('FCM-RNS-LMP Assumptions'!$I:$I,"="&amp;DATEVALUE('Monthly Value (3)'!HA$6&amp;"/1/"&amp;'Monthly Value (3)'!HA$4),'FCM-RNS-LMP Assumptions'!$J:$J)</f>
        <v>26.125413129134444</v>
      </c>
      <c r="HB22" s="17">
        <f>SUMIF('FCM-RNS-LMP Assumptions'!$I:$I,"="&amp;DATEVALUE('Monthly Value (3)'!HB$6&amp;"/1/"&amp;'Monthly Value (3)'!HB$4),'FCM-RNS-LMP Assumptions'!$J:$J)</f>
        <v>26.125413129134444</v>
      </c>
      <c r="HC22" s="17">
        <f>SUMIF('FCM-RNS-LMP Assumptions'!$I:$I,"="&amp;DATEVALUE('Monthly Value (3)'!HC$6&amp;"/1/"&amp;'Monthly Value (3)'!HC$4),'FCM-RNS-LMP Assumptions'!$J:$J)</f>
        <v>26.125413129134444</v>
      </c>
      <c r="HD22" s="17">
        <f>SUMIF('FCM-RNS-LMP Assumptions'!$I:$I,"="&amp;DATEVALUE('Monthly Value (3)'!HD$6&amp;"/1/"&amp;'Monthly Value (3)'!HD$4),'FCM-RNS-LMP Assumptions'!$J:$J)</f>
        <v>26.125413129134444</v>
      </c>
      <c r="HE22" s="17">
        <f>SUMIF('FCM-RNS-LMP Assumptions'!$I:$I,"="&amp;DATEVALUE('Monthly Value (3)'!HE$6&amp;"/1/"&amp;'Monthly Value (3)'!HE$4),'FCM-RNS-LMP Assumptions'!$J:$J)</f>
        <v>26.125413129134444</v>
      </c>
      <c r="HF22" s="17">
        <f>SUMIF('FCM-RNS-LMP Assumptions'!$I:$I,"="&amp;DATEVALUE('Monthly Value (3)'!HF$6&amp;"/1/"&amp;'Monthly Value (3)'!HF$4),'FCM-RNS-LMP Assumptions'!$J:$J)</f>
        <v>26.125413129134444</v>
      </c>
      <c r="HG22" s="17">
        <f>SUMIF('FCM-RNS-LMP Assumptions'!$I:$I,"="&amp;DATEVALUE('Monthly Value (3)'!HG$6&amp;"/1/"&amp;'Monthly Value (3)'!HG$4),'FCM-RNS-LMP Assumptions'!$J:$J)</f>
        <v>26.125413129134444</v>
      </c>
      <c r="HH22" s="17">
        <f>SUMIF('FCM-RNS-LMP Assumptions'!$I:$I,"="&amp;DATEVALUE('Monthly Value (3)'!HH$6&amp;"/1/"&amp;'Monthly Value (3)'!HH$4),'FCM-RNS-LMP Assumptions'!$J:$J)</f>
        <v>26.125413129134444</v>
      </c>
      <c r="HI22" s="17">
        <f>SUMIF('FCM-RNS-LMP Assumptions'!$I:$I,"="&amp;DATEVALUE('Monthly Value (3)'!HI$6&amp;"/1/"&amp;'Monthly Value (3)'!HI$4),'FCM-RNS-LMP Assumptions'!$J:$J)</f>
        <v>26.125413129134444</v>
      </c>
      <c r="HJ22" s="17">
        <f>SUMIF('FCM-RNS-LMP Assumptions'!$I:$I,"="&amp;DATEVALUE('Monthly Value (3)'!HJ$6&amp;"/1/"&amp;'Monthly Value (3)'!HJ$4),'FCM-RNS-LMP Assumptions'!$J:$J)</f>
        <v>26.125413129134444</v>
      </c>
      <c r="HK22" s="17">
        <f>SUMIF('FCM-RNS-LMP Assumptions'!$I:$I,"="&amp;DATEVALUE('Monthly Value (3)'!HK$6&amp;"/1/"&amp;'Monthly Value (3)'!HK$4),'FCM-RNS-LMP Assumptions'!$J:$J)</f>
        <v>26.465413129134443</v>
      </c>
      <c r="HL22" s="17">
        <f>SUMIF('FCM-RNS-LMP Assumptions'!$I:$I,"="&amp;DATEVALUE('Monthly Value (3)'!HL$6&amp;"/1/"&amp;'Monthly Value (3)'!HL$4),'FCM-RNS-LMP Assumptions'!$J:$J)</f>
        <v>26.530321391717131</v>
      </c>
      <c r="HM22" s="17">
        <f>SUMIF('FCM-RNS-LMP Assumptions'!$I:$I,"="&amp;DATEVALUE('Monthly Value (3)'!HM$6&amp;"/1/"&amp;'Monthly Value (3)'!HM$4),'FCM-RNS-LMP Assumptions'!$J:$J)</f>
        <v>26.530321391717131</v>
      </c>
      <c r="HN22" s="17">
        <f>SUMIF('FCM-RNS-LMP Assumptions'!$I:$I,"="&amp;DATEVALUE('Monthly Value (3)'!HN$6&amp;"/1/"&amp;'Monthly Value (3)'!HN$4),'FCM-RNS-LMP Assumptions'!$J:$J)</f>
        <v>26.530321391717131</v>
      </c>
      <c r="HO22" s="17">
        <f>SUMIF('FCM-RNS-LMP Assumptions'!$I:$I,"="&amp;DATEVALUE('Monthly Value (3)'!HO$6&amp;"/1/"&amp;'Monthly Value (3)'!HO$4),'FCM-RNS-LMP Assumptions'!$J:$J)</f>
        <v>26.530321391717131</v>
      </c>
      <c r="HP22" s="17">
        <f>SUMIF('FCM-RNS-LMP Assumptions'!$I:$I,"="&amp;DATEVALUE('Monthly Value (3)'!HP$6&amp;"/1/"&amp;'Monthly Value (3)'!HP$4),'FCM-RNS-LMP Assumptions'!$J:$J)</f>
        <v>26.530321391717131</v>
      </c>
      <c r="HQ22" s="17">
        <f>SUMIF('FCM-RNS-LMP Assumptions'!$I:$I,"="&amp;DATEVALUE('Monthly Value (3)'!HQ$6&amp;"/1/"&amp;'Monthly Value (3)'!HQ$4),'FCM-RNS-LMP Assumptions'!$J:$J)</f>
        <v>26.530321391717131</v>
      </c>
      <c r="HR22" s="17">
        <f>SUMIF('FCM-RNS-LMP Assumptions'!$I:$I,"="&amp;DATEVALUE('Monthly Value (3)'!HR$6&amp;"/1/"&amp;'Monthly Value (3)'!HR$4),'FCM-RNS-LMP Assumptions'!$J:$J)</f>
        <v>26.530321391717131</v>
      </c>
      <c r="HS22" s="17">
        <f>SUMIF('FCM-RNS-LMP Assumptions'!$I:$I,"="&amp;DATEVALUE('Monthly Value (3)'!HS$6&amp;"/1/"&amp;'Monthly Value (3)'!HS$4),'FCM-RNS-LMP Assumptions'!$J:$J)</f>
        <v>26.530321391717131</v>
      </c>
      <c r="HT22" s="17">
        <f>SUMIF('FCM-RNS-LMP Assumptions'!$I:$I,"="&amp;DATEVALUE('Monthly Value (3)'!HT$6&amp;"/1/"&amp;'Monthly Value (3)'!HT$4),'FCM-RNS-LMP Assumptions'!$J:$J)</f>
        <v>26.530321391717131</v>
      </c>
      <c r="HU22" s="17">
        <f>SUMIF('FCM-RNS-LMP Assumptions'!$I:$I,"="&amp;DATEVALUE('Monthly Value (3)'!HU$6&amp;"/1/"&amp;'Monthly Value (3)'!HU$4),'FCM-RNS-LMP Assumptions'!$J:$J)</f>
        <v>26.530321391717131</v>
      </c>
      <c r="HV22" s="17">
        <f>SUMIF('FCM-RNS-LMP Assumptions'!$I:$I,"="&amp;DATEVALUE('Monthly Value (3)'!HV$6&amp;"/1/"&amp;'Monthly Value (3)'!HV$4),'FCM-RNS-LMP Assumptions'!$J:$J)</f>
        <v>26.530321391717131</v>
      </c>
      <c r="HW22" s="17">
        <f>SUMIF('FCM-RNS-LMP Assumptions'!$I:$I,"="&amp;DATEVALUE('Monthly Value (3)'!HW$6&amp;"/1/"&amp;'Monthly Value (3)'!HW$4),'FCM-RNS-LMP Assumptions'!$J:$J)</f>
        <v>26.880321391717132</v>
      </c>
      <c r="HX22" s="17">
        <f>SUMIF('FCM-RNS-LMP Assumptions'!$I:$I,"="&amp;DATEVALUE('Monthly Value (3)'!HX$6&amp;"/1/"&amp;'Monthly Value (3)'!HX$4),'FCM-RNS-LMP Assumptions'!$J:$J)</f>
        <v>26.946527819551477</v>
      </c>
      <c r="HY22" s="17">
        <f>SUMIF('FCM-RNS-LMP Assumptions'!$I:$I,"="&amp;DATEVALUE('Monthly Value (3)'!HY$6&amp;"/1/"&amp;'Monthly Value (3)'!HY$4),'FCM-RNS-LMP Assumptions'!$J:$J)</f>
        <v>26.946527819551477</v>
      </c>
      <c r="HZ22" s="17">
        <f>SUMIF('FCM-RNS-LMP Assumptions'!$I:$I,"="&amp;DATEVALUE('Monthly Value (3)'!HZ$6&amp;"/1/"&amp;'Monthly Value (3)'!HZ$4),'FCM-RNS-LMP Assumptions'!$J:$J)</f>
        <v>26.946527819551477</v>
      </c>
      <c r="IA22" s="17">
        <f>SUMIF('FCM-RNS-LMP Assumptions'!$I:$I,"="&amp;DATEVALUE('Monthly Value (3)'!IA$6&amp;"/1/"&amp;'Monthly Value (3)'!IA$4),'FCM-RNS-LMP Assumptions'!$J:$J)</f>
        <v>26.946527819551477</v>
      </c>
      <c r="IB22" s="17">
        <f>SUMIF('FCM-RNS-LMP Assumptions'!$I:$I,"="&amp;DATEVALUE('Monthly Value (3)'!IB$6&amp;"/1/"&amp;'Monthly Value (3)'!IB$4),'FCM-RNS-LMP Assumptions'!$J:$J)</f>
        <v>26.946527819551477</v>
      </c>
      <c r="IC22" s="17">
        <f>SUMIF('FCM-RNS-LMP Assumptions'!$I:$I,"="&amp;DATEVALUE('Monthly Value (3)'!IC$6&amp;"/1/"&amp;'Monthly Value (3)'!IC$4),'FCM-RNS-LMP Assumptions'!$J:$J)</f>
        <v>26.946527819551477</v>
      </c>
      <c r="ID22" s="17">
        <f>SUMIF('FCM-RNS-LMP Assumptions'!$I:$I,"="&amp;DATEVALUE('Monthly Value (3)'!ID$6&amp;"/1/"&amp;'Monthly Value (3)'!ID$4),'FCM-RNS-LMP Assumptions'!$J:$J)</f>
        <v>26.946527819551477</v>
      </c>
      <c r="IE22" s="17">
        <f>SUMIF('FCM-RNS-LMP Assumptions'!$I:$I,"="&amp;DATEVALUE('Monthly Value (3)'!IE$6&amp;"/1/"&amp;'Monthly Value (3)'!IE$4),'FCM-RNS-LMP Assumptions'!$J:$J)</f>
        <v>26.946527819551477</v>
      </c>
      <c r="IF22" s="17">
        <f>SUMIF('FCM-RNS-LMP Assumptions'!$I:$I,"="&amp;DATEVALUE('Monthly Value (3)'!IF$6&amp;"/1/"&amp;'Monthly Value (3)'!IF$4),'FCM-RNS-LMP Assumptions'!$J:$J)</f>
        <v>26.946527819551477</v>
      </c>
      <c r="IG22" s="17">
        <f>SUMIF('FCM-RNS-LMP Assumptions'!$I:$I,"="&amp;DATEVALUE('Monthly Value (3)'!IG$6&amp;"/1/"&amp;'Monthly Value (3)'!IG$4),'FCM-RNS-LMP Assumptions'!$J:$J)</f>
        <v>26.946527819551477</v>
      </c>
      <c r="IH22" s="17">
        <f>SUMIF('FCM-RNS-LMP Assumptions'!$I:$I,"="&amp;DATEVALUE('Monthly Value (3)'!IH$6&amp;"/1/"&amp;'Monthly Value (3)'!IH$4),'FCM-RNS-LMP Assumptions'!$J:$J)</f>
        <v>26.946527819551477</v>
      </c>
      <c r="II22" s="17">
        <f>SUMIF('FCM-RNS-LMP Assumptions'!$I:$I,"="&amp;DATEVALUE('Monthly Value (3)'!II$6&amp;"/1/"&amp;'Monthly Value (3)'!II$4),'FCM-RNS-LMP Assumptions'!$J:$J)</f>
        <v>27.296527819551478</v>
      </c>
      <c r="IJ22" s="17">
        <f>SUMIF('FCM-RNS-LMP Assumptions'!$I:$I,"="&amp;DATEVALUE('Monthly Value (3)'!IJ$6&amp;"/1/"&amp;'Monthly Value (3)'!IJ$4),'FCM-RNS-LMP Assumptions'!$J:$J)</f>
        <v>27.364058375942506</v>
      </c>
      <c r="IK22" s="17">
        <f>SUMIF('FCM-RNS-LMP Assumptions'!$I:$I,"="&amp;DATEVALUE('Monthly Value (3)'!IK$6&amp;"/1/"&amp;'Monthly Value (3)'!IK$4),'FCM-RNS-LMP Assumptions'!$J:$J)</f>
        <v>27.364058375942506</v>
      </c>
      <c r="IL22" s="17">
        <f>SUMIF('FCM-RNS-LMP Assumptions'!$I:$I,"="&amp;DATEVALUE('Monthly Value (3)'!IL$6&amp;"/1/"&amp;'Monthly Value (3)'!IL$4),'FCM-RNS-LMP Assumptions'!$J:$J)</f>
        <v>27.364058375942506</v>
      </c>
      <c r="IM22" s="17">
        <f>SUMIF('FCM-RNS-LMP Assumptions'!$I:$I,"="&amp;DATEVALUE('Monthly Value (3)'!IM$6&amp;"/1/"&amp;'Monthly Value (3)'!IM$4),'FCM-RNS-LMP Assumptions'!$J:$J)</f>
        <v>27.364058375942506</v>
      </c>
      <c r="IN22" s="17">
        <f>SUMIF('FCM-RNS-LMP Assumptions'!$I:$I,"="&amp;DATEVALUE('Monthly Value (3)'!IN$6&amp;"/1/"&amp;'Monthly Value (3)'!IN$4),'FCM-RNS-LMP Assumptions'!$J:$J)</f>
        <v>27.364058375942506</v>
      </c>
      <c r="IO22" s="17">
        <f>SUMIF('FCM-RNS-LMP Assumptions'!$I:$I,"="&amp;DATEVALUE('Monthly Value (3)'!IO$6&amp;"/1/"&amp;'Monthly Value (3)'!IO$4),'FCM-RNS-LMP Assumptions'!$J:$J)</f>
        <v>27.364058375942506</v>
      </c>
      <c r="IP22" s="17">
        <f>SUMIF('FCM-RNS-LMP Assumptions'!$I:$I,"="&amp;DATEVALUE('Monthly Value (3)'!IP$6&amp;"/1/"&amp;'Monthly Value (3)'!IP$4),'FCM-RNS-LMP Assumptions'!$J:$J)</f>
        <v>27.364058375942506</v>
      </c>
      <c r="IQ22" s="17">
        <f>SUMIF('FCM-RNS-LMP Assumptions'!$I:$I,"="&amp;DATEVALUE('Monthly Value (3)'!IQ$6&amp;"/1/"&amp;'Monthly Value (3)'!IQ$4),'FCM-RNS-LMP Assumptions'!$J:$J)</f>
        <v>27.364058375942506</v>
      </c>
      <c r="IR22" s="17">
        <f>SUMIF('FCM-RNS-LMP Assumptions'!$I:$I,"="&amp;DATEVALUE('Monthly Value (3)'!IR$6&amp;"/1/"&amp;'Monthly Value (3)'!IR$4),'FCM-RNS-LMP Assumptions'!$J:$J)</f>
        <v>27.364058375942506</v>
      </c>
      <c r="IS22" s="17">
        <f>SUMIF('FCM-RNS-LMP Assumptions'!$I:$I,"="&amp;DATEVALUE('Monthly Value (3)'!IS$6&amp;"/1/"&amp;'Monthly Value (3)'!IS$4),'FCM-RNS-LMP Assumptions'!$J:$J)</f>
        <v>27.364058375942506</v>
      </c>
      <c r="IT22" s="17">
        <f>SUMIF('FCM-RNS-LMP Assumptions'!$I:$I,"="&amp;DATEVALUE('Monthly Value (3)'!IT$6&amp;"/1/"&amp;'Monthly Value (3)'!IT$4),'FCM-RNS-LMP Assumptions'!$J:$J)</f>
        <v>27.364058375942506</v>
      </c>
      <c r="IU22" s="17">
        <f>SUMIF('FCM-RNS-LMP Assumptions'!$I:$I,"="&amp;DATEVALUE('Monthly Value (3)'!IU$6&amp;"/1/"&amp;'Monthly Value (3)'!IU$4),'FCM-RNS-LMP Assumptions'!$J:$J)</f>
        <v>27.724058375942505</v>
      </c>
      <c r="IV22" s="17">
        <f>SUMIF('FCM-RNS-LMP Assumptions'!$I:$I,"="&amp;DATEVALUE('Monthly Value (3)'!IV$6&amp;"/1/"&amp;'Monthly Value (3)'!IV$4),'FCM-RNS-LMP Assumptions'!$J:$J)</f>
        <v>27.792939543461355</v>
      </c>
      <c r="IW22" s="17">
        <f>SUMIF('FCM-RNS-LMP Assumptions'!$I:$I,"="&amp;DATEVALUE('Monthly Value (3)'!IW$6&amp;"/1/"&amp;'Monthly Value (3)'!IW$4),'FCM-RNS-LMP Assumptions'!$J:$J)</f>
        <v>27.792939543461355</v>
      </c>
      <c r="IX22" s="17">
        <f>SUMIF('FCM-RNS-LMP Assumptions'!$I:$I,"="&amp;DATEVALUE('Monthly Value (3)'!IX$6&amp;"/1/"&amp;'Monthly Value (3)'!IX$4),'FCM-RNS-LMP Assumptions'!$J:$J)</f>
        <v>27.792939543461355</v>
      </c>
      <c r="IY22" s="17">
        <f>SUMIF('FCM-RNS-LMP Assumptions'!$I:$I,"="&amp;DATEVALUE('Monthly Value (3)'!IY$6&amp;"/1/"&amp;'Monthly Value (3)'!IY$4),'FCM-RNS-LMP Assumptions'!$J:$J)</f>
        <v>27.792939543461355</v>
      </c>
      <c r="IZ22" s="17">
        <f>SUMIF('FCM-RNS-LMP Assumptions'!$I:$I,"="&amp;DATEVALUE('Monthly Value (3)'!IZ$6&amp;"/1/"&amp;'Monthly Value (3)'!IZ$4),'FCM-RNS-LMP Assumptions'!$J:$J)</f>
        <v>27.792939543461355</v>
      </c>
      <c r="JA22" s="17">
        <f>SUMIF('FCM-RNS-LMP Assumptions'!$I:$I,"="&amp;DATEVALUE('Monthly Value (3)'!JA$6&amp;"/1/"&amp;'Monthly Value (3)'!JA$4),'FCM-RNS-LMP Assumptions'!$J:$J)</f>
        <v>27.792939543461355</v>
      </c>
      <c r="JB22" s="17">
        <f>SUMIF('FCM-RNS-LMP Assumptions'!$I:$I,"="&amp;DATEVALUE('Monthly Value (3)'!JB$6&amp;"/1/"&amp;'Monthly Value (3)'!JB$4),'FCM-RNS-LMP Assumptions'!$J:$J)</f>
        <v>27.792939543461355</v>
      </c>
      <c r="JC22" s="17">
        <f>SUMIF('FCM-RNS-LMP Assumptions'!$I:$I,"="&amp;DATEVALUE('Monthly Value (3)'!JC$6&amp;"/1/"&amp;'Monthly Value (3)'!JC$4),'FCM-RNS-LMP Assumptions'!$J:$J)</f>
        <v>27.792939543461355</v>
      </c>
      <c r="JD22" s="17">
        <f>SUMIF('FCM-RNS-LMP Assumptions'!$I:$I,"="&amp;DATEVALUE('Monthly Value (3)'!JD$6&amp;"/1/"&amp;'Monthly Value (3)'!JD$4),'FCM-RNS-LMP Assumptions'!$J:$J)</f>
        <v>27.792939543461355</v>
      </c>
      <c r="JE22" s="17">
        <f>SUMIF('FCM-RNS-LMP Assumptions'!$I:$I,"="&amp;DATEVALUE('Monthly Value (3)'!JE$6&amp;"/1/"&amp;'Monthly Value (3)'!JE$4),'FCM-RNS-LMP Assumptions'!$J:$J)</f>
        <v>27.792939543461355</v>
      </c>
      <c r="JF22" s="17">
        <f>SUMIF('FCM-RNS-LMP Assumptions'!$I:$I,"="&amp;DATEVALUE('Monthly Value (3)'!JF$6&amp;"/1/"&amp;'Monthly Value (3)'!JF$4),'FCM-RNS-LMP Assumptions'!$J:$J)</f>
        <v>27.792939543461355</v>
      </c>
      <c r="JG22" s="17">
        <f>SUMIF('FCM-RNS-LMP Assumptions'!$I:$I,"="&amp;DATEVALUE('Monthly Value (3)'!JG$6&amp;"/1/"&amp;'Monthly Value (3)'!JG$4),'FCM-RNS-LMP Assumptions'!$J:$J)</f>
        <v>28.162939543461352</v>
      </c>
      <c r="JH22" s="17">
        <f>SUMIF('FCM-RNS-LMP Assumptions'!$I:$I,"="&amp;DATEVALUE('Monthly Value (3)'!JH$6&amp;"/1/"&amp;'Monthly Value (3)'!JH$4),'FCM-RNS-LMP Assumptions'!$J:$J)</f>
        <v>28.233198334330581</v>
      </c>
      <c r="JI22" s="17">
        <f>SUMIF('FCM-RNS-LMP Assumptions'!$I:$I,"="&amp;DATEVALUE('Monthly Value (3)'!JI$6&amp;"/1/"&amp;'Monthly Value (3)'!JI$4),'FCM-RNS-LMP Assumptions'!$J:$J)</f>
        <v>28.233198334330581</v>
      </c>
      <c r="JJ22" s="17">
        <f>SUMIF('FCM-RNS-LMP Assumptions'!$I:$I,"="&amp;DATEVALUE('Monthly Value (3)'!JJ$6&amp;"/1/"&amp;'Monthly Value (3)'!JJ$4),'FCM-RNS-LMP Assumptions'!$J:$J)</f>
        <v>28.233198334330581</v>
      </c>
      <c r="JK22" s="17">
        <f>SUMIF('FCM-RNS-LMP Assumptions'!$I:$I,"="&amp;DATEVALUE('Monthly Value (3)'!JK$6&amp;"/1/"&amp;'Monthly Value (3)'!JK$4),'FCM-RNS-LMP Assumptions'!$J:$J)</f>
        <v>28.233198334330581</v>
      </c>
      <c r="JL22" s="17">
        <f>SUMIF('FCM-RNS-LMP Assumptions'!$I:$I,"="&amp;DATEVALUE('Monthly Value (3)'!JL$6&amp;"/1/"&amp;'Monthly Value (3)'!JL$4),'FCM-RNS-LMP Assumptions'!$J:$J)</f>
        <v>28.233198334330581</v>
      </c>
      <c r="JM22" s="17">
        <f>SUMIF('FCM-RNS-LMP Assumptions'!$I:$I,"="&amp;DATEVALUE('Monthly Value (3)'!JM$6&amp;"/1/"&amp;'Monthly Value (3)'!JM$4),'FCM-RNS-LMP Assumptions'!$J:$J)</f>
        <v>28.233198334330581</v>
      </c>
      <c r="JN22" s="17">
        <f>SUMIF('FCM-RNS-LMP Assumptions'!$I:$I,"="&amp;DATEVALUE('Monthly Value (3)'!JN$6&amp;"/1/"&amp;'Monthly Value (3)'!JN$4),'FCM-RNS-LMP Assumptions'!$J:$J)</f>
        <v>28.233198334330581</v>
      </c>
      <c r="JO22" s="17">
        <f>SUMIF('FCM-RNS-LMP Assumptions'!$I:$I,"="&amp;DATEVALUE('Monthly Value (3)'!JO$6&amp;"/1/"&amp;'Monthly Value (3)'!JO$4),'FCM-RNS-LMP Assumptions'!$J:$J)</f>
        <v>28.233198334330581</v>
      </c>
      <c r="JP22" s="17">
        <f>SUMIF('FCM-RNS-LMP Assumptions'!$I:$I,"="&amp;DATEVALUE('Monthly Value (3)'!JP$6&amp;"/1/"&amp;'Monthly Value (3)'!JP$4),'FCM-RNS-LMP Assumptions'!$J:$J)</f>
        <v>28.233198334330581</v>
      </c>
      <c r="JQ22" s="17">
        <f>SUMIF('FCM-RNS-LMP Assumptions'!$I:$I,"="&amp;DATEVALUE('Monthly Value (3)'!JQ$6&amp;"/1/"&amp;'Monthly Value (3)'!JQ$4),'FCM-RNS-LMP Assumptions'!$J:$J)</f>
        <v>28.233198334330581</v>
      </c>
      <c r="JR22" s="17">
        <f>SUMIF('FCM-RNS-LMP Assumptions'!$I:$I,"="&amp;DATEVALUE('Monthly Value (3)'!JR$6&amp;"/1/"&amp;'Monthly Value (3)'!JR$4),'FCM-RNS-LMP Assumptions'!$J:$J)</f>
        <v>28.233198334330581</v>
      </c>
      <c r="JS22" s="17">
        <f>SUMIF('FCM-RNS-LMP Assumptions'!$I:$I,"="&amp;DATEVALUE('Monthly Value (3)'!JS$6&amp;"/1/"&amp;'Monthly Value (3)'!JS$4),'FCM-RNS-LMP Assumptions'!$J:$J)</f>
        <v>28.593198334330584</v>
      </c>
      <c r="JT22" s="17">
        <f>SUMIF('FCM-RNS-LMP Assumptions'!$I:$I,"="&amp;DATEVALUE('Monthly Value (3)'!JT$6&amp;"/1/"&amp;'Monthly Value (3)'!JT$4),'FCM-RNS-LMP Assumptions'!$J:$J)</f>
        <v>28.664862301017195</v>
      </c>
      <c r="JU22" s="17">
        <f>SUMIF('FCM-RNS-LMP Assumptions'!$I:$I,"="&amp;DATEVALUE('Monthly Value (3)'!JU$6&amp;"/1/"&amp;'Monthly Value (3)'!JU$4),'FCM-RNS-LMP Assumptions'!$J:$J)</f>
        <v>28.664862301017195</v>
      </c>
      <c r="JV22" s="17">
        <f>SUMIF('FCM-RNS-LMP Assumptions'!$I:$I,"="&amp;DATEVALUE('Monthly Value (3)'!JV$6&amp;"/1/"&amp;'Monthly Value (3)'!JV$4),'FCM-RNS-LMP Assumptions'!$J:$J)</f>
        <v>28.664862301017195</v>
      </c>
      <c r="JW22" s="17">
        <f>SUMIF('FCM-RNS-LMP Assumptions'!$I:$I,"="&amp;DATEVALUE('Monthly Value (3)'!JW$6&amp;"/1/"&amp;'Monthly Value (3)'!JW$4),'FCM-RNS-LMP Assumptions'!$J:$J)</f>
        <v>28.664862301017195</v>
      </c>
      <c r="JX22" s="17">
        <f>SUMIF('FCM-RNS-LMP Assumptions'!$I:$I,"="&amp;DATEVALUE('Monthly Value (3)'!JX$6&amp;"/1/"&amp;'Monthly Value (3)'!JX$4),'FCM-RNS-LMP Assumptions'!$J:$J)</f>
        <v>28.664862301017195</v>
      </c>
      <c r="JY22" s="17">
        <f>SUMIF('FCM-RNS-LMP Assumptions'!$I:$I,"="&amp;DATEVALUE('Monthly Value (3)'!JY$6&amp;"/1/"&amp;'Monthly Value (3)'!JY$4),'FCM-RNS-LMP Assumptions'!$J:$J)</f>
        <v>28.664862301017195</v>
      </c>
      <c r="JZ22" s="17">
        <f>SUMIF('FCM-RNS-LMP Assumptions'!$I:$I,"="&amp;DATEVALUE('Monthly Value (3)'!JZ$6&amp;"/1/"&amp;'Monthly Value (3)'!JZ$4),'FCM-RNS-LMP Assumptions'!$J:$J)</f>
        <v>28.664862301017195</v>
      </c>
      <c r="KA22" s="17">
        <f>SUMIF('FCM-RNS-LMP Assumptions'!$I:$I,"="&amp;DATEVALUE('Monthly Value (3)'!KA$6&amp;"/1/"&amp;'Monthly Value (3)'!KA$4),'FCM-RNS-LMP Assumptions'!$J:$J)</f>
        <v>28.664862301017195</v>
      </c>
      <c r="KB22" s="17">
        <f>SUMIF('FCM-RNS-LMP Assumptions'!$I:$I,"="&amp;DATEVALUE('Monthly Value (3)'!KB$6&amp;"/1/"&amp;'Monthly Value (3)'!KB$4),'FCM-RNS-LMP Assumptions'!$J:$J)</f>
        <v>28.664862301017195</v>
      </c>
      <c r="KC22" s="17">
        <f>SUMIF('FCM-RNS-LMP Assumptions'!$I:$I,"="&amp;DATEVALUE('Monthly Value (3)'!KC$6&amp;"/1/"&amp;'Monthly Value (3)'!KC$4),'FCM-RNS-LMP Assumptions'!$J:$J)</f>
        <v>28.664862301017195</v>
      </c>
      <c r="KD22" s="17">
        <f>SUMIF('FCM-RNS-LMP Assumptions'!$I:$I,"="&amp;DATEVALUE('Monthly Value (3)'!KD$6&amp;"/1/"&amp;'Monthly Value (3)'!KD$4),'FCM-RNS-LMP Assumptions'!$J:$J)</f>
        <v>28.664862301017195</v>
      </c>
      <c r="KE22" s="17">
        <f>SUMIF('FCM-RNS-LMP Assumptions'!$I:$I,"="&amp;DATEVALUE('Monthly Value (3)'!KE$6&amp;"/1/"&amp;'Monthly Value (3)'!KE$4),'FCM-RNS-LMP Assumptions'!$J:$J)</f>
        <v>29.044862301017194</v>
      </c>
      <c r="KF22" s="17">
        <f>SUMIF('FCM-RNS-LMP Assumptions'!$I:$I,"="&amp;DATEVALUE('Monthly Value (3)'!KF$6&amp;"/1/"&amp;'Monthly Value (3)'!KF$4),'FCM-RNS-LMP Assumptions'!$J:$J)</f>
        <v>29.117959547037536</v>
      </c>
      <c r="KG22" s="17">
        <f>SUMIF('FCM-RNS-LMP Assumptions'!$I:$I,"="&amp;DATEVALUE('Monthly Value (3)'!KG$6&amp;"/1/"&amp;'Monthly Value (3)'!KG$4),'FCM-RNS-LMP Assumptions'!$J:$J)</f>
        <v>29.117959547037536</v>
      </c>
      <c r="KH22" s="17">
        <f>SUMIF('FCM-RNS-LMP Assumptions'!$I:$I,"="&amp;DATEVALUE('Monthly Value (3)'!KH$6&amp;"/1/"&amp;'Monthly Value (3)'!KH$4),'FCM-RNS-LMP Assumptions'!$J:$J)</f>
        <v>29.117959547037536</v>
      </c>
      <c r="KI22" s="17">
        <f>SUMIF('FCM-RNS-LMP Assumptions'!$I:$I,"="&amp;DATEVALUE('Monthly Value (3)'!KI$6&amp;"/1/"&amp;'Monthly Value (3)'!KI$4),'FCM-RNS-LMP Assumptions'!$J:$J)</f>
        <v>29.117959547037536</v>
      </c>
      <c r="KJ22" s="17">
        <f>SUMIF('FCM-RNS-LMP Assumptions'!$I:$I,"="&amp;DATEVALUE('Monthly Value (3)'!KJ$6&amp;"/1/"&amp;'Monthly Value (3)'!KJ$4),'FCM-RNS-LMP Assumptions'!$J:$J)</f>
        <v>29.117959547037536</v>
      </c>
      <c r="KK22" s="17">
        <f>SUMIF('FCM-RNS-LMP Assumptions'!$I:$I,"="&amp;DATEVALUE('Monthly Value (3)'!KK$6&amp;"/1/"&amp;'Monthly Value (3)'!KK$4),'FCM-RNS-LMP Assumptions'!$J:$J)</f>
        <v>29.117959547037536</v>
      </c>
      <c r="KL22" s="17">
        <f>SUMIF('FCM-RNS-LMP Assumptions'!$I:$I,"="&amp;DATEVALUE('Monthly Value (3)'!KL$6&amp;"/1/"&amp;'Monthly Value (3)'!KL$4),'FCM-RNS-LMP Assumptions'!$J:$J)</f>
        <v>29.117959547037536</v>
      </c>
      <c r="KM22" s="17">
        <f>SUMIF('FCM-RNS-LMP Assumptions'!$I:$I,"="&amp;DATEVALUE('Monthly Value (3)'!KM$6&amp;"/1/"&amp;'Monthly Value (3)'!KM$4),'FCM-RNS-LMP Assumptions'!$J:$J)</f>
        <v>29.117959547037536</v>
      </c>
      <c r="KN22" s="17">
        <f>SUMIF('FCM-RNS-LMP Assumptions'!$I:$I,"="&amp;DATEVALUE('Monthly Value (3)'!KN$6&amp;"/1/"&amp;'Monthly Value (3)'!KN$4),'FCM-RNS-LMP Assumptions'!$J:$J)</f>
        <v>29.117959547037536</v>
      </c>
      <c r="KO22" s="17">
        <f>SUMIF('FCM-RNS-LMP Assumptions'!$I:$I,"="&amp;DATEVALUE('Monthly Value (3)'!KO$6&amp;"/1/"&amp;'Monthly Value (3)'!KO$4),'FCM-RNS-LMP Assumptions'!$J:$J)</f>
        <v>29.117959547037536</v>
      </c>
      <c r="KP22" s="17">
        <f>SUMIF('FCM-RNS-LMP Assumptions'!$I:$I,"="&amp;DATEVALUE('Monthly Value (3)'!KP$6&amp;"/1/"&amp;'Monthly Value (3)'!KP$4),'FCM-RNS-LMP Assumptions'!$J:$J)</f>
        <v>29.117959547037536</v>
      </c>
      <c r="KQ22" s="17">
        <f>SUMIF('FCM-RNS-LMP Assumptions'!$I:$I,"="&amp;DATEVALUE('Monthly Value (3)'!KQ$6&amp;"/1/"&amp;'Monthly Value (3)'!KQ$4),'FCM-RNS-LMP Assumptions'!$J:$J)</f>
        <v>29.497959547037539</v>
      </c>
      <c r="KR22" s="17">
        <f>SUMIF('FCM-RNS-LMP Assumptions'!$I:$I,"="&amp;DATEVALUE('Monthly Value (3)'!KR$6&amp;"/1/"&amp;'Monthly Value (3)'!KR$4),'FCM-RNS-LMP Assumptions'!$J:$J)</f>
        <v>29.572518737978289</v>
      </c>
      <c r="KS22" s="17">
        <f>SUMIF('FCM-RNS-LMP Assumptions'!$I:$I,"="&amp;DATEVALUE('Monthly Value (3)'!KS$6&amp;"/1/"&amp;'Monthly Value (3)'!KS$4),'FCM-RNS-LMP Assumptions'!$J:$J)</f>
        <v>29.572518737978289</v>
      </c>
      <c r="KT22" s="17">
        <f>SUMIF('FCM-RNS-LMP Assumptions'!$I:$I,"="&amp;DATEVALUE('Monthly Value (3)'!KT$6&amp;"/1/"&amp;'Monthly Value (3)'!KT$4),'FCM-RNS-LMP Assumptions'!$J:$J)</f>
        <v>29.572518737978289</v>
      </c>
      <c r="KU22" s="17">
        <f>SUMIF('FCM-RNS-LMP Assumptions'!$I:$I,"="&amp;DATEVALUE('Monthly Value (3)'!KU$6&amp;"/1/"&amp;'Monthly Value (3)'!KU$4),'FCM-RNS-LMP Assumptions'!$J:$J)</f>
        <v>29.572518737978289</v>
      </c>
      <c r="KV22" s="17">
        <f>SUMIF('FCM-RNS-LMP Assumptions'!$I:$I,"="&amp;DATEVALUE('Monthly Value (3)'!KV$6&amp;"/1/"&amp;'Monthly Value (3)'!KV$4),'FCM-RNS-LMP Assumptions'!$J:$J)</f>
        <v>29.572518737978289</v>
      </c>
      <c r="KW22" s="17">
        <f>SUMIF('FCM-RNS-LMP Assumptions'!$I:$I,"="&amp;DATEVALUE('Monthly Value (3)'!KW$6&amp;"/1/"&amp;'Monthly Value (3)'!KW$4),'FCM-RNS-LMP Assumptions'!$J:$J)</f>
        <v>29.572518737978289</v>
      </c>
      <c r="KX22" s="17">
        <f>SUMIF('FCM-RNS-LMP Assumptions'!$I:$I,"="&amp;DATEVALUE('Monthly Value (3)'!KX$6&amp;"/1/"&amp;'Monthly Value (3)'!KX$4),'FCM-RNS-LMP Assumptions'!$J:$J)</f>
        <v>29.572518737978289</v>
      </c>
      <c r="KY22" s="17">
        <f>SUMIF('FCM-RNS-LMP Assumptions'!$I:$I,"="&amp;DATEVALUE('Monthly Value (3)'!KY$6&amp;"/1/"&amp;'Monthly Value (3)'!KY$4),'FCM-RNS-LMP Assumptions'!$J:$J)</f>
        <v>29.572518737978289</v>
      </c>
      <c r="KZ22" s="17">
        <f>SUMIF('FCM-RNS-LMP Assumptions'!$I:$I,"="&amp;DATEVALUE('Monthly Value (3)'!KZ$6&amp;"/1/"&amp;'Monthly Value (3)'!KZ$4),'FCM-RNS-LMP Assumptions'!$J:$J)</f>
        <v>29.572518737978289</v>
      </c>
      <c r="LA22" s="17">
        <f>SUMIF('FCM-RNS-LMP Assumptions'!$I:$I,"="&amp;DATEVALUE('Monthly Value (3)'!LA$6&amp;"/1/"&amp;'Monthly Value (3)'!LA$4),'FCM-RNS-LMP Assumptions'!$J:$J)</f>
        <v>29.572518737978289</v>
      </c>
      <c r="LB22" s="17">
        <f>SUMIF('FCM-RNS-LMP Assumptions'!$I:$I,"="&amp;DATEVALUE('Monthly Value (3)'!LB$6&amp;"/1/"&amp;'Monthly Value (3)'!LB$4),'FCM-RNS-LMP Assumptions'!$J:$J)</f>
        <v>29.572518737978289</v>
      </c>
      <c r="LC22" s="17">
        <f>SUMIF('FCM-RNS-LMP Assumptions'!$I:$I,"="&amp;DATEVALUE('Monthly Value (3)'!LC$6&amp;"/1/"&amp;'Monthly Value (3)'!LC$4),'FCM-RNS-LMP Assumptions'!$J:$J)</f>
        <v>29.962518737978289</v>
      </c>
      <c r="LD22" s="17">
        <f>SUMIF('FCM-RNS-LMP Assumptions'!$I:$I,"="&amp;DATEVALUE('Monthly Value (3)'!LD$6&amp;"/1/"&amp;'Monthly Value (3)'!LD$4),'FCM-RNS-LMP Assumptions'!$J:$J)</f>
        <v>30.038569112737854</v>
      </c>
      <c r="LE22" s="17">
        <f>SUMIF('FCM-RNS-LMP Assumptions'!$I:$I,"="&amp;DATEVALUE('Monthly Value (3)'!LE$6&amp;"/1/"&amp;'Monthly Value (3)'!LE$4),'FCM-RNS-LMP Assumptions'!$J:$J)</f>
        <v>30.038569112737854</v>
      </c>
      <c r="LF22" s="17">
        <f>SUMIF('FCM-RNS-LMP Assumptions'!$I:$I,"="&amp;DATEVALUE('Monthly Value (3)'!LF$6&amp;"/1/"&amp;'Monthly Value (3)'!LF$4),'FCM-RNS-LMP Assumptions'!$J:$J)</f>
        <v>30.038569112737854</v>
      </c>
      <c r="LG22" s="17">
        <f>SUMIF('FCM-RNS-LMP Assumptions'!$I:$I,"="&amp;DATEVALUE('Monthly Value (3)'!LG$6&amp;"/1/"&amp;'Monthly Value (3)'!LG$4),'FCM-RNS-LMP Assumptions'!$J:$J)</f>
        <v>30.038569112737854</v>
      </c>
      <c r="LH22" s="17">
        <f>SUMIF('FCM-RNS-LMP Assumptions'!$I:$I,"="&amp;DATEVALUE('Monthly Value (3)'!LH$6&amp;"/1/"&amp;'Monthly Value (3)'!LH$4),'FCM-RNS-LMP Assumptions'!$J:$J)</f>
        <v>30.038569112737854</v>
      </c>
      <c r="LI22" s="17">
        <f>SUMIF('FCM-RNS-LMP Assumptions'!$I:$I,"="&amp;DATEVALUE('Monthly Value (3)'!LI$6&amp;"/1/"&amp;'Monthly Value (3)'!LI$4),'FCM-RNS-LMP Assumptions'!$J:$J)</f>
        <v>30.038569112737854</v>
      </c>
      <c r="LJ22" s="17">
        <f>SUMIF('FCM-RNS-LMP Assumptions'!$I:$I,"="&amp;DATEVALUE('Monthly Value (3)'!LJ$6&amp;"/1/"&amp;'Monthly Value (3)'!LJ$4),'FCM-RNS-LMP Assumptions'!$J:$J)</f>
        <v>30.038569112737854</v>
      </c>
      <c r="LK22" s="17">
        <f>SUMIF('FCM-RNS-LMP Assumptions'!$I:$I,"="&amp;DATEVALUE('Monthly Value (3)'!LK$6&amp;"/1/"&amp;'Monthly Value (3)'!LK$4),'FCM-RNS-LMP Assumptions'!$J:$J)</f>
        <v>30.038569112737854</v>
      </c>
      <c r="LL22" s="17">
        <f>SUMIF('FCM-RNS-LMP Assumptions'!$I:$I,"="&amp;DATEVALUE('Monthly Value (3)'!LL$6&amp;"/1/"&amp;'Monthly Value (3)'!LL$4),'FCM-RNS-LMP Assumptions'!$J:$J)</f>
        <v>30.038569112737854</v>
      </c>
      <c r="LM22" s="17">
        <f>SUMIF('FCM-RNS-LMP Assumptions'!$I:$I,"="&amp;DATEVALUE('Monthly Value (3)'!LM$6&amp;"/1/"&amp;'Monthly Value (3)'!LM$4),'FCM-RNS-LMP Assumptions'!$J:$J)</f>
        <v>30.038569112737854</v>
      </c>
      <c r="LN22" s="17">
        <f>SUMIF('FCM-RNS-LMP Assumptions'!$I:$I,"="&amp;DATEVALUE('Monthly Value (3)'!LN$6&amp;"/1/"&amp;'Monthly Value (3)'!LN$4),'FCM-RNS-LMP Assumptions'!$J:$J)</f>
        <v>30.038569112737854</v>
      </c>
      <c r="LO22" s="17">
        <f>SUMIF('FCM-RNS-LMP Assumptions'!$I:$I,"="&amp;DATEVALUE('Monthly Value (3)'!LO$6&amp;"/1/"&amp;'Monthly Value (3)'!LO$4),'FCM-RNS-LMP Assumptions'!$J:$J)</f>
        <v>0</v>
      </c>
      <c r="LP22" s="17">
        <f>SUMIF('FCM-RNS-LMP Assumptions'!$I:$I,"="&amp;DATEVALUE('Monthly Value (3)'!LP$6&amp;"/1/"&amp;'Monthly Value (3)'!LP$4),'FCM-RNS-LMP Assumptions'!$J:$J)</f>
        <v>0</v>
      </c>
      <c r="LQ22" s="17">
        <f>SUMIF('FCM-RNS-LMP Assumptions'!$I:$I,"="&amp;DATEVALUE('Monthly Value (3)'!LQ$6&amp;"/1/"&amp;'Monthly Value (3)'!LQ$4),'FCM-RNS-LMP Assumptions'!$J:$J)</f>
        <v>0</v>
      </c>
      <c r="LR22" s="17">
        <f>SUMIF('FCM-RNS-LMP Assumptions'!$I:$I,"="&amp;DATEVALUE('Monthly Value (3)'!LR$6&amp;"/1/"&amp;'Monthly Value (3)'!LR$4),'FCM-RNS-LMP Assumptions'!$J:$J)</f>
        <v>0</v>
      </c>
      <c r="LS22" s="17">
        <f>SUMIF('FCM-RNS-LMP Assumptions'!$I:$I,"="&amp;DATEVALUE('Monthly Value (3)'!LS$6&amp;"/1/"&amp;'Monthly Value (3)'!LS$4),'FCM-RNS-LMP Assumptions'!$J:$J)</f>
        <v>0</v>
      </c>
      <c r="LT22" s="17">
        <f>SUMIF('FCM-RNS-LMP Assumptions'!$I:$I,"="&amp;DATEVALUE('Monthly Value (3)'!LT$6&amp;"/1/"&amp;'Monthly Value (3)'!LT$4),'FCM-RNS-LMP Assumptions'!$J:$J)</f>
        <v>0</v>
      </c>
      <c r="LU22" s="17">
        <f>SUMIF('FCM-RNS-LMP Assumptions'!$I:$I,"="&amp;DATEVALUE('Monthly Value (3)'!LU$6&amp;"/1/"&amp;'Monthly Value (3)'!LU$4),'FCM-RNS-LMP Assumptions'!$J:$J)</f>
        <v>0</v>
      </c>
      <c r="LV22" s="17">
        <f>SUMIF('FCM-RNS-LMP Assumptions'!$I:$I,"="&amp;DATEVALUE('Monthly Value (3)'!LV$6&amp;"/1/"&amp;'Monthly Value (3)'!LV$4),'FCM-RNS-LMP Assumptions'!$J:$J)</f>
        <v>0</v>
      </c>
      <c r="LW22" s="17">
        <f>SUMIF('FCM-RNS-LMP Assumptions'!$I:$I,"="&amp;DATEVALUE('Monthly Value (3)'!LW$6&amp;"/1/"&amp;'Monthly Value (3)'!LW$4),'FCM-RNS-LMP Assumptions'!$J:$J)</f>
        <v>0</v>
      </c>
      <c r="LX22" s="17">
        <f>SUMIF('FCM-RNS-LMP Assumptions'!$I:$I,"="&amp;DATEVALUE('Monthly Value (3)'!LX$6&amp;"/1/"&amp;'Monthly Value (3)'!LX$4),'FCM-RNS-LMP Assumptions'!$J:$J)</f>
        <v>0</v>
      </c>
      <c r="LY22" s="17">
        <f>SUMIF('FCM-RNS-LMP Assumptions'!$I:$I,"="&amp;DATEVALUE('Monthly Value (3)'!LY$6&amp;"/1/"&amp;'Monthly Value (3)'!LY$4),'FCM-RNS-LMP Assumptions'!$J:$J)</f>
        <v>0</v>
      </c>
      <c r="LZ22" s="17">
        <f>SUMIF('FCM-RNS-LMP Assumptions'!$I:$I,"="&amp;DATEVALUE('Monthly Value (3)'!LZ$6&amp;"/1/"&amp;'Monthly Value (3)'!LZ$4),'FCM-RNS-LMP Assumptions'!$J:$J)</f>
        <v>0</v>
      </c>
      <c r="MA22" s="17">
        <f>SUMIF('FCM-RNS-LMP Assumptions'!$I:$I,"="&amp;DATEVALUE('Monthly Value (3)'!MA$6&amp;"/1/"&amp;'Monthly Value (3)'!MA$4),'FCM-RNS-LMP Assumptions'!$J:$J)</f>
        <v>0</v>
      </c>
      <c r="MB22" s="17">
        <f>SUMIF('FCM-RNS-LMP Assumptions'!$I:$I,"="&amp;DATEVALUE('Monthly Value (3)'!MB$6&amp;"/1/"&amp;'Monthly Value (3)'!MB$4),'FCM-RNS-LMP Assumptions'!$J:$J)</f>
        <v>0</v>
      </c>
      <c r="MC22" s="17">
        <f>SUMIF('FCM-RNS-LMP Assumptions'!$I:$I,"="&amp;DATEVALUE('Monthly Value (3)'!MC$6&amp;"/1/"&amp;'Monthly Value (3)'!MC$4),'FCM-RNS-LMP Assumptions'!$J:$J)</f>
        <v>0</v>
      </c>
      <c r="MD22" s="17">
        <f>SUMIF('FCM-RNS-LMP Assumptions'!$I:$I,"="&amp;DATEVALUE('Monthly Value (3)'!MD$6&amp;"/1/"&amp;'Monthly Value (3)'!MD$4),'FCM-RNS-LMP Assumptions'!$J:$J)</f>
        <v>0</v>
      </c>
      <c r="ME22" s="17">
        <f>SUMIF('FCM-RNS-LMP Assumptions'!$I:$I,"="&amp;DATEVALUE('Monthly Value (3)'!ME$6&amp;"/1/"&amp;'Monthly Value (3)'!ME$4),'FCM-RNS-LMP Assumptions'!$J:$J)</f>
        <v>0</v>
      </c>
      <c r="MF22" s="17">
        <f>SUMIF('FCM-RNS-LMP Assumptions'!$I:$I,"="&amp;DATEVALUE('Monthly Value (3)'!MF$6&amp;"/1/"&amp;'Monthly Value (3)'!MF$4),'FCM-RNS-LMP Assumptions'!$J:$J)</f>
        <v>0</v>
      </c>
      <c r="MG22" s="17">
        <f>SUMIF('FCM-RNS-LMP Assumptions'!$I:$I,"="&amp;DATEVALUE('Monthly Value (3)'!MG$6&amp;"/1/"&amp;'Monthly Value (3)'!MG$4),'FCM-RNS-LMP Assumptions'!$J:$J)</f>
        <v>0</v>
      </c>
      <c r="MH22" s="17">
        <f>SUMIF('FCM-RNS-LMP Assumptions'!$I:$I,"="&amp;DATEVALUE('Monthly Value (3)'!MH$6&amp;"/1/"&amp;'Monthly Value (3)'!MH$4),'FCM-RNS-LMP Assumptions'!$J:$J)</f>
        <v>0</v>
      </c>
      <c r="MI22" s="17">
        <f>SUMIF('FCM-RNS-LMP Assumptions'!$I:$I,"="&amp;DATEVALUE('Monthly Value (3)'!MI$6&amp;"/1/"&amp;'Monthly Value (3)'!MI$4),'FCM-RNS-LMP Assumptions'!$J:$J)</f>
        <v>0</v>
      </c>
      <c r="MJ22" s="17">
        <f>SUMIF('FCM-RNS-LMP Assumptions'!$I:$I,"="&amp;DATEVALUE('Monthly Value (3)'!MJ$6&amp;"/1/"&amp;'Monthly Value (3)'!MJ$4),'FCM-RNS-LMP Assumptions'!$J:$J)</f>
        <v>0</v>
      </c>
      <c r="MK22" s="17">
        <f>SUMIF('FCM-RNS-LMP Assumptions'!$I:$I,"="&amp;DATEVALUE('Monthly Value (3)'!MK$6&amp;"/1/"&amp;'Monthly Value (3)'!MK$4),'FCM-RNS-LMP Assumptions'!$J:$J)</f>
        <v>0</v>
      </c>
      <c r="ML22" s="17">
        <f>SUMIF('FCM-RNS-LMP Assumptions'!$I:$I,"="&amp;DATEVALUE('Monthly Value (3)'!ML$6&amp;"/1/"&amp;'Monthly Value (3)'!ML$4),'FCM-RNS-LMP Assumptions'!$J:$J)</f>
        <v>0</v>
      </c>
      <c r="MM22" s="17">
        <f>SUMIF('FCM-RNS-LMP Assumptions'!$I:$I,"="&amp;DATEVALUE('Monthly Value (3)'!MM$6&amp;"/1/"&amp;'Monthly Value (3)'!MM$4),'FCM-RNS-LMP Assumptions'!$J:$J)</f>
        <v>0</v>
      </c>
      <c r="MN22" s="17">
        <f>SUMIF('FCM-RNS-LMP Assumptions'!$I:$I,"="&amp;DATEVALUE('Monthly Value (3)'!MN$6&amp;"/1/"&amp;'Monthly Value (3)'!MN$4),'FCM-RNS-LMP Assumptions'!$J:$J)</f>
        <v>0</v>
      </c>
      <c r="MO22" s="17">
        <f>SUMIF('FCM-RNS-LMP Assumptions'!$I:$I,"="&amp;DATEVALUE('Monthly Value (3)'!MO$6&amp;"/1/"&amp;'Monthly Value (3)'!MO$4),'FCM-RNS-LMP Assumptions'!$J:$J)</f>
        <v>0</v>
      </c>
      <c r="MP22" s="17">
        <f>SUMIF('FCM-RNS-LMP Assumptions'!$I:$I,"="&amp;DATEVALUE('Monthly Value (3)'!MP$6&amp;"/1/"&amp;'Monthly Value (3)'!MP$4),'FCM-RNS-LMP Assumptions'!$J:$J)</f>
        <v>0</v>
      </c>
      <c r="MQ22" s="17">
        <f>SUMIF('FCM-RNS-LMP Assumptions'!$I:$I,"="&amp;DATEVALUE('Monthly Value (3)'!MQ$6&amp;"/1/"&amp;'Monthly Value (3)'!MQ$4),'FCM-RNS-LMP Assumptions'!$J:$J)</f>
        <v>0</v>
      </c>
      <c r="MR22" s="17">
        <f>SUMIF('FCM-RNS-LMP Assumptions'!$I:$I,"="&amp;DATEVALUE('Monthly Value (3)'!MR$6&amp;"/1/"&amp;'Monthly Value (3)'!MR$4),'FCM-RNS-LMP Assumptions'!$J:$J)</f>
        <v>0</v>
      </c>
      <c r="MS22" s="17">
        <f>SUMIF('FCM-RNS-LMP Assumptions'!$I:$I,"="&amp;DATEVALUE('Monthly Value (3)'!MS$6&amp;"/1/"&amp;'Monthly Value (3)'!MS$4),'FCM-RNS-LMP Assumptions'!$J:$J)</f>
        <v>0</v>
      </c>
      <c r="MT22" s="17">
        <f>SUMIF('FCM-RNS-LMP Assumptions'!$I:$I,"="&amp;DATEVALUE('Monthly Value (3)'!MT$6&amp;"/1/"&amp;'Monthly Value (3)'!MT$4),'FCM-RNS-LMP Assumptions'!$J:$J)</f>
        <v>0</v>
      </c>
      <c r="MU22" s="17">
        <f>SUMIF('FCM-RNS-LMP Assumptions'!$I:$I,"="&amp;DATEVALUE('Monthly Value (3)'!MU$6&amp;"/1/"&amp;'Monthly Value (3)'!MU$4),'FCM-RNS-LMP Assumptions'!$J:$J)</f>
        <v>0</v>
      </c>
      <c r="MV22" s="17">
        <f>SUMIF('FCM-RNS-LMP Assumptions'!$I:$I,"="&amp;DATEVALUE('Monthly Value (3)'!MV$6&amp;"/1/"&amp;'Monthly Value (3)'!MV$4),'FCM-RNS-LMP Assumptions'!$J:$J)</f>
        <v>0</v>
      </c>
      <c r="MW22" s="17">
        <f>SUMIF('FCM-RNS-LMP Assumptions'!$I:$I,"="&amp;DATEVALUE('Monthly Value (3)'!MW$6&amp;"/1/"&amp;'Monthly Value (3)'!MW$4),'FCM-RNS-LMP Assumptions'!$J:$J)</f>
        <v>0</v>
      </c>
      <c r="MX22" s="17">
        <f>SUMIF('FCM-RNS-LMP Assumptions'!$I:$I,"="&amp;DATEVALUE('Monthly Value (3)'!MX$6&amp;"/1/"&amp;'Monthly Value (3)'!MX$4),'FCM-RNS-LMP Assumptions'!$J:$J)</f>
        <v>0</v>
      </c>
      <c r="MY22" s="17">
        <f>SUMIF('FCM-RNS-LMP Assumptions'!$I:$I,"="&amp;DATEVALUE('Monthly Value (3)'!MY$6&amp;"/1/"&amp;'Monthly Value (3)'!MY$4),'FCM-RNS-LMP Assumptions'!$J:$J)</f>
        <v>0</v>
      </c>
      <c r="MZ22" s="17">
        <f>SUMIF('FCM-RNS-LMP Assumptions'!$I:$I,"="&amp;DATEVALUE('Monthly Value (3)'!MZ$6&amp;"/1/"&amp;'Monthly Value (3)'!MZ$4),'FCM-RNS-LMP Assumptions'!$J:$J)</f>
        <v>0</v>
      </c>
      <c r="NA22" s="17">
        <f>SUMIF('FCM-RNS-LMP Assumptions'!$I:$I,"="&amp;DATEVALUE('Monthly Value (3)'!NA$6&amp;"/1/"&amp;'Monthly Value (3)'!NA$4),'FCM-RNS-LMP Assumptions'!$J:$J)</f>
        <v>0</v>
      </c>
      <c r="NB22" s="17">
        <f>SUMIF('FCM-RNS-LMP Assumptions'!$I:$I,"="&amp;DATEVALUE('Monthly Value (3)'!NB$6&amp;"/1/"&amp;'Monthly Value (3)'!NB$4),'FCM-RNS-LMP Assumptions'!$J:$J)</f>
        <v>0</v>
      </c>
      <c r="NC22" s="17">
        <f>SUMIF('FCM-RNS-LMP Assumptions'!$I:$I,"="&amp;DATEVALUE('Monthly Value (3)'!NC$6&amp;"/1/"&amp;'Monthly Value (3)'!NC$4),'FCM-RNS-LMP Assumptions'!$J:$J)</f>
        <v>0</v>
      </c>
      <c r="ND22" s="17">
        <f>SUMIF('FCM-RNS-LMP Assumptions'!$I:$I,"="&amp;DATEVALUE('Monthly Value (3)'!ND$6&amp;"/1/"&amp;'Monthly Value (3)'!ND$4),'FCM-RNS-LMP Assumptions'!$J:$J)</f>
        <v>0</v>
      </c>
      <c r="NE22" s="17">
        <f>SUMIF('FCM-RNS-LMP Assumptions'!$I:$I,"="&amp;DATEVALUE('Monthly Value (3)'!NE$6&amp;"/1/"&amp;'Monthly Value (3)'!NE$4),'FCM-RNS-LMP Assumptions'!$J:$J)</f>
        <v>0</v>
      </c>
      <c r="NF22" s="17">
        <f>SUMIF('FCM-RNS-LMP Assumptions'!$I:$I,"="&amp;DATEVALUE('Monthly Value (3)'!NF$6&amp;"/1/"&amp;'Monthly Value (3)'!NF$4),'FCM-RNS-LMP Assumptions'!$J:$J)</f>
        <v>0</v>
      </c>
      <c r="NG22" s="17">
        <f>SUMIF('FCM-RNS-LMP Assumptions'!$I:$I,"="&amp;DATEVALUE('Monthly Value (3)'!NG$6&amp;"/1/"&amp;'Monthly Value (3)'!NG$4),'FCM-RNS-LMP Assumptions'!$J:$J)</f>
        <v>0</v>
      </c>
      <c r="NH22" s="17">
        <f>SUMIF('FCM-RNS-LMP Assumptions'!$I:$I,"="&amp;DATEVALUE('Monthly Value (3)'!NH$6&amp;"/1/"&amp;'Monthly Value (3)'!NH$4),'FCM-RNS-LMP Assumptions'!$J:$J)</f>
        <v>0</v>
      </c>
      <c r="NI22" s="17">
        <f>SUMIF('FCM-RNS-LMP Assumptions'!$I:$I,"="&amp;DATEVALUE('Monthly Value (3)'!NI$6&amp;"/1/"&amp;'Monthly Value (3)'!NI$4),'FCM-RNS-LMP Assumptions'!$J:$J)</f>
        <v>0</v>
      </c>
      <c r="NJ22" s="17">
        <f>SUMIF('FCM-RNS-LMP Assumptions'!$I:$I,"="&amp;DATEVALUE('Monthly Value (3)'!NJ$6&amp;"/1/"&amp;'Monthly Value (3)'!NJ$4),'FCM-RNS-LMP Assumptions'!$J:$J)</f>
        <v>0</v>
      </c>
      <c r="NK22" s="17">
        <f>SUMIF('FCM-RNS-LMP Assumptions'!$I:$I,"="&amp;DATEVALUE('Monthly Value (3)'!NK$6&amp;"/1/"&amp;'Monthly Value (3)'!NK$4),'FCM-RNS-LMP Assumptions'!$J:$J)</f>
        <v>0</v>
      </c>
      <c r="NL22" s="17">
        <f>SUMIF('FCM-RNS-LMP Assumptions'!$I:$I,"="&amp;DATEVALUE('Monthly Value (3)'!NL$6&amp;"/1/"&amp;'Monthly Value (3)'!NL$4),'FCM-RNS-LMP Assumptions'!$J:$J)</f>
        <v>0</v>
      </c>
      <c r="NM22" s="17">
        <f>SUMIF('FCM-RNS-LMP Assumptions'!$I:$I,"="&amp;DATEVALUE('Monthly Value (3)'!NM$6&amp;"/1/"&amp;'Monthly Value (3)'!NM$4),'FCM-RNS-LMP Assumptions'!$J:$J)</f>
        <v>0</v>
      </c>
      <c r="NN22" s="17">
        <f>SUMIF('FCM-RNS-LMP Assumptions'!$I:$I,"="&amp;DATEVALUE('Monthly Value (3)'!NN$6&amp;"/1/"&amp;'Monthly Value (3)'!NN$4),'FCM-RNS-LMP Assumptions'!$J:$J)</f>
        <v>0</v>
      </c>
      <c r="NO22" s="17">
        <f>SUMIF('FCM-RNS-LMP Assumptions'!$I:$I,"="&amp;DATEVALUE('Monthly Value (3)'!NO$6&amp;"/1/"&amp;'Monthly Value (3)'!NO$4),'FCM-RNS-LMP Assumptions'!$J:$J)</f>
        <v>0</v>
      </c>
      <c r="NP22" s="17">
        <f>SUMIF('FCM-RNS-LMP Assumptions'!$I:$I,"="&amp;DATEVALUE('Monthly Value (3)'!NP$6&amp;"/1/"&amp;'Monthly Value (3)'!NP$4),'FCM-RNS-LMP Assumptions'!$J:$J)</f>
        <v>0</v>
      </c>
      <c r="NQ22" s="17">
        <f>SUMIF('FCM-RNS-LMP Assumptions'!$I:$I,"="&amp;DATEVALUE('Monthly Value (3)'!NQ$6&amp;"/1/"&amp;'Monthly Value (3)'!NQ$4),'FCM-RNS-LMP Assumptions'!$J:$J)</f>
        <v>0</v>
      </c>
      <c r="NR22" s="17">
        <f>SUMIF('FCM-RNS-LMP Assumptions'!$I:$I,"="&amp;DATEVALUE('Monthly Value (3)'!NR$6&amp;"/1/"&amp;'Monthly Value (3)'!NR$4),'FCM-RNS-LMP Assumptions'!$J:$J)</f>
        <v>0</v>
      </c>
      <c r="NU22">
        <f t="shared" si="417"/>
        <v>8</v>
      </c>
      <c r="NV22">
        <f t="shared" si="418"/>
        <v>2028</v>
      </c>
      <c r="NW22" s="1">
        <f t="shared" si="419"/>
        <v>46905</v>
      </c>
      <c r="NX22" s="1">
        <f t="shared" si="420"/>
        <v>47269</v>
      </c>
      <c r="NY22">
        <f t="shared" si="421"/>
        <v>0</v>
      </c>
    </row>
    <row r="23" spans="1:389">
      <c r="A23" t="s">
        <v>355</v>
      </c>
      <c r="C23" s="17">
        <f>SUMIFS('FCM-RNS-LMP Assumptions'!$D:$D,'FCM-RNS-LMP Assumptions'!$B:$B,"&lt;="&amp;DATEVALUE('Monthly Value (3)'!C$6&amp;"/1/"&amp;'Monthly Value (3)'!C$4),'FCM-RNS-LMP Assumptions'!$C:$C,"&gt;="&amp;DATEVALUE('Monthly Value (3)'!C$6&amp;"/1/"&amp;'Monthly Value (3)'!C$4))</f>
        <v>3.58</v>
      </c>
      <c r="D23" s="17">
        <f>SUMIFS('FCM-RNS-LMP Assumptions'!$D:$D,'FCM-RNS-LMP Assumptions'!$B:$B,"&lt;="&amp;DATEVALUE('Monthly Value (3)'!D$6&amp;"/1/"&amp;'Monthly Value (3)'!D$4),'FCM-RNS-LMP Assumptions'!$C:$C,"&gt;="&amp;DATEVALUE('Monthly Value (3)'!D$6&amp;"/1/"&amp;'Monthly Value (3)'!D$4))</f>
        <v>3.58</v>
      </c>
      <c r="E23" s="17">
        <f>SUMIFS('FCM-RNS-LMP Assumptions'!$D:$D,'FCM-RNS-LMP Assumptions'!$B:$B,"&lt;="&amp;DATEVALUE('Monthly Value (3)'!E$6&amp;"/1/"&amp;'Monthly Value (3)'!E$4),'FCM-RNS-LMP Assumptions'!$C:$C,"&gt;="&amp;DATEVALUE('Monthly Value (3)'!E$6&amp;"/1/"&amp;'Monthly Value (3)'!E$4))</f>
        <v>3.58</v>
      </c>
      <c r="F23" s="17">
        <f>SUMIFS('FCM-RNS-LMP Assumptions'!$D:$D,'FCM-RNS-LMP Assumptions'!$B:$B,"&lt;="&amp;DATEVALUE('Monthly Value (3)'!F$6&amp;"/1/"&amp;'Monthly Value (3)'!F$4),'FCM-RNS-LMP Assumptions'!$C:$C,"&gt;="&amp;DATEVALUE('Monthly Value (3)'!F$6&amp;"/1/"&amp;'Monthly Value (3)'!F$4))</f>
        <v>3.58</v>
      </c>
      <c r="G23" s="17">
        <f>SUMIFS('FCM-RNS-LMP Assumptions'!$D:$D,'FCM-RNS-LMP Assumptions'!$B:$B,"&lt;="&amp;DATEVALUE('Monthly Value (3)'!G$6&amp;"/1/"&amp;'Monthly Value (3)'!G$4),'FCM-RNS-LMP Assumptions'!$C:$C,"&gt;="&amp;DATEVALUE('Monthly Value (3)'!G$6&amp;"/1/"&amp;'Monthly Value (3)'!G$4))</f>
        <v>3.58</v>
      </c>
      <c r="H23" s="17">
        <f>SUMIFS('FCM-RNS-LMP Assumptions'!$D:$D,'FCM-RNS-LMP Assumptions'!$B:$B,"&lt;="&amp;DATEVALUE('Monthly Value (3)'!H$6&amp;"/1/"&amp;'Monthly Value (3)'!H$4),'FCM-RNS-LMP Assumptions'!$C:$C,"&gt;="&amp;DATEVALUE('Monthly Value (3)'!H$6&amp;"/1/"&amp;'Monthly Value (3)'!H$4))</f>
        <v>5.3490327546352807</v>
      </c>
      <c r="I23" s="17">
        <f>SUMIFS('FCM-RNS-LMP Assumptions'!$D:$D,'FCM-RNS-LMP Assumptions'!$B:$B,"&lt;="&amp;DATEVALUE('Monthly Value (3)'!I$6&amp;"/1/"&amp;'Monthly Value (3)'!I$4),'FCM-RNS-LMP Assumptions'!$C:$C,"&gt;="&amp;DATEVALUE('Monthly Value (3)'!I$6&amp;"/1/"&amp;'Monthly Value (3)'!I$4))</f>
        <v>5.3490327546352807</v>
      </c>
      <c r="J23" s="17">
        <f>SUMIFS('FCM-RNS-LMP Assumptions'!$D:$D,'FCM-RNS-LMP Assumptions'!$B:$B,"&lt;="&amp;DATEVALUE('Monthly Value (3)'!J$6&amp;"/1/"&amp;'Monthly Value (3)'!J$4),'FCM-RNS-LMP Assumptions'!$C:$C,"&gt;="&amp;DATEVALUE('Monthly Value (3)'!J$6&amp;"/1/"&amp;'Monthly Value (3)'!J$4))</f>
        <v>5.3490327546352807</v>
      </c>
      <c r="K23" s="17">
        <f>SUMIFS('FCM-RNS-LMP Assumptions'!$D:$D,'FCM-RNS-LMP Assumptions'!$B:$B,"&lt;="&amp;DATEVALUE('Monthly Value (3)'!K$6&amp;"/1/"&amp;'Monthly Value (3)'!K$4),'FCM-RNS-LMP Assumptions'!$C:$C,"&gt;="&amp;DATEVALUE('Monthly Value (3)'!K$6&amp;"/1/"&amp;'Monthly Value (3)'!K$4))</f>
        <v>5.3490327546352807</v>
      </c>
      <c r="L23" s="17">
        <f>SUMIFS('FCM-RNS-LMP Assumptions'!$D:$D,'FCM-RNS-LMP Assumptions'!$B:$B,"&lt;="&amp;DATEVALUE('Monthly Value (3)'!L$6&amp;"/1/"&amp;'Monthly Value (3)'!L$4),'FCM-RNS-LMP Assumptions'!$C:$C,"&gt;="&amp;DATEVALUE('Monthly Value (3)'!L$6&amp;"/1/"&amp;'Monthly Value (3)'!L$4))</f>
        <v>5.3490327546352807</v>
      </c>
      <c r="M23" s="17">
        <f>SUMIFS('FCM-RNS-LMP Assumptions'!$D:$D,'FCM-RNS-LMP Assumptions'!$B:$B,"&lt;="&amp;DATEVALUE('Monthly Value (3)'!M$6&amp;"/1/"&amp;'Monthly Value (3)'!M$4),'FCM-RNS-LMP Assumptions'!$C:$C,"&gt;="&amp;DATEVALUE('Monthly Value (3)'!M$6&amp;"/1/"&amp;'Monthly Value (3)'!M$4))</f>
        <v>5.3490327546352807</v>
      </c>
      <c r="N23" s="17">
        <f>SUMIFS('FCM-RNS-LMP Assumptions'!$D:$D,'FCM-RNS-LMP Assumptions'!$B:$B,"&lt;="&amp;DATEVALUE('Monthly Value (3)'!N$6&amp;"/1/"&amp;'Monthly Value (3)'!N$4),'FCM-RNS-LMP Assumptions'!$C:$C,"&gt;="&amp;DATEVALUE('Monthly Value (3)'!N$6&amp;"/1/"&amp;'Monthly Value (3)'!N$4))</f>
        <v>5.3490327546352807</v>
      </c>
      <c r="O23" s="17">
        <f>SUMIFS('FCM-RNS-LMP Assumptions'!$D:$D,'FCM-RNS-LMP Assumptions'!$B:$B,"&lt;="&amp;DATEVALUE('Monthly Value (3)'!O$6&amp;"/1/"&amp;'Monthly Value (3)'!O$4),'FCM-RNS-LMP Assumptions'!$C:$C,"&gt;="&amp;DATEVALUE('Monthly Value (3)'!O$6&amp;"/1/"&amp;'Monthly Value (3)'!O$4))</f>
        <v>5.3490327546352807</v>
      </c>
      <c r="P23" s="17">
        <f>SUMIFS('FCM-RNS-LMP Assumptions'!$D:$D,'FCM-RNS-LMP Assumptions'!$B:$B,"&lt;="&amp;DATEVALUE('Monthly Value (3)'!P$6&amp;"/1/"&amp;'Monthly Value (3)'!P$4),'FCM-RNS-LMP Assumptions'!$C:$C,"&gt;="&amp;DATEVALUE('Monthly Value (3)'!P$6&amp;"/1/"&amp;'Monthly Value (3)'!P$4))</f>
        <v>5.3490327546352807</v>
      </c>
      <c r="Q23" s="17">
        <f>SUMIFS('FCM-RNS-LMP Assumptions'!$D:$D,'FCM-RNS-LMP Assumptions'!$B:$B,"&lt;="&amp;DATEVALUE('Monthly Value (3)'!Q$6&amp;"/1/"&amp;'Monthly Value (3)'!Q$4),'FCM-RNS-LMP Assumptions'!$C:$C,"&gt;="&amp;DATEVALUE('Monthly Value (3)'!Q$6&amp;"/1/"&amp;'Monthly Value (3)'!Q$4))</f>
        <v>5.3490327546352807</v>
      </c>
      <c r="R23" s="17">
        <f>SUMIFS('FCM-RNS-LMP Assumptions'!$D:$D,'FCM-RNS-LMP Assumptions'!$B:$B,"&lt;="&amp;DATEVALUE('Monthly Value (3)'!R$6&amp;"/1/"&amp;'Monthly Value (3)'!R$4),'FCM-RNS-LMP Assumptions'!$C:$C,"&gt;="&amp;DATEVALUE('Monthly Value (3)'!R$6&amp;"/1/"&amp;'Monthly Value (3)'!R$4))</f>
        <v>5.3490327546352807</v>
      </c>
      <c r="S23" s="17">
        <f>SUMIFS('FCM-RNS-LMP Assumptions'!$D:$D,'FCM-RNS-LMP Assumptions'!$B:$B,"&lt;="&amp;DATEVALUE('Monthly Value (3)'!S$6&amp;"/1/"&amp;'Monthly Value (3)'!S$4),'FCM-RNS-LMP Assumptions'!$C:$C,"&gt;="&amp;DATEVALUE('Monthly Value (3)'!S$6&amp;"/1/"&amp;'Monthly Value (3)'!S$4))</f>
        <v>5.3490327546352807</v>
      </c>
      <c r="T23" s="17">
        <f>SUMIFS('FCM-RNS-LMP Assumptions'!$D:$D,'FCM-RNS-LMP Assumptions'!$B:$B,"&lt;="&amp;DATEVALUE('Monthly Value (3)'!T$6&amp;"/1/"&amp;'Monthly Value (3)'!T$4),'FCM-RNS-LMP Assumptions'!$C:$C,"&gt;="&amp;DATEVALUE('Monthly Value (3)'!T$6&amp;"/1/"&amp;'Monthly Value (3)'!T$4))</f>
        <v>6.1397939414829956</v>
      </c>
      <c r="U23" s="17">
        <f>SUMIFS('FCM-RNS-LMP Assumptions'!$D:$D,'FCM-RNS-LMP Assumptions'!$B:$B,"&lt;="&amp;DATEVALUE('Monthly Value (3)'!U$6&amp;"/1/"&amp;'Monthly Value (3)'!U$4),'FCM-RNS-LMP Assumptions'!$C:$C,"&gt;="&amp;DATEVALUE('Monthly Value (3)'!U$6&amp;"/1/"&amp;'Monthly Value (3)'!U$4))</f>
        <v>6.1397939414829956</v>
      </c>
      <c r="V23" s="17">
        <f>SUMIFS('FCM-RNS-LMP Assumptions'!$D:$D,'FCM-RNS-LMP Assumptions'!$B:$B,"&lt;="&amp;DATEVALUE('Monthly Value (3)'!V$6&amp;"/1/"&amp;'Monthly Value (3)'!V$4),'FCM-RNS-LMP Assumptions'!$C:$C,"&gt;="&amp;DATEVALUE('Monthly Value (3)'!V$6&amp;"/1/"&amp;'Monthly Value (3)'!V$4))</f>
        <v>6.1397939414829956</v>
      </c>
      <c r="W23" s="17">
        <f>SUMIFS('FCM-RNS-LMP Assumptions'!$D:$D,'FCM-RNS-LMP Assumptions'!$B:$B,"&lt;="&amp;DATEVALUE('Monthly Value (3)'!W$6&amp;"/1/"&amp;'Monthly Value (3)'!W$4),'FCM-RNS-LMP Assumptions'!$C:$C,"&gt;="&amp;DATEVALUE('Monthly Value (3)'!W$6&amp;"/1/"&amp;'Monthly Value (3)'!W$4))</f>
        <v>6.1397939414829956</v>
      </c>
      <c r="X23" s="17">
        <f>SUMIFS('FCM-RNS-LMP Assumptions'!$D:$D,'FCM-RNS-LMP Assumptions'!$B:$B,"&lt;="&amp;DATEVALUE('Monthly Value (3)'!X$6&amp;"/1/"&amp;'Monthly Value (3)'!X$4),'FCM-RNS-LMP Assumptions'!$C:$C,"&gt;="&amp;DATEVALUE('Monthly Value (3)'!X$6&amp;"/1/"&amp;'Monthly Value (3)'!X$4))</f>
        <v>6.1397939414829956</v>
      </c>
      <c r="Y23" s="17">
        <f>SUMIFS('FCM-RNS-LMP Assumptions'!$D:$D,'FCM-RNS-LMP Assumptions'!$B:$B,"&lt;="&amp;DATEVALUE('Monthly Value (3)'!Y$6&amp;"/1/"&amp;'Monthly Value (3)'!Y$4),'FCM-RNS-LMP Assumptions'!$C:$C,"&gt;="&amp;DATEVALUE('Monthly Value (3)'!Y$6&amp;"/1/"&amp;'Monthly Value (3)'!Y$4))</f>
        <v>6.1397939414829956</v>
      </c>
      <c r="Z23" s="17">
        <f>SUMIFS('FCM-RNS-LMP Assumptions'!$D:$D,'FCM-RNS-LMP Assumptions'!$B:$B,"&lt;="&amp;DATEVALUE('Monthly Value (3)'!Z$6&amp;"/1/"&amp;'Monthly Value (3)'!Z$4),'FCM-RNS-LMP Assumptions'!$C:$C,"&gt;="&amp;DATEVALUE('Monthly Value (3)'!Z$6&amp;"/1/"&amp;'Monthly Value (3)'!Z$4))</f>
        <v>6.1397939414829956</v>
      </c>
      <c r="AA23" s="17">
        <f>SUMIFS('FCM-RNS-LMP Assumptions'!$D:$D,'FCM-RNS-LMP Assumptions'!$B:$B,"&lt;="&amp;DATEVALUE('Monthly Value (3)'!AA$6&amp;"/1/"&amp;'Monthly Value (3)'!AA$4),'FCM-RNS-LMP Assumptions'!$C:$C,"&gt;="&amp;DATEVALUE('Monthly Value (3)'!AA$6&amp;"/1/"&amp;'Monthly Value (3)'!AA$4))</f>
        <v>6.1397939414829956</v>
      </c>
      <c r="AB23" s="17">
        <f>SUMIFS('FCM-RNS-LMP Assumptions'!$D:$D,'FCM-RNS-LMP Assumptions'!$B:$B,"&lt;="&amp;DATEVALUE('Monthly Value (3)'!AB$6&amp;"/1/"&amp;'Monthly Value (3)'!AB$4),'FCM-RNS-LMP Assumptions'!$C:$C,"&gt;="&amp;DATEVALUE('Monthly Value (3)'!AB$6&amp;"/1/"&amp;'Monthly Value (3)'!AB$4))</f>
        <v>6.1397939414829956</v>
      </c>
      <c r="AC23" s="17">
        <f>SUMIFS('FCM-RNS-LMP Assumptions'!$D:$D,'FCM-RNS-LMP Assumptions'!$B:$B,"&lt;="&amp;DATEVALUE('Monthly Value (3)'!AC$6&amp;"/1/"&amp;'Monthly Value (3)'!AC$4),'FCM-RNS-LMP Assumptions'!$C:$C,"&gt;="&amp;DATEVALUE('Monthly Value (3)'!AC$6&amp;"/1/"&amp;'Monthly Value (3)'!AC$4))</f>
        <v>6.1397939414829956</v>
      </c>
      <c r="AD23" s="17">
        <f>SUMIFS('FCM-RNS-LMP Assumptions'!$D:$D,'FCM-RNS-LMP Assumptions'!$B:$B,"&lt;="&amp;DATEVALUE('Monthly Value (3)'!AD$6&amp;"/1/"&amp;'Monthly Value (3)'!AD$4),'FCM-RNS-LMP Assumptions'!$C:$C,"&gt;="&amp;DATEVALUE('Monthly Value (3)'!AD$6&amp;"/1/"&amp;'Monthly Value (3)'!AD$4))</f>
        <v>6.1397939414829956</v>
      </c>
      <c r="AE23" s="17">
        <f>SUMIFS('FCM-RNS-LMP Assumptions'!$D:$D,'FCM-RNS-LMP Assumptions'!$B:$B,"&lt;="&amp;DATEVALUE('Monthly Value (3)'!AE$6&amp;"/1/"&amp;'Monthly Value (3)'!AE$4),'FCM-RNS-LMP Assumptions'!$C:$C,"&gt;="&amp;DATEVALUE('Monthly Value (3)'!AE$6&amp;"/1/"&amp;'Monthly Value (3)'!AE$4))</f>
        <v>6.1397939414829956</v>
      </c>
      <c r="AF23" s="17">
        <f>SUMIFS('FCM-RNS-LMP Assumptions'!$D:$D,'FCM-RNS-LMP Assumptions'!$B:$B,"&lt;="&amp;DATEVALUE('Monthly Value (3)'!AF$6&amp;"/1/"&amp;'Monthly Value (3)'!AF$4),'FCM-RNS-LMP Assumptions'!$C:$C,"&gt;="&amp;DATEVALUE('Monthly Value (3)'!AF$6&amp;"/1/"&amp;'Monthly Value (3)'!AF$4))</f>
        <v>6.3794690349065393</v>
      </c>
      <c r="AG23" s="17">
        <f>SUMIFS('FCM-RNS-LMP Assumptions'!$D:$D,'FCM-RNS-LMP Assumptions'!$B:$B,"&lt;="&amp;DATEVALUE('Monthly Value (3)'!AG$6&amp;"/1/"&amp;'Monthly Value (3)'!AG$4),'FCM-RNS-LMP Assumptions'!$C:$C,"&gt;="&amp;DATEVALUE('Monthly Value (3)'!AG$6&amp;"/1/"&amp;'Monthly Value (3)'!AG$4))</f>
        <v>6.3794690349065393</v>
      </c>
      <c r="AH23" s="17">
        <f>SUMIFS('FCM-RNS-LMP Assumptions'!$D:$D,'FCM-RNS-LMP Assumptions'!$B:$B,"&lt;="&amp;DATEVALUE('Monthly Value (3)'!AH$6&amp;"/1/"&amp;'Monthly Value (3)'!AH$4),'FCM-RNS-LMP Assumptions'!$C:$C,"&gt;="&amp;DATEVALUE('Monthly Value (3)'!AH$6&amp;"/1/"&amp;'Monthly Value (3)'!AH$4))</f>
        <v>6.3794690349065393</v>
      </c>
      <c r="AI23" s="17">
        <f>SUMIFS('FCM-RNS-LMP Assumptions'!$D:$D,'FCM-RNS-LMP Assumptions'!$B:$B,"&lt;="&amp;DATEVALUE('Monthly Value (3)'!AI$6&amp;"/1/"&amp;'Monthly Value (3)'!AI$4),'FCM-RNS-LMP Assumptions'!$C:$C,"&gt;="&amp;DATEVALUE('Monthly Value (3)'!AI$6&amp;"/1/"&amp;'Monthly Value (3)'!AI$4))</f>
        <v>6.3794690349065393</v>
      </c>
      <c r="AJ23" s="17">
        <f>SUMIFS('FCM-RNS-LMP Assumptions'!$D:$D,'FCM-RNS-LMP Assumptions'!$B:$B,"&lt;="&amp;DATEVALUE('Monthly Value (3)'!AJ$6&amp;"/1/"&amp;'Monthly Value (3)'!AJ$4),'FCM-RNS-LMP Assumptions'!$C:$C,"&gt;="&amp;DATEVALUE('Monthly Value (3)'!AJ$6&amp;"/1/"&amp;'Monthly Value (3)'!AJ$4))</f>
        <v>6.3794690349065393</v>
      </c>
      <c r="AK23" s="17">
        <f>SUMIFS('FCM-RNS-LMP Assumptions'!$D:$D,'FCM-RNS-LMP Assumptions'!$B:$B,"&lt;="&amp;DATEVALUE('Monthly Value (3)'!AK$6&amp;"/1/"&amp;'Monthly Value (3)'!AK$4),'FCM-RNS-LMP Assumptions'!$C:$C,"&gt;="&amp;DATEVALUE('Monthly Value (3)'!AK$6&amp;"/1/"&amp;'Monthly Value (3)'!AK$4))</f>
        <v>6.3794690349065393</v>
      </c>
      <c r="AL23" s="17">
        <f>SUMIFS('FCM-RNS-LMP Assumptions'!$D:$D,'FCM-RNS-LMP Assumptions'!$B:$B,"&lt;="&amp;DATEVALUE('Monthly Value (3)'!AL$6&amp;"/1/"&amp;'Monthly Value (3)'!AL$4),'FCM-RNS-LMP Assumptions'!$C:$C,"&gt;="&amp;DATEVALUE('Monthly Value (3)'!AL$6&amp;"/1/"&amp;'Monthly Value (3)'!AL$4))</f>
        <v>6.3794690349065393</v>
      </c>
      <c r="AM23" s="17">
        <f>SUMIFS('FCM-RNS-LMP Assumptions'!$D:$D,'FCM-RNS-LMP Assumptions'!$B:$B,"&lt;="&amp;DATEVALUE('Monthly Value (3)'!AM$6&amp;"/1/"&amp;'Monthly Value (3)'!AM$4),'FCM-RNS-LMP Assumptions'!$C:$C,"&gt;="&amp;DATEVALUE('Monthly Value (3)'!AM$6&amp;"/1/"&amp;'Monthly Value (3)'!AM$4))</f>
        <v>6.3794690349065393</v>
      </c>
      <c r="AN23" s="17">
        <f>SUMIFS('FCM-RNS-LMP Assumptions'!$D:$D,'FCM-RNS-LMP Assumptions'!$B:$B,"&lt;="&amp;DATEVALUE('Monthly Value (3)'!AN$6&amp;"/1/"&amp;'Monthly Value (3)'!AN$4),'FCM-RNS-LMP Assumptions'!$C:$C,"&gt;="&amp;DATEVALUE('Monthly Value (3)'!AN$6&amp;"/1/"&amp;'Monthly Value (3)'!AN$4))</f>
        <v>6.3794690349065393</v>
      </c>
      <c r="AO23" s="17">
        <f>SUMIFS('FCM-RNS-LMP Assumptions'!$D:$D,'FCM-RNS-LMP Assumptions'!$B:$B,"&lt;="&amp;DATEVALUE('Monthly Value (3)'!AO$6&amp;"/1/"&amp;'Monthly Value (3)'!AO$4),'FCM-RNS-LMP Assumptions'!$C:$C,"&gt;="&amp;DATEVALUE('Monthly Value (3)'!AO$6&amp;"/1/"&amp;'Monthly Value (3)'!AO$4))</f>
        <v>6.3794690349065393</v>
      </c>
      <c r="AP23" s="17">
        <f>SUMIFS('FCM-RNS-LMP Assumptions'!$D:$D,'FCM-RNS-LMP Assumptions'!$B:$B,"&lt;="&amp;DATEVALUE('Monthly Value (3)'!AP$6&amp;"/1/"&amp;'Monthly Value (3)'!AP$4),'FCM-RNS-LMP Assumptions'!$C:$C,"&gt;="&amp;DATEVALUE('Monthly Value (3)'!AP$6&amp;"/1/"&amp;'Monthly Value (3)'!AP$4))</f>
        <v>6.3794690349065393</v>
      </c>
      <c r="AQ23" s="17">
        <f>SUMIFS('FCM-RNS-LMP Assumptions'!$D:$D,'FCM-RNS-LMP Assumptions'!$B:$B,"&lt;="&amp;DATEVALUE('Monthly Value (3)'!AQ$6&amp;"/1/"&amp;'Monthly Value (3)'!AQ$4),'FCM-RNS-LMP Assumptions'!$C:$C,"&gt;="&amp;DATEVALUE('Monthly Value (3)'!AQ$6&amp;"/1/"&amp;'Monthly Value (3)'!AQ$4))</f>
        <v>6.3794690349065393</v>
      </c>
      <c r="AR23" s="17">
        <f>SUMIFS('FCM-RNS-LMP Assumptions'!$D:$D,'FCM-RNS-LMP Assumptions'!$B:$B,"&lt;="&amp;DATEVALUE('Monthly Value (3)'!AR$6&amp;"/1/"&amp;'Monthly Value (3)'!AR$4),'FCM-RNS-LMP Assumptions'!$C:$C,"&gt;="&amp;DATEVALUE('Monthly Value (3)'!AR$6&amp;"/1/"&amp;'Monthly Value (3)'!AR$4))</f>
        <v>6.6686827380337341</v>
      </c>
      <c r="AS23" s="17">
        <f>SUMIFS('FCM-RNS-LMP Assumptions'!$D:$D,'FCM-RNS-LMP Assumptions'!$B:$B,"&lt;="&amp;DATEVALUE('Monthly Value (3)'!AS$6&amp;"/1/"&amp;'Monthly Value (3)'!AS$4),'FCM-RNS-LMP Assumptions'!$C:$C,"&gt;="&amp;DATEVALUE('Monthly Value (3)'!AS$6&amp;"/1/"&amp;'Monthly Value (3)'!AS$4))</f>
        <v>6.6686827380337341</v>
      </c>
      <c r="AT23" s="17">
        <f>SUMIFS('FCM-RNS-LMP Assumptions'!$D:$D,'FCM-RNS-LMP Assumptions'!$B:$B,"&lt;="&amp;DATEVALUE('Monthly Value (3)'!AT$6&amp;"/1/"&amp;'Monthly Value (3)'!AT$4),'FCM-RNS-LMP Assumptions'!$C:$C,"&gt;="&amp;DATEVALUE('Monthly Value (3)'!AT$6&amp;"/1/"&amp;'Monthly Value (3)'!AT$4))</f>
        <v>6.6686827380337341</v>
      </c>
      <c r="AU23" s="17">
        <f>SUMIFS('FCM-RNS-LMP Assumptions'!$D:$D,'FCM-RNS-LMP Assumptions'!$B:$B,"&lt;="&amp;DATEVALUE('Monthly Value (3)'!AU$6&amp;"/1/"&amp;'Monthly Value (3)'!AU$4),'FCM-RNS-LMP Assumptions'!$C:$C,"&gt;="&amp;DATEVALUE('Monthly Value (3)'!AU$6&amp;"/1/"&amp;'Monthly Value (3)'!AU$4))</f>
        <v>6.6686827380337341</v>
      </c>
      <c r="AV23" s="17">
        <f>SUMIFS('FCM-RNS-LMP Assumptions'!$D:$D,'FCM-RNS-LMP Assumptions'!$B:$B,"&lt;="&amp;DATEVALUE('Monthly Value (3)'!AV$6&amp;"/1/"&amp;'Monthly Value (3)'!AV$4),'FCM-RNS-LMP Assumptions'!$C:$C,"&gt;="&amp;DATEVALUE('Monthly Value (3)'!AV$6&amp;"/1/"&amp;'Monthly Value (3)'!AV$4))</f>
        <v>6.6686827380337341</v>
      </c>
      <c r="AW23" s="17">
        <f>SUMIFS('FCM-RNS-LMP Assumptions'!$D:$D,'FCM-RNS-LMP Assumptions'!$B:$B,"&lt;="&amp;DATEVALUE('Monthly Value (3)'!AW$6&amp;"/1/"&amp;'Monthly Value (3)'!AW$4),'FCM-RNS-LMP Assumptions'!$C:$C,"&gt;="&amp;DATEVALUE('Monthly Value (3)'!AW$6&amp;"/1/"&amp;'Monthly Value (3)'!AW$4))</f>
        <v>6.6686827380337341</v>
      </c>
      <c r="AX23" s="17">
        <f>SUMIFS('FCM-RNS-LMP Assumptions'!$D:$D,'FCM-RNS-LMP Assumptions'!$B:$B,"&lt;="&amp;DATEVALUE('Monthly Value (3)'!AX$6&amp;"/1/"&amp;'Monthly Value (3)'!AX$4),'FCM-RNS-LMP Assumptions'!$C:$C,"&gt;="&amp;DATEVALUE('Monthly Value (3)'!AX$6&amp;"/1/"&amp;'Monthly Value (3)'!AX$4))</f>
        <v>6.6686827380337341</v>
      </c>
      <c r="AY23" s="17">
        <f>SUMIFS('FCM-RNS-LMP Assumptions'!$D:$D,'FCM-RNS-LMP Assumptions'!$B:$B,"&lt;="&amp;DATEVALUE('Monthly Value (3)'!AY$6&amp;"/1/"&amp;'Monthly Value (3)'!AY$4),'FCM-RNS-LMP Assumptions'!$C:$C,"&gt;="&amp;DATEVALUE('Monthly Value (3)'!AY$6&amp;"/1/"&amp;'Monthly Value (3)'!AY$4))</f>
        <v>6.6686827380337341</v>
      </c>
      <c r="AZ23" s="17">
        <f>SUMIFS('FCM-RNS-LMP Assumptions'!$D:$D,'FCM-RNS-LMP Assumptions'!$B:$B,"&lt;="&amp;DATEVALUE('Monthly Value (3)'!AZ$6&amp;"/1/"&amp;'Monthly Value (3)'!AZ$4),'FCM-RNS-LMP Assumptions'!$C:$C,"&gt;="&amp;DATEVALUE('Monthly Value (3)'!AZ$6&amp;"/1/"&amp;'Monthly Value (3)'!AZ$4))</f>
        <v>6.6686827380337341</v>
      </c>
      <c r="BA23" s="17">
        <f>SUMIFS('FCM-RNS-LMP Assumptions'!$D:$D,'FCM-RNS-LMP Assumptions'!$B:$B,"&lt;="&amp;DATEVALUE('Monthly Value (3)'!BA$6&amp;"/1/"&amp;'Monthly Value (3)'!BA$4),'FCM-RNS-LMP Assumptions'!$C:$C,"&gt;="&amp;DATEVALUE('Monthly Value (3)'!BA$6&amp;"/1/"&amp;'Monthly Value (3)'!BA$4))</f>
        <v>6.6686827380337341</v>
      </c>
      <c r="BB23" s="17">
        <f>SUMIFS('FCM-RNS-LMP Assumptions'!$D:$D,'FCM-RNS-LMP Assumptions'!$B:$B,"&lt;="&amp;DATEVALUE('Monthly Value (3)'!BB$6&amp;"/1/"&amp;'Monthly Value (3)'!BB$4),'FCM-RNS-LMP Assumptions'!$C:$C,"&gt;="&amp;DATEVALUE('Monthly Value (3)'!BB$6&amp;"/1/"&amp;'Monthly Value (3)'!BB$4))</f>
        <v>6.6686827380337341</v>
      </c>
      <c r="BC23" s="17">
        <f>SUMIFS('FCM-RNS-LMP Assumptions'!$D:$D,'FCM-RNS-LMP Assumptions'!$B:$B,"&lt;="&amp;DATEVALUE('Monthly Value (3)'!BC$6&amp;"/1/"&amp;'Monthly Value (3)'!BC$4),'FCM-RNS-LMP Assumptions'!$C:$C,"&gt;="&amp;DATEVALUE('Monthly Value (3)'!BC$6&amp;"/1/"&amp;'Monthly Value (3)'!BC$4))</f>
        <v>6.6686827380337341</v>
      </c>
      <c r="BD23" s="17">
        <f>SUMIFS('FCM-RNS-LMP Assumptions'!$D:$D,'FCM-RNS-LMP Assumptions'!$B:$B,"&lt;="&amp;DATEVALUE('Monthly Value (3)'!BD$6&amp;"/1/"&amp;'Monthly Value (3)'!BD$4),'FCM-RNS-LMP Assumptions'!$C:$C,"&gt;="&amp;DATEVALUE('Monthly Value (3)'!BD$6&amp;"/1/"&amp;'Monthly Value (3)'!BD$4))</f>
        <v>7.2889953743174649</v>
      </c>
      <c r="BE23" s="17">
        <f>SUMIFS('FCM-RNS-LMP Assumptions'!$D:$D,'FCM-RNS-LMP Assumptions'!$B:$B,"&lt;="&amp;DATEVALUE('Monthly Value (3)'!BE$6&amp;"/1/"&amp;'Monthly Value (3)'!BE$4),'FCM-RNS-LMP Assumptions'!$C:$C,"&gt;="&amp;DATEVALUE('Monthly Value (3)'!BE$6&amp;"/1/"&amp;'Monthly Value (3)'!BE$4))</f>
        <v>7.2889953743174649</v>
      </c>
      <c r="BF23" s="17">
        <f>SUMIFS('FCM-RNS-LMP Assumptions'!$D:$D,'FCM-RNS-LMP Assumptions'!$B:$B,"&lt;="&amp;DATEVALUE('Monthly Value (3)'!BF$6&amp;"/1/"&amp;'Monthly Value (3)'!BF$4),'FCM-RNS-LMP Assumptions'!$C:$C,"&gt;="&amp;DATEVALUE('Monthly Value (3)'!BF$6&amp;"/1/"&amp;'Monthly Value (3)'!BF$4))</f>
        <v>7.2889953743174649</v>
      </c>
      <c r="BG23" s="17">
        <f>SUMIFS('FCM-RNS-LMP Assumptions'!$D:$D,'FCM-RNS-LMP Assumptions'!$B:$B,"&lt;="&amp;DATEVALUE('Monthly Value (3)'!BG$6&amp;"/1/"&amp;'Monthly Value (3)'!BG$4),'FCM-RNS-LMP Assumptions'!$C:$C,"&gt;="&amp;DATEVALUE('Monthly Value (3)'!BG$6&amp;"/1/"&amp;'Monthly Value (3)'!BG$4))</f>
        <v>7.2889953743174649</v>
      </c>
      <c r="BH23" s="17">
        <f>SUMIFS('FCM-RNS-LMP Assumptions'!$D:$D,'FCM-RNS-LMP Assumptions'!$B:$B,"&lt;="&amp;DATEVALUE('Monthly Value (3)'!BH$6&amp;"/1/"&amp;'Monthly Value (3)'!BH$4),'FCM-RNS-LMP Assumptions'!$C:$C,"&gt;="&amp;DATEVALUE('Monthly Value (3)'!BH$6&amp;"/1/"&amp;'Monthly Value (3)'!BH$4))</f>
        <v>7.2889953743174649</v>
      </c>
      <c r="BI23" s="17">
        <f>SUMIFS('FCM-RNS-LMP Assumptions'!$D:$D,'FCM-RNS-LMP Assumptions'!$B:$B,"&lt;="&amp;DATEVALUE('Monthly Value (3)'!BI$6&amp;"/1/"&amp;'Monthly Value (3)'!BI$4),'FCM-RNS-LMP Assumptions'!$C:$C,"&gt;="&amp;DATEVALUE('Monthly Value (3)'!BI$6&amp;"/1/"&amp;'Monthly Value (3)'!BI$4))</f>
        <v>7.2889953743174649</v>
      </c>
      <c r="BJ23" s="17">
        <f>SUMIFS('FCM-RNS-LMP Assumptions'!$D:$D,'FCM-RNS-LMP Assumptions'!$B:$B,"&lt;="&amp;DATEVALUE('Monthly Value (3)'!BJ$6&amp;"/1/"&amp;'Monthly Value (3)'!BJ$4),'FCM-RNS-LMP Assumptions'!$C:$C,"&gt;="&amp;DATEVALUE('Monthly Value (3)'!BJ$6&amp;"/1/"&amp;'Monthly Value (3)'!BJ$4))</f>
        <v>7.2889953743174649</v>
      </c>
      <c r="BK23" s="17">
        <f>SUMIFS('FCM-RNS-LMP Assumptions'!$D:$D,'FCM-RNS-LMP Assumptions'!$B:$B,"&lt;="&amp;DATEVALUE('Monthly Value (3)'!BK$6&amp;"/1/"&amp;'Monthly Value (3)'!BK$4),'FCM-RNS-LMP Assumptions'!$C:$C,"&gt;="&amp;DATEVALUE('Monthly Value (3)'!BK$6&amp;"/1/"&amp;'Monthly Value (3)'!BK$4))</f>
        <v>7.2889953743174649</v>
      </c>
      <c r="BL23" s="17">
        <f>SUMIFS('FCM-RNS-LMP Assumptions'!$D:$D,'FCM-RNS-LMP Assumptions'!$B:$B,"&lt;="&amp;DATEVALUE('Monthly Value (3)'!BL$6&amp;"/1/"&amp;'Monthly Value (3)'!BL$4),'FCM-RNS-LMP Assumptions'!$C:$C,"&gt;="&amp;DATEVALUE('Monthly Value (3)'!BL$6&amp;"/1/"&amp;'Monthly Value (3)'!BL$4))</f>
        <v>7.2889953743174649</v>
      </c>
      <c r="BM23" s="17">
        <f>SUMIFS('FCM-RNS-LMP Assumptions'!$D:$D,'FCM-RNS-LMP Assumptions'!$B:$B,"&lt;="&amp;DATEVALUE('Monthly Value (3)'!BM$6&amp;"/1/"&amp;'Monthly Value (3)'!BM$4),'FCM-RNS-LMP Assumptions'!$C:$C,"&gt;="&amp;DATEVALUE('Monthly Value (3)'!BM$6&amp;"/1/"&amp;'Monthly Value (3)'!BM$4))</f>
        <v>7.2889953743174649</v>
      </c>
      <c r="BN23" s="17">
        <f>SUMIFS('FCM-RNS-LMP Assumptions'!$D:$D,'FCM-RNS-LMP Assumptions'!$B:$B,"&lt;="&amp;DATEVALUE('Monthly Value (3)'!BN$6&amp;"/1/"&amp;'Monthly Value (3)'!BN$4),'FCM-RNS-LMP Assumptions'!$C:$C,"&gt;="&amp;DATEVALUE('Monthly Value (3)'!BN$6&amp;"/1/"&amp;'Monthly Value (3)'!BN$4))</f>
        <v>7.2889953743174649</v>
      </c>
      <c r="BO23" s="17">
        <f>SUMIFS('FCM-RNS-LMP Assumptions'!$D:$D,'FCM-RNS-LMP Assumptions'!$B:$B,"&lt;="&amp;DATEVALUE('Monthly Value (3)'!BO$6&amp;"/1/"&amp;'Monthly Value (3)'!BO$4),'FCM-RNS-LMP Assumptions'!$C:$C,"&gt;="&amp;DATEVALUE('Monthly Value (3)'!BO$6&amp;"/1/"&amp;'Monthly Value (3)'!BO$4))</f>
        <v>7.2889953743174649</v>
      </c>
      <c r="BP23" s="17">
        <f>SUMIFS('FCM-RNS-LMP Assumptions'!$D:$D,'FCM-RNS-LMP Assumptions'!$B:$B,"&lt;="&amp;DATEVALUE('Monthly Value (3)'!BP$6&amp;"/1/"&amp;'Monthly Value (3)'!BP$4),'FCM-RNS-LMP Assumptions'!$C:$C,"&gt;="&amp;DATEVALUE('Monthly Value (3)'!BP$6&amp;"/1/"&amp;'Monthly Value (3)'!BP$4))</f>
        <v>7.5316575539087198</v>
      </c>
      <c r="BQ23" s="17">
        <f>SUMIFS('FCM-RNS-LMP Assumptions'!$D:$D,'FCM-RNS-LMP Assumptions'!$B:$B,"&lt;="&amp;DATEVALUE('Monthly Value (3)'!BQ$6&amp;"/1/"&amp;'Monthly Value (3)'!BQ$4),'FCM-RNS-LMP Assumptions'!$C:$C,"&gt;="&amp;DATEVALUE('Monthly Value (3)'!BQ$6&amp;"/1/"&amp;'Monthly Value (3)'!BQ$4))</f>
        <v>7.5316575539087198</v>
      </c>
      <c r="BR23" s="17">
        <f>SUMIFS('FCM-RNS-LMP Assumptions'!$D:$D,'FCM-RNS-LMP Assumptions'!$B:$B,"&lt;="&amp;DATEVALUE('Monthly Value (3)'!BR$6&amp;"/1/"&amp;'Monthly Value (3)'!BR$4),'FCM-RNS-LMP Assumptions'!$C:$C,"&gt;="&amp;DATEVALUE('Monthly Value (3)'!BR$6&amp;"/1/"&amp;'Monthly Value (3)'!BR$4))</f>
        <v>7.5316575539087198</v>
      </c>
      <c r="BS23" s="17">
        <f>SUMIFS('FCM-RNS-LMP Assumptions'!$D:$D,'FCM-RNS-LMP Assumptions'!$B:$B,"&lt;="&amp;DATEVALUE('Monthly Value (3)'!BS$6&amp;"/1/"&amp;'Monthly Value (3)'!BS$4),'FCM-RNS-LMP Assumptions'!$C:$C,"&gt;="&amp;DATEVALUE('Monthly Value (3)'!BS$6&amp;"/1/"&amp;'Monthly Value (3)'!BS$4))</f>
        <v>7.5316575539087198</v>
      </c>
      <c r="BT23" s="17">
        <f>SUMIFS('FCM-RNS-LMP Assumptions'!$D:$D,'FCM-RNS-LMP Assumptions'!$B:$B,"&lt;="&amp;DATEVALUE('Monthly Value (3)'!BT$6&amp;"/1/"&amp;'Monthly Value (3)'!BT$4),'FCM-RNS-LMP Assumptions'!$C:$C,"&gt;="&amp;DATEVALUE('Monthly Value (3)'!BT$6&amp;"/1/"&amp;'Monthly Value (3)'!BT$4))</f>
        <v>7.5316575539087198</v>
      </c>
      <c r="BU23" s="17">
        <f>SUMIFS('FCM-RNS-LMP Assumptions'!$D:$D,'FCM-RNS-LMP Assumptions'!$B:$B,"&lt;="&amp;DATEVALUE('Monthly Value (3)'!BU$6&amp;"/1/"&amp;'Monthly Value (3)'!BU$4),'FCM-RNS-LMP Assumptions'!$C:$C,"&gt;="&amp;DATEVALUE('Monthly Value (3)'!BU$6&amp;"/1/"&amp;'Monthly Value (3)'!BU$4))</f>
        <v>7.5316575539087198</v>
      </c>
      <c r="BV23" s="17">
        <f>SUMIFS('FCM-RNS-LMP Assumptions'!$D:$D,'FCM-RNS-LMP Assumptions'!$B:$B,"&lt;="&amp;DATEVALUE('Monthly Value (3)'!BV$6&amp;"/1/"&amp;'Monthly Value (3)'!BV$4),'FCM-RNS-LMP Assumptions'!$C:$C,"&gt;="&amp;DATEVALUE('Monthly Value (3)'!BV$6&amp;"/1/"&amp;'Monthly Value (3)'!BV$4))</f>
        <v>7.5316575539087198</v>
      </c>
      <c r="BW23" s="17">
        <f>SUMIFS('FCM-RNS-LMP Assumptions'!$D:$D,'FCM-RNS-LMP Assumptions'!$B:$B,"&lt;="&amp;DATEVALUE('Monthly Value (3)'!BW$6&amp;"/1/"&amp;'Monthly Value (3)'!BW$4),'FCM-RNS-LMP Assumptions'!$C:$C,"&gt;="&amp;DATEVALUE('Monthly Value (3)'!BW$6&amp;"/1/"&amp;'Monthly Value (3)'!BW$4))</f>
        <v>7.5316575539087198</v>
      </c>
      <c r="BX23" s="17">
        <f>SUMIFS('FCM-RNS-LMP Assumptions'!$D:$D,'FCM-RNS-LMP Assumptions'!$B:$B,"&lt;="&amp;DATEVALUE('Monthly Value (3)'!BX$6&amp;"/1/"&amp;'Monthly Value (3)'!BX$4),'FCM-RNS-LMP Assumptions'!$C:$C,"&gt;="&amp;DATEVALUE('Monthly Value (3)'!BX$6&amp;"/1/"&amp;'Monthly Value (3)'!BX$4))</f>
        <v>7.5316575539087198</v>
      </c>
      <c r="BY23" s="17">
        <f>SUMIFS('FCM-RNS-LMP Assumptions'!$D:$D,'FCM-RNS-LMP Assumptions'!$B:$B,"&lt;="&amp;DATEVALUE('Monthly Value (3)'!BY$6&amp;"/1/"&amp;'Monthly Value (3)'!BY$4),'FCM-RNS-LMP Assumptions'!$C:$C,"&gt;="&amp;DATEVALUE('Monthly Value (3)'!BY$6&amp;"/1/"&amp;'Monthly Value (3)'!BY$4))</f>
        <v>7.5316575539087198</v>
      </c>
      <c r="BZ23" s="17">
        <f>SUMIFS('FCM-RNS-LMP Assumptions'!$D:$D,'FCM-RNS-LMP Assumptions'!$B:$B,"&lt;="&amp;DATEVALUE('Monthly Value (3)'!BZ$6&amp;"/1/"&amp;'Monthly Value (3)'!BZ$4),'FCM-RNS-LMP Assumptions'!$C:$C,"&gt;="&amp;DATEVALUE('Monthly Value (3)'!BZ$6&amp;"/1/"&amp;'Monthly Value (3)'!BZ$4))</f>
        <v>7.5316575539087198</v>
      </c>
      <c r="CA23" s="17">
        <f>SUMIFS('FCM-RNS-LMP Assumptions'!$D:$D,'FCM-RNS-LMP Assumptions'!$B:$B,"&lt;="&amp;DATEVALUE('Monthly Value (3)'!CA$6&amp;"/1/"&amp;'Monthly Value (3)'!CA$4),'FCM-RNS-LMP Assumptions'!$C:$C,"&gt;="&amp;DATEVALUE('Monthly Value (3)'!CA$6&amp;"/1/"&amp;'Monthly Value (3)'!CA$4))</f>
        <v>7.5316575539087198</v>
      </c>
      <c r="CB23" s="17">
        <f>SUMIFS('FCM-RNS-LMP Assumptions'!$D:$D,'FCM-RNS-LMP Assumptions'!$B:$B,"&lt;="&amp;DATEVALUE('Monthly Value (3)'!CB$6&amp;"/1/"&amp;'Monthly Value (3)'!CB$4),'FCM-RNS-LMP Assumptions'!$C:$C,"&gt;="&amp;DATEVALUE('Monthly Value (3)'!CB$6&amp;"/1/"&amp;'Monthly Value (3)'!CB$4))</f>
        <v>7.9505565082778098</v>
      </c>
      <c r="CC23" s="17">
        <f>SUMIFS('FCM-RNS-LMP Assumptions'!$D:$D,'FCM-RNS-LMP Assumptions'!$B:$B,"&lt;="&amp;DATEVALUE('Monthly Value (3)'!CC$6&amp;"/1/"&amp;'Monthly Value (3)'!CC$4),'FCM-RNS-LMP Assumptions'!$C:$C,"&gt;="&amp;DATEVALUE('Monthly Value (3)'!CC$6&amp;"/1/"&amp;'Monthly Value (3)'!CC$4))</f>
        <v>7.9505565082778098</v>
      </c>
      <c r="CD23" s="17">
        <f>SUMIFS('FCM-RNS-LMP Assumptions'!$D:$D,'FCM-RNS-LMP Assumptions'!$B:$B,"&lt;="&amp;DATEVALUE('Monthly Value (3)'!CD$6&amp;"/1/"&amp;'Monthly Value (3)'!CD$4),'FCM-RNS-LMP Assumptions'!$C:$C,"&gt;="&amp;DATEVALUE('Monthly Value (3)'!CD$6&amp;"/1/"&amp;'Monthly Value (3)'!CD$4))</f>
        <v>7.9505565082778098</v>
      </c>
      <c r="CE23" s="17">
        <f>SUMIFS('FCM-RNS-LMP Assumptions'!$D:$D,'FCM-RNS-LMP Assumptions'!$B:$B,"&lt;="&amp;DATEVALUE('Monthly Value (3)'!CE$6&amp;"/1/"&amp;'Monthly Value (3)'!CE$4),'FCM-RNS-LMP Assumptions'!$C:$C,"&gt;="&amp;DATEVALUE('Monthly Value (3)'!CE$6&amp;"/1/"&amp;'Monthly Value (3)'!CE$4))</f>
        <v>7.9505565082778098</v>
      </c>
      <c r="CF23" s="17">
        <f>SUMIFS('FCM-RNS-LMP Assumptions'!$D:$D,'FCM-RNS-LMP Assumptions'!$B:$B,"&lt;="&amp;DATEVALUE('Monthly Value (3)'!CF$6&amp;"/1/"&amp;'Monthly Value (3)'!CF$4),'FCM-RNS-LMP Assumptions'!$C:$C,"&gt;="&amp;DATEVALUE('Monthly Value (3)'!CF$6&amp;"/1/"&amp;'Monthly Value (3)'!CF$4))</f>
        <v>7.9505565082778098</v>
      </c>
      <c r="CG23" s="17">
        <f>SUMIFS('FCM-RNS-LMP Assumptions'!$D:$D,'FCM-RNS-LMP Assumptions'!$B:$B,"&lt;="&amp;DATEVALUE('Monthly Value (3)'!CG$6&amp;"/1/"&amp;'Monthly Value (3)'!CG$4),'FCM-RNS-LMP Assumptions'!$C:$C,"&gt;="&amp;DATEVALUE('Monthly Value (3)'!CG$6&amp;"/1/"&amp;'Monthly Value (3)'!CG$4))</f>
        <v>7.9505565082778098</v>
      </c>
      <c r="CH23" s="17">
        <f>SUMIFS('FCM-RNS-LMP Assumptions'!$D:$D,'FCM-RNS-LMP Assumptions'!$B:$B,"&lt;="&amp;DATEVALUE('Monthly Value (3)'!CH$6&amp;"/1/"&amp;'Monthly Value (3)'!CH$4),'FCM-RNS-LMP Assumptions'!$C:$C,"&gt;="&amp;DATEVALUE('Monthly Value (3)'!CH$6&amp;"/1/"&amp;'Monthly Value (3)'!CH$4))</f>
        <v>7.9505565082778098</v>
      </c>
      <c r="CI23" s="17">
        <f>SUMIFS('FCM-RNS-LMP Assumptions'!$D:$D,'FCM-RNS-LMP Assumptions'!$B:$B,"&lt;="&amp;DATEVALUE('Monthly Value (3)'!CI$6&amp;"/1/"&amp;'Monthly Value (3)'!CI$4),'FCM-RNS-LMP Assumptions'!$C:$C,"&gt;="&amp;DATEVALUE('Monthly Value (3)'!CI$6&amp;"/1/"&amp;'Monthly Value (3)'!CI$4))</f>
        <v>7.9505565082778098</v>
      </c>
      <c r="CJ23" s="17">
        <f>SUMIFS('FCM-RNS-LMP Assumptions'!$D:$D,'FCM-RNS-LMP Assumptions'!$B:$B,"&lt;="&amp;DATEVALUE('Monthly Value (3)'!CJ$6&amp;"/1/"&amp;'Monthly Value (3)'!CJ$4),'FCM-RNS-LMP Assumptions'!$C:$C,"&gt;="&amp;DATEVALUE('Monthly Value (3)'!CJ$6&amp;"/1/"&amp;'Monthly Value (3)'!CJ$4))</f>
        <v>7.9505565082778098</v>
      </c>
      <c r="CK23" s="17">
        <f>SUMIFS('FCM-RNS-LMP Assumptions'!$D:$D,'FCM-RNS-LMP Assumptions'!$B:$B,"&lt;="&amp;DATEVALUE('Monthly Value (3)'!CK$6&amp;"/1/"&amp;'Monthly Value (3)'!CK$4),'FCM-RNS-LMP Assumptions'!$C:$C,"&gt;="&amp;DATEVALUE('Monthly Value (3)'!CK$6&amp;"/1/"&amp;'Monthly Value (3)'!CK$4))</f>
        <v>7.9505565082778098</v>
      </c>
      <c r="CL23" s="17">
        <f>SUMIFS('FCM-RNS-LMP Assumptions'!$D:$D,'FCM-RNS-LMP Assumptions'!$B:$B,"&lt;="&amp;DATEVALUE('Monthly Value (3)'!CL$6&amp;"/1/"&amp;'Monthly Value (3)'!CL$4),'FCM-RNS-LMP Assumptions'!$C:$C,"&gt;="&amp;DATEVALUE('Monthly Value (3)'!CL$6&amp;"/1/"&amp;'Monthly Value (3)'!CL$4))</f>
        <v>7.9505565082778098</v>
      </c>
      <c r="CM23" s="17">
        <f>SUMIFS('FCM-RNS-LMP Assumptions'!$D:$D,'FCM-RNS-LMP Assumptions'!$B:$B,"&lt;="&amp;DATEVALUE('Monthly Value (3)'!CM$6&amp;"/1/"&amp;'Monthly Value (3)'!CM$4),'FCM-RNS-LMP Assumptions'!$C:$C,"&gt;="&amp;DATEVALUE('Monthly Value (3)'!CM$6&amp;"/1/"&amp;'Monthly Value (3)'!CM$4))</f>
        <v>7.9505565082778098</v>
      </c>
      <c r="CN23" s="17">
        <f>SUMIFS('FCM-RNS-LMP Assumptions'!$D:$D,'FCM-RNS-LMP Assumptions'!$B:$B,"&lt;="&amp;DATEVALUE('Monthly Value (3)'!CN$6&amp;"/1/"&amp;'Monthly Value (3)'!CN$4),'FCM-RNS-LMP Assumptions'!$C:$C,"&gt;="&amp;DATEVALUE('Monthly Value (3)'!CN$6&amp;"/1/"&amp;'Monthly Value (3)'!CN$4))</f>
        <v>8.7392844663808642</v>
      </c>
      <c r="CO23" s="17">
        <f>SUMIFS('FCM-RNS-LMP Assumptions'!$D:$D,'FCM-RNS-LMP Assumptions'!$B:$B,"&lt;="&amp;DATEVALUE('Monthly Value (3)'!CO$6&amp;"/1/"&amp;'Monthly Value (3)'!CO$4),'FCM-RNS-LMP Assumptions'!$C:$C,"&gt;="&amp;DATEVALUE('Monthly Value (3)'!CO$6&amp;"/1/"&amp;'Monthly Value (3)'!CO$4))</f>
        <v>8.7392844663808642</v>
      </c>
      <c r="CP23" s="17">
        <f>SUMIFS('FCM-RNS-LMP Assumptions'!$D:$D,'FCM-RNS-LMP Assumptions'!$B:$B,"&lt;="&amp;DATEVALUE('Monthly Value (3)'!CP$6&amp;"/1/"&amp;'Monthly Value (3)'!CP$4),'FCM-RNS-LMP Assumptions'!$C:$C,"&gt;="&amp;DATEVALUE('Monthly Value (3)'!CP$6&amp;"/1/"&amp;'Monthly Value (3)'!CP$4))</f>
        <v>8.7392844663808642</v>
      </c>
      <c r="CQ23" s="17">
        <f>SUMIFS('FCM-RNS-LMP Assumptions'!$D:$D,'FCM-RNS-LMP Assumptions'!$B:$B,"&lt;="&amp;DATEVALUE('Monthly Value (3)'!CQ$6&amp;"/1/"&amp;'Monthly Value (3)'!CQ$4),'FCM-RNS-LMP Assumptions'!$C:$C,"&gt;="&amp;DATEVALUE('Monthly Value (3)'!CQ$6&amp;"/1/"&amp;'Monthly Value (3)'!CQ$4))</f>
        <v>8.7392844663808642</v>
      </c>
      <c r="CR23" s="17">
        <f>SUMIFS('FCM-RNS-LMP Assumptions'!$D:$D,'FCM-RNS-LMP Assumptions'!$B:$B,"&lt;="&amp;DATEVALUE('Monthly Value (3)'!CR$6&amp;"/1/"&amp;'Monthly Value (3)'!CR$4),'FCM-RNS-LMP Assumptions'!$C:$C,"&gt;="&amp;DATEVALUE('Monthly Value (3)'!CR$6&amp;"/1/"&amp;'Monthly Value (3)'!CR$4))</f>
        <v>8.7392844663808642</v>
      </c>
      <c r="CS23" s="17">
        <f>SUMIFS('FCM-RNS-LMP Assumptions'!$D:$D,'FCM-RNS-LMP Assumptions'!$B:$B,"&lt;="&amp;DATEVALUE('Monthly Value (3)'!CS$6&amp;"/1/"&amp;'Monthly Value (3)'!CS$4),'FCM-RNS-LMP Assumptions'!$C:$C,"&gt;="&amp;DATEVALUE('Monthly Value (3)'!CS$6&amp;"/1/"&amp;'Monthly Value (3)'!CS$4))</f>
        <v>8.7392844663808642</v>
      </c>
      <c r="CT23" s="17">
        <f>SUMIFS('FCM-RNS-LMP Assumptions'!$D:$D,'FCM-RNS-LMP Assumptions'!$B:$B,"&lt;="&amp;DATEVALUE('Monthly Value (3)'!CT$6&amp;"/1/"&amp;'Monthly Value (3)'!CT$4),'FCM-RNS-LMP Assumptions'!$C:$C,"&gt;="&amp;DATEVALUE('Monthly Value (3)'!CT$6&amp;"/1/"&amp;'Monthly Value (3)'!CT$4))</f>
        <v>8.7392844663808642</v>
      </c>
      <c r="CU23" s="17">
        <f>SUMIFS('FCM-RNS-LMP Assumptions'!$D:$D,'FCM-RNS-LMP Assumptions'!$B:$B,"&lt;="&amp;DATEVALUE('Monthly Value (3)'!CU$6&amp;"/1/"&amp;'Monthly Value (3)'!CU$4),'FCM-RNS-LMP Assumptions'!$C:$C,"&gt;="&amp;DATEVALUE('Monthly Value (3)'!CU$6&amp;"/1/"&amp;'Monthly Value (3)'!CU$4))</f>
        <v>8.7392844663808642</v>
      </c>
      <c r="CV23" s="17">
        <f>SUMIFS('FCM-RNS-LMP Assumptions'!$D:$D,'FCM-RNS-LMP Assumptions'!$B:$B,"&lt;="&amp;DATEVALUE('Monthly Value (3)'!CV$6&amp;"/1/"&amp;'Monthly Value (3)'!CV$4),'FCM-RNS-LMP Assumptions'!$C:$C,"&gt;="&amp;DATEVALUE('Monthly Value (3)'!CV$6&amp;"/1/"&amp;'Monthly Value (3)'!CV$4))</f>
        <v>8.7392844663808642</v>
      </c>
      <c r="CW23" s="17">
        <f>SUMIFS('FCM-RNS-LMP Assumptions'!$D:$D,'FCM-RNS-LMP Assumptions'!$B:$B,"&lt;="&amp;DATEVALUE('Monthly Value (3)'!CW$6&amp;"/1/"&amp;'Monthly Value (3)'!CW$4),'FCM-RNS-LMP Assumptions'!$C:$C,"&gt;="&amp;DATEVALUE('Monthly Value (3)'!CW$6&amp;"/1/"&amp;'Monthly Value (3)'!CW$4))</f>
        <v>8.7392844663808642</v>
      </c>
      <c r="CX23" s="17">
        <f>SUMIFS('FCM-RNS-LMP Assumptions'!$D:$D,'FCM-RNS-LMP Assumptions'!$B:$B,"&lt;="&amp;DATEVALUE('Monthly Value (3)'!CX$6&amp;"/1/"&amp;'Monthly Value (3)'!CX$4),'FCM-RNS-LMP Assumptions'!$C:$C,"&gt;="&amp;DATEVALUE('Monthly Value (3)'!CX$6&amp;"/1/"&amp;'Monthly Value (3)'!CX$4))</f>
        <v>8.7392844663808642</v>
      </c>
      <c r="CY23" s="17">
        <f>SUMIFS('FCM-RNS-LMP Assumptions'!$D:$D,'FCM-RNS-LMP Assumptions'!$B:$B,"&lt;="&amp;DATEVALUE('Monthly Value (3)'!CY$6&amp;"/1/"&amp;'Monthly Value (3)'!CY$4),'FCM-RNS-LMP Assumptions'!$C:$C,"&gt;="&amp;DATEVALUE('Monthly Value (3)'!CY$6&amp;"/1/"&amp;'Monthly Value (3)'!CY$4))</f>
        <v>8.7392844663808642</v>
      </c>
      <c r="CZ23" s="17">
        <f>SUMIFS('FCM-RNS-LMP Assumptions'!$D:$D,'FCM-RNS-LMP Assumptions'!$B:$B,"&lt;="&amp;DATEVALUE('Monthly Value (3)'!CZ$6&amp;"/1/"&amp;'Monthly Value (3)'!CZ$4),'FCM-RNS-LMP Assumptions'!$C:$C,"&gt;="&amp;DATEVALUE('Monthly Value (3)'!CZ$6&amp;"/1/"&amp;'Monthly Value (3)'!CZ$4))</f>
        <v>12.44718447798506</v>
      </c>
      <c r="DA23" s="17">
        <f>SUMIFS('FCM-RNS-LMP Assumptions'!$D:$D,'FCM-RNS-LMP Assumptions'!$B:$B,"&lt;="&amp;DATEVALUE('Monthly Value (3)'!DA$6&amp;"/1/"&amp;'Monthly Value (3)'!DA$4),'FCM-RNS-LMP Assumptions'!$C:$C,"&gt;="&amp;DATEVALUE('Monthly Value (3)'!DA$6&amp;"/1/"&amp;'Monthly Value (3)'!DA$4))</f>
        <v>12.44718447798506</v>
      </c>
      <c r="DB23" s="17">
        <f>SUMIFS('FCM-RNS-LMP Assumptions'!$D:$D,'FCM-RNS-LMP Assumptions'!$B:$B,"&lt;="&amp;DATEVALUE('Monthly Value (3)'!DB$6&amp;"/1/"&amp;'Monthly Value (3)'!DB$4),'FCM-RNS-LMP Assumptions'!$C:$C,"&gt;="&amp;DATEVALUE('Monthly Value (3)'!DB$6&amp;"/1/"&amp;'Monthly Value (3)'!DB$4))</f>
        <v>12.44718447798506</v>
      </c>
      <c r="DC23" s="17">
        <f>SUMIFS('FCM-RNS-LMP Assumptions'!$D:$D,'FCM-RNS-LMP Assumptions'!$B:$B,"&lt;="&amp;DATEVALUE('Monthly Value (3)'!DC$6&amp;"/1/"&amp;'Monthly Value (3)'!DC$4),'FCM-RNS-LMP Assumptions'!$C:$C,"&gt;="&amp;DATEVALUE('Monthly Value (3)'!DC$6&amp;"/1/"&amp;'Monthly Value (3)'!DC$4))</f>
        <v>12.44718447798506</v>
      </c>
      <c r="DD23" s="17">
        <f>SUMIFS('FCM-RNS-LMP Assumptions'!$D:$D,'FCM-RNS-LMP Assumptions'!$B:$B,"&lt;="&amp;DATEVALUE('Monthly Value (3)'!DD$6&amp;"/1/"&amp;'Monthly Value (3)'!DD$4),'FCM-RNS-LMP Assumptions'!$C:$C,"&gt;="&amp;DATEVALUE('Monthly Value (3)'!DD$6&amp;"/1/"&amp;'Monthly Value (3)'!DD$4))</f>
        <v>12.44718447798506</v>
      </c>
      <c r="DE23" s="17">
        <f>SUMIFS('FCM-RNS-LMP Assumptions'!$D:$D,'FCM-RNS-LMP Assumptions'!$B:$B,"&lt;="&amp;DATEVALUE('Monthly Value (3)'!DE$6&amp;"/1/"&amp;'Monthly Value (3)'!DE$4),'FCM-RNS-LMP Assumptions'!$C:$C,"&gt;="&amp;DATEVALUE('Monthly Value (3)'!DE$6&amp;"/1/"&amp;'Monthly Value (3)'!DE$4))</f>
        <v>12.44718447798506</v>
      </c>
      <c r="DF23" s="17">
        <f>SUMIFS('FCM-RNS-LMP Assumptions'!$D:$D,'FCM-RNS-LMP Assumptions'!$B:$B,"&lt;="&amp;DATEVALUE('Monthly Value (3)'!DF$6&amp;"/1/"&amp;'Monthly Value (3)'!DF$4),'FCM-RNS-LMP Assumptions'!$C:$C,"&gt;="&amp;DATEVALUE('Monthly Value (3)'!DF$6&amp;"/1/"&amp;'Monthly Value (3)'!DF$4))</f>
        <v>12.44718447798506</v>
      </c>
      <c r="DG23" s="17">
        <f>SUMIFS('FCM-RNS-LMP Assumptions'!$D:$D,'FCM-RNS-LMP Assumptions'!$B:$B,"&lt;="&amp;DATEVALUE('Monthly Value (3)'!DG$6&amp;"/1/"&amp;'Monthly Value (3)'!DG$4),'FCM-RNS-LMP Assumptions'!$C:$C,"&gt;="&amp;DATEVALUE('Monthly Value (3)'!DG$6&amp;"/1/"&amp;'Monthly Value (3)'!DG$4))</f>
        <v>12.44718447798506</v>
      </c>
      <c r="DH23" s="17">
        <f>SUMIFS('FCM-RNS-LMP Assumptions'!$D:$D,'FCM-RNS-LMP Assumptions'!$B:$B,"&lt;="&amp;DATEVALUE('Monthly Value (3)'!DH$6&amp;"/1/"&amp;'Monthly Value (3)'!DH$4),'FCM-RNS-LMP Assumptions'!$C:$C,"&gt;="&amp;DATEVALUE('Monthly Value (3)'!DH$6&amp;"/1/"&amp;'Monthly Value (3)'!DH$4))</f>
        <v>12.44718447798506</v>
      </c>
      <c r="DI23" s="17">
        <f>SUMIFS('FCM-RNS-LMP Assumptions'!$D:$D,'FCM-RNS-LMP Assumptions'!$B:$B,"&lt;="&amp;DATEVALUE('Monthly Value (3)'!DI$6&amp;"/1/"&amp;'Monthly Value (3)'!DI$4),'FCM-RNS-LMP Assumptions'!$C:$C,"&gt;="&amp;DATEVALUE('Monthly Value (3)'!DI$6&amp;"/1/"&amp;'Monthly Value (3)'!DI$4))</f>
        <v>12.44718447798506</v>
      </c>
      <c r="DJ23" s="17">
        <f>SUMIFS('FCM-RNS-LMP Assumptions'!$D:$D,'FCM-RNS-LMP Assumptions'!$B:$B,"&lt;="&amp;DATEVALUE('Monthly Value (3)'!DJ$6&amp;"/1/"&amp;'Monthly Value (3)'!DJ$4),'FCM-RNS-LMP Assumptions'!$C:$C,"&gt;="&amp;DATEVALUE('Monthly Value (3)'!DJ$6&amp;"/1/"&amp;'Monthly Value (3)'!DJ$4))</f>
        <v>12.44718447798506</v>
      </c>
      <c r="DK23" s="17">
        <f>SUMIFS('FCM-RNS-LMP Assumptions'!$D:$D,'FCM-RNS-LMP Assumptions'!$B:$B,"&lt;="&amp;DATEVALUE('Monthly Value (3)'!DK$6&amp;"/1/"&amp;'Monthly Value (3)'!DK$4),'FCM-RNS-LMP Assumptions'!$C:$C,"&gt;="&amp;DATEVALUE('Monthly Value (3)'!DK$6&amp;"/1/"&amp;'Monthly Value (3)'!DK$4))</f>
        <v>12.44718447798506</v>
      </c>
      <c r="DL23" s="17">
        <f>SUMIFS('FCM-RNS-LMP Assumptions'!$D:$D,'FCM-RNS-LMP Assumptions'!$B:$B,"&lt;="&amp;DATEVALUE('Monthly Value (3)'!DL$6&amp;"/1/"&amp;'Monthly Value (3)'!DL$4),'FCM-RNS-LMP Assumptions'!$C:$C,"&gt;="&amp;DATEVALUE('Monthly Value (3)'!DL$6&amp;"/1/"&amp;'Monthly Value (3)'!DL$4))</f>
        <v>13.367198517359027</v>
      </c>
      <c r="DM23" s="17">
        <f>SUMIFS('FCM-RNS-LMP Assumptions'!$D:$D,'FCM-RNS-LMP Assumptions'!$B:$B,"&lt;="&amp;DATEVALUE('Monthly Value (3)'!DM$6&amp;"/1/"&amp;'Monthly Value (3)'!DM$4),'FCM-RNS-LMP Assumptions'!$C:$C,"&gt;="&amp;DATEVALUE('Monthly Value (3)'!DM$6&amp;"/1/"&amp;'Monthly Value (3)'!DM$4))</f>
        <v>13.367198517359027</v>
      </c>
      <c r="DN23" s="17">
        <f>SUMIFS('FCM-RNS-LMP Assumptions'!$D:$D,'FCM-RNS-LMP Assumptions'!$B:$B,"&lt;="&amp;DATEVALUE('Monthly Value (3)'!DN$6&amp;"/1/"&amp;'Monthly Value (3)'!DN$4),'FCM-RNS-LMP Assumptions'!$C:$C,"&gt;="&amp;DATEVALUE('Monthly Value (3)'!DN$6&amp;"/1/"&amp;'Monthly Value (3)'!DN$4))</f>
        <v>13.367198517359027</v>
      </c>
      <c r="DO23" s="17">
        <f>SUMIFS('FCM-RNS-LMP Assumptions'!$D:$D,'FCM-RNS-LMP Assumptions'!$B:$B,"&lt;="&amp;DATEVALUE('Monthly Value (3)'!DO$6&amp;"/1/"&amp;'Monthly Value (3)'!DO$4),'FCM-RNS-LMP Assumptions'!$C:$C,"&gt;="&amp;DATEVALUE('Monthly Value (3)'!DO$6&amp;"/1/"&amp;'Monthly Value (3)'!DO$4))</f>
        <v>13.367198517359027</v>
      </c>
      <c r="DP23" s="17">
        <f>SUMIFS('FCM-RNS-LMP Assumptions'!$D:$D,'FCM-RNS-LMP Assumptions'!$B:$B,"&lt;="&amp;DATEVALUE('Monthly Value (3)'!DP$6&amp;"/1/"&amp;'Monthly Value (3)'!DP$4),'FCM-RNS-LMP Assumptions'!$C:$C,"&gt;="&amp;DATEVALUE('Monthly Value (3)'!DP$6&amp;"/1/"&amp;'Monthly Value (3)'!DP$4))</f>
        <v>13.367198517359027</v>
      </c>
      <c r="DQ23" s="17">
        <f>SUMIFS('FCM-RNS-LMP Assumptions'!$D:$D,'FCM-RNS-LMP Assumptions'!$B:$B,"&lt;="&amp;DATEVALUE('Monthly Value (3)'!DQ$6&amp;"/1/"&amp;'Monthly Value (3)'!DQ$4),'FCM-RNS-LMP Assumptions'!$C:$C,"&gt;="&amp;DATEVALUE('Monthly Value (3)'!DQ$6&amp;"/1/"&amp;'Monthly Value (3)'!DQ$4))</f>
        <v>13.367198517359027</v>
      </c>
      <c r="DR23" s="17">
        <f>SUMIFS('FCM-RNS-LMP Assumptions'!$D:$D,'FCM-RNS-LMP Assumptions'!$B:$B,"&lt;="&amp;DATEVALUE('Monthly Value (3)'!DR$6&amp;"/1/"&amp;'Monthly Value (3)'!DR$4),'FCM-RNS-LMP Assumptions'!$C:$C,"&gt;="&amp;DATEVALUE('Monthly Value (3)'!DR$6&amp;"/1/"&amp;'Monthly Value (3)'!DR$4))</f>
        <v>13.367198517359027</v>
      </c>
      <c r="DS23" s="17">
        <f>SUMIFS('FCM-RNS-LMP Assumptions'!$D:$D,'FCM-RNS-LMP Assumptions'!$B:$B,"&lt;="&amp;DATEVALUE('Monthly Value (3)'!DS$6&amp;"/1/"&amp;'Monthly Value (3)'!DS$4),'FCM-RNS-LMP Assumptions'!$C:$C,"&gt;="&amp;DATEVALUE('Monthly Value (3)'!DS$6&amp;"/1/"&amp;'Monthly Value (3)'!DS$4))</f>
        <v>13.367198517359027</v>
      </c>
      <c r="DT23" s="17">
        <f>SUMIFS('FCM-RNS-LMP Assumptions'!$D:$D,'FCM-RNS-LMP Assumptions'!$B:$B,"&lt;="&amp;DATEVALUE('Monthly Value (3)'!DT$6&amp;"/1/"&amp;'Monthly Value (3)'!DT$4),'FCM-RNS-LMP Assumptions'!$C:$C,"&gt;="&amp;DATEVALUE('Monthly Value (3)'!DT$6&amp;"/1/"&amp;'Monthly Value (3)'!DT$4))</f>
        <v>13.367198517359027</v>
      </c>
      <c r="DU23" s="17">
        <f>SUMIFS('FCM-RNS-LMP Assumptions'!$D:$D,'FCM-RNS-LMP Assumptions'!$B:$B,"&lt;="&amp;DATEVALUE('Monthly Value (3)'!DU$6&amp;"/1/"&amp;'Monthly Value (3)'!DU$4),'FCM-RNS-LMP Assumptions'!$C:$C,"&gt;="&amp;DATEVALUE('Monthly Value (3)'!DU$6&amp;"/1/"&amp;'Monthly Value (3)'!DU$4))</f>
        <v>13.367198517359027</v>
      </c>
      <c r="DV23" s="17">
        <f>SUMIFS('FCM-RNS-LMP Assumptions'!$D:$D,'FCM-RNS-LMP Assumptions'!$B:$B,"&lt;="&amp;DATEVALUE('Monthly Value (3)'!DV$6&amp;"/1/"&amp;'Monthly Value (3)'!DV$4),'FCM-RNS-LMP Assumptions'!$C:$C,"&gt;="&amp;DATEVALUE('Monthly Value (3)'!DV$6&amp;"/1/"&amp;'Monthly Value (3)'!DV$4))</f>
        <v>13.367198517359027</v>
      </c>
      <c r="DW23" s="17">
        <f>SUMIFS('FCM-RNS-LMP Assumptions'!$D:$D,'FCM-RNS-LMP Assumptions'!$B:$B,"&lt;="&amp;DATEVALUE('Monthly Value (3)'!DW$6&amp;"/1/"&amp;'Monthly Value (3)'!DW$4),'FCM-RNS-LMP Assumptions'!$C:$C,"&gt;="&amp;DATEVALUE('Monthly Value (3)'!DW$6&amp;"/1/"&amp;'Monthly Value (3)'!DW$4))</f>
        <v>13.367198517359027</v>
      </c>
      <c r="DX23" s="17">
        <f>SUMIFS('FCM-RNS-LMP Assumptions'!$D:$D,'FCM-RNS-LMP Assumptions'!$B:$B,"&lt;="&amp;DATEVALUE('Monthly Value (3)'!DX$6&amp;"/1/"&amp;'Monthly Value (3)'!DX$4),'FCM-RNS-LMP Assumptions'!$C:$C,"&gt;="&amp;DATEVALUE('Monthly Value (3)'!DX$6&amp;"/1/"&amp;'Monthly Value (3)'!DX$4))</f>
        <v>14.126403159930417</v>
      </c>
      <c r="DY23" s="17">
        <f>SUMIFS('FCM-RNS-LMP Assumptions'!$D:$D,'FCM-RNS-LMP Assumptions'!$B:$B,"&lt;="&amp;DATEVALUE('Monthly Value (3)'!DY$6&amp;"/1/"&amp;'Monthly Value (3)'!DY$4),'FCM-RNS-LMP Assumptions'!$C:$C,"&gt;="&amp;DATEVALUE('Monthly Value (3)'!DY$6&amp;"/1/"&amp;'Monthly Value (3)'!DY$4))</f>
        <v>14.126403159930417</v>
      </c>
      <c r="DZ23" s="17">
        <f>SUMIFS('FCM-RNS-LMP Assumptions'!$D:$D,'FCM-RNS-LMP Assumptions'!$B:$B,"&lt;="&amp;DATEVALUE('Monthly Value (3)'!DZ$6&amp;"/1/"&amp;'Monthly Value (3)'!DZ$4),'FCM-RNS-LMP Assumptions'!$C:$C,"&gt;="&amp;DATEVALUE('Monthly Value (3)'!DZ$6&amp;"/1/"&amp;'Monthly Value (3)'!DZ$4))</f>
        <v>14.126403159930417</v>
      </c>
      <c r="EA23" s="17">
        <f>SUMIFS('FCM-RNS-LMP Assumptions'!$D:$D,'FCM-RNS-LMP Assumptions'!$B:$B,"&lt;="&amp;DATEVALUE('Monthly Value (3)'!EA$6&amp;"/1/"&amp;'Monthly Value (3)'!EA$4),'FCM-RNS-LMP Assumptions'!$C:$C,"&gt;="&amp;DATEVALUE('Monthly Value (3)'!EA$6&amp;"/1/"&amp;'Monthly Value (3)'!EA$4))</f>
        <v>14.126403159930417</v>
      </c>
      <c r="EB23" s="17">
        <f>SUMIFS('FCM-RNS-LMP Assumptions'!$D:$D,'FCM-RNS-LMP Assumptions'!$B:$B,"&lt;="&amp;DATEVALUE('Monthly Value (3)'!EB$6&amp;"/1/"&amp;'Monthly Value (3)'!EB$4),'FCM-RNS-LMP Assumptions'!$C:$C,"&gt;="&amp;DATEVALUE('Monthly Value (3)'!EB$6&amp;"/1/"&amp;'Monthly Value (3)'!EB$4))</f>
        <v>14.126403159930417</v>
      </c>
      <c r="EC23" s="17">
        <f>SUMIFS('FCM-RNS-LMP Assumptions'!$D:$D,'FCM-RNS-LMP Assumptions'!$B:$B,"&lt;="&amp;DATEVALUE('Monthly Value (3)'!EC$6&amp;"/1/"&amp;'Monthly Value (3)'!EC$4),'FCM-RNS-LMP Assumptions'!$C:$C,"&gt;="&amp;DATEVALUE('Monthly Value (3)'!EC$6&amp;"/1/"&amp;'Monthly Value (3)'!EC$4))</f>
        <v>14.126403159930417</v>
      </c>
      <c r="ED23" s="17">
        <f>SUMIFS('FCM-RNS-LMP Assumptions'!$D:$D,'FCM-RNS-LMP Assumptions'!$B:$B,"&lt;="&amp;DATEVALUE('Monthly Value (3)'!ED$6&amp;"/1/"&amp;'Monthly Value (3)'!ED$4),'FCM-RNS-LMP Assumptions'!$C:$C,"&gt;="&amp;DATEVALUE('Monthly Value (3)'!ED$6&amp;"/1/"&amp;'Monthly Value (3)'!ED$4))</f>
        <v>14.126403159930417</v>
      </c>
      <c r="EE23" s="17">
        <f>SUMIFS('FCM-RNS-LMP Assumptions'!$D:$D,'FCM-RNS-LMP Assumptions'!$B:$B,"&lt;="&amp;DATEVALUE('Monthly Value (3)'!EE$6&amp;"/1/"&amp;'Monthly Value (3)'!EE$4),'FCM-RNS-LMP Assumptions'!$C:$C,"&gt;="&amp;DATEVALUE('Monthly Value (3)'!EE$6&amp;"/1/"&amp;'Monthly Value (3)'!EE$4))</f>
        <v>14.126403159930417</v>
      </c>
      <c r="EF23" s="17">
        <f>SUMIFS('FCM-RNS-LMP Assumptions'!$D:$D,'FCM-RNS-LMP Assumptions'!$B:$B,"&lt;="&amp;DATEVALUE('Monthly Value (3)'!EF$6&amp;"/1/"&amp;'Monthly Value (3)'!EF$4),'FCM-RNS-LMP Assumptions'!$C:$C,"&gt;="&amp;DATEVALUE('Monthly Value (3)'!EF$6&amp;"/1/"&amp;'Monthly Value (3)'!EF$4))</f>
        <v>14.126403159930417</v>
      </c>
      <c r="EG23" s="17">
        <f>SUMIFS('FCM-RNS-LMP Assumptions'!$D:$D,'FCM-RNS-LMP Assumptions'!$B:$B,"&lt;="&amp;DATEVALUE('Monthly Value (3)'!EG$6&amp;"/1/"&amp;'Monthly Value (3)'!EG$4),'FCM-RNS-LMP Assumptions'!$C:$C,"&gt;="&amp;DATEVALUE('Monthly Value (3)'!EG$6&amp;"/1/"&amp;'Monthly Value (3)'!EG$4))</f>
        <v>14.126403159930417</v>
      </c>
      <c r="EH23" s="17">
        <f>SUMIFS('FCM-RNS-LMP Assumptions'!$D:$D,'FCM-RNS-LMP Assumptions'!$B:$B,"&lt;="&amp;DATEVALUE('Monthly Value (3)'!EH$6&amp;"/1/"&amp;'Monthly Value (3)'!EH$4),'FCM-RNS-LMP Assumptions'!$C:$C,"&gt;="&amp;DATEVALUE('Monthly Value (3)'!EH$6&amp;"/1/"&amp;'Monthly Value (3)'!EH$4))</f>
        <v>14.126403159930417</v>
      </c>
      <c r="EI23" s="17">
        <f>SUMIFS('FCM-RNS-LMP Assumptions'!$D:$D,'FCM-RNS-LMP Assumptions'!$B:$B,"&lt;="&amp;DATEVALUE('Monthly Value (3)'!EI$6&amp;"/1/"&amp;'Monthly Value (3)'!EI$4),'FCM-RNS-LMP Assumptions'!$C:$C,"&gt;="&amp;DATEVALUE('Monthly Value (3)'!EI$6&amp;"/1/"&amp;'Monthly Value (3)'!EI$4))</f>
        <v>14.126403159930417</v>
      </c>
      <c r="EJ23" s="17">
        <f>SUMIFS('FCM-RNS-LMP Assumptions'!$D:$D,'FCM-RNS-LMP Assumptions'!$B:$B,"&lt;="&amp;DATEVALUE('Monthly Value (3)'!EJ$6&amp;"/1/"&amp;'Monthly Value (3)'!EJ$4),'FCM-RNS-LMP Assumptions'!$C:$C,"&gt;="&amp;DATEVALUE('Monthly Value (3)'!EJ$6&amp;"/1/"&amp;'Monthly Value (3)'!EJ$4))</f>
        <v>14.950994604900108</v>
      </c>
      <c r="EK23" s="17">
        <f>SUMIFS('FCM-RNS-LMP Assumptions'!$D:$D,'FCM-RNS-LMP Assumptions'!$B:$B,"&lt;="&amp;DATEVALUE('Monthly Value (3)'!EK$6&amp;"/1/"&amp;'Monthly Value (3)'!EK$4),'FCM-RNS-LMP Assumptions'!$C:$C,"&gt;="&amp;DATEVALUE('Monthly Value (3)'!EK$6&amp;"/1/"&amp;'Monthly Value (3)'!EK$4))</f>
        <v>14.950994604900108</v>
      </c>
      <c r="EL23" s="17">
        <f>SUMIFS('FCM-RNS-LMP Assumptions'!$D:$D,'FCM-RNS-LMP Assumptions'!$B:$B,"&lt;="&amp;DATEVALUE('Monthly Value (3)'!EL$6&amp;"/1/"&amp;'Monthly Value (3)'!EL$4),'FCM-RNS-LMP Assumptions'!$C:$C,"&gt;="&amp;DATEVALUE('Monthly Value (3)'!EL$6&amp;"/1/"&amp;'Monthly Value (3)'!EL$4))</f>
        <v>14.950994604900108</v>
      </c>
      <c r="EM23" s="17">
        <f>SUMIFS('FCM-RNS-LMP Assumptions'!$D:$D,'FCM-RNS-LMP Assumptions'!$B:$B,"&lt;="&amp;DATEVALUE('Monthly Value (3)'!EM$6&amp;"/1/"&amp;'Monthly Value (3)'!EM$4),'FCM-RNS-LMP Assumptions'!$C:$C,"&gt;="&amp;DATEVALUE('Monthly Value (3)'!EM$6&amp;"/1/"&amp;'Monthly Value (3)'!EM$4))</f>
        <v>14.950994604900108</v>
      </c>
      <c r="EN23" s="17">
        <f>SUMIFS('FCM-RNS-LMP Assumptions'!$D:$D,'FCM-RNS-LMP Assumptions'!$B:$B,"&lt;="&amp;DATEVALUE('Monthly Value (3)'!EN$6&amp;"/1/"&amp;'Monthly Value (3)'!EN$4),'FCM-RNS-LMP Assumptions'!$C:$C,"&gt;="&amp;DATEVALUE('Monthly Value (3)'!EN$6&amp;"/1/"&amp;'Monthly Value (3)'!EN$4))</f>
        <v>14.950994604900108</v>
      </c>
      <c r="EO23" s="17">
        <f>SUMIFS('FCM-RNS-LMP Assumptions'!$D:$D,'FCM-RNS-LMP Assumptions'!$B:$B,"&lt;="&amp;DATEVALUE('Monthly Value (3)'!EO$6&amp;"/1/"&amp;'Monthly Value (3)'!EO$4),'FCM-RNS-LMP Assumptions'!$C:$C,"&gt;="&amp;DATEVALUE('Monthly Value (3)'!EO$6&amp;"/1/"&amp;'Monthly Value (3)'!EO$4))</f>
        <v>14.950994604900108</v>
      </c>
      <c r="EP23" s="17">
        <f>SUMIFS('FCM-RNS-LMP Assumptions'!$D:$D,'FCM-RNS-LMP Assumptions'!$B:$B,"&lt;="&amp;DATEVALUE('Monthly Value (3)'!EP$6&amp;"/1/"&amp;'Monthly Value (3)'!EP$4),'FCM-RNS-LMP Assumptions'!$C:$C,"&gt;="&amp;DATEVALUE('Monthly Value (3)'!EP$6&amp;"/1/"&amp;'Monthly Value (3)'!EP$4))</f>
        <v>14.950994604900108</v>
      </c>
      <c r="EQ23" s="17">
        <f>SUMIFS('FCM-RNS-LMP Assumptions'!$D:$D,'FCM-RNS-LMP Assumptions'!$B:$B,"&lt;="&amp;DATEVALUE('Monthly Value (3)'!EQ$6&amp;"/1/"&amp;'Monthly Value (3)'!EQ$4),'FCM-RNS-LMP Assumptions'!$C:$C,"&gt;="&amp;DATEVALUE('Monthly Value (3)'!EQ$6&amp;"/1/"&amp;'Monthly Value (3)'!EQ$4))</f>
        <v>14.950994604900108</v>
      </c>
      <c r="ER23" s="17">
        <f>SUMIFS('FCM-RNS-LMP Assumptions'!$D:$D,'FCM-RNS-LMP Assumptions'!$B:$B,"&lt;="&amp;DATEVALUE('Monthly Value (3)'!ER$6&amp;"/1/"&amp;'Monthly Value (3)'!ER$4),'FCM-RNS-LMP Assumptions'!$C:$C,"&gt;="&amp;DATEVALUE('Monthly Value (3)'!ER$6&amp;"/1/"&amp;'Monthly Value (3)'!ER$4))</f>
        <v>14.950994604900108</v>
      </c>
      <c r="ES23" s="17">
        <f>SUMIFS('FCM-RNS-LMP Assumptions'!$D:$D,'FCM-RNS-LMP Assumptions'!$B:$B,"&lt;="&amp;DATEVALUE('Monthly Value (3)'!ES$6&amp;"/1/"&amp;'Monthly Value (3)'!ES$4),'FCM-RNS-LMP Assumptions'!$C:$C,"&gt;="&amp;DATEVALUE('Monthly Value (3)'!ES$6&amp;"/1/"&amp;'Monthly Value (3)'!ES$4))</f>
        <v>14.950994604900108</v>
      </c>
      <c r="ET23" s="17">
        <f>SUMIFS('FCM-RNS-LMP Assumptions'!$D:$D,'FCM-RNS-LMP Assumptions'!$B:$B,"&lt;="&amp;DATEVALUE('Monthly Value (3)'!ET$6&amp;"/1/"&amp;'Monthly Value (3)'!ET$4),'FCM-RNS-LMP Assumptions'!$C:$C,"&gt;="&amp;DATEVALUE('Monthly Value (3)'!ET$6&amp;"/1/"&amp;'Monthly Value (3)'!ET$4))</f>
        <v>14.950994604900108</v>
      </c>
      <c r="EU23" s="17">
        <f>SUMIFS('FCM-RNS-LMP Assumptions'!$D:$D,'FCM-RNS-LMP Assumptions'!$B:$B,"&lt;="&amp;DATEVALUE('Monthly Value (3)'!EU$6&amp;"/1/"&amp;'Monthly Value (3)'!EU$4),'FCM-RNS-LMP Assumptions'!$C:$C,"&gt;="&amp;DATEVALUE('Monthly Value (3)'!EU$6&amp;"/1/"&amp;'Monthly Value (3)'!EU$4))</f>
        <v>14.950994604900108</v>
      </c>
      <c r="EV23" s="17">
        <f>SUMIFS('FCM-RNS-LMP Assumptions'!$D:$D,'FCM-RNS-LMP Assumptions'!$B:$B,"&lt;="&amp;DATEVALUE('Monthly Value (3)'!EV$6&amp;"/1/"&amp;'Monthly Value (3)'!EV$4),'FCM-RNS-LMP Assumptions'!$C:$C,"&gt;="&amp;DATEVALUE('Monthly Value (3)'!EV$6&amp;"/1/"&amp;'Monthly Value (3)'!EV$4))</f>
        <v>15.324769470022609</v>
      </c>
      <c r="EW23" s="17">
        <f>SUMIFS('FCM-RNS-LMP Assumptions'!$D:$D,'FCM-RNS-LMP Assumptions'!$B:$B,"&lt;="&amp;DATEVALUE('Monthly Value (3)'!EW$6&amp;"/1/"&amp;'Monthly Value (3)'!EW$4),'FCM-RNS-LMP Assumptions'!$C:$C,"&gt;="&amp;DATEVALUE('Monthly Value (3)'!EW$6&amp;"/1/"&amp;'Monthly Value (3)'!EW$4))</f>
        <v>15.324769470022609</v>
      </c>
      <c r="EX23" s="17">
        <f>SUMIFS('FCM-RNS-LMP Assumptions'!$D:$D,'FCM-RNS-LMP Assumptions'!$B:$B,"&lt;="&amp;DATEVALUE('Monthly Value (3)'!EX$6&amp;"/1/"&amp;'Monthly Value (3)'!EX$4),'FCM-RNS-LMP Assumptions'!$C:$C,"&gt;="&amp;DATEVALUE('Monthly Value (3)'!EX$6&amp;"/1/"&amp;'Monthly Value (3)'!EX$4))</f>
        <v>15.324769470022609</v>
      </c>
      <c r="EY23" s="17">
        <f>SUMIFS('FCM-RNS-LMP Assumptions'!$D:$D,'FCM-RNS-LMP Assumptions'!$B:$B,"&lt;="&amp;DATEVALUE('Monthly Value (3)'!EY$6&amp;"/1/"&amp;'Monthly Value (3)'!EY$4),'FCM-RNS-LMP Assumptions'!$C:$C,"&gt;="&amp;DATEVALUE('Monthly Value (3)'!EY$6&amp;"/1/"&amp;'Monthly Value (3)'!EY$4))</f>
        <v>15.324769470022609</v>
      </c>
      <c r="EZ23" s="17">
        <f>SUMIFS('FCM-RNS-LMP Assumptions'!$D:$D,'FCM-RNS-LMP Assumptions'!$B:$B,"&lt;="&amp;DATEVALUE('Monthly Value (3)'!EZ$6&amp;"/1/"&amp;'Monthly Value (3)'!EZ$4),'FCM-RNS-LMP Assumptions'!$C:$C,"&gt;="&amp;DATEVALUE('Monthly Value (3)'!EZ$6&amp;"/1/"&amp;'Monthly Value (3)'!EZ$4))</f>
        <v>15.324769470022609</v>
      </c>
      <c r="FA23" s="17">
        <f>SUMIFS('FCM-RNS-LMP Assumptions'!$D:$D,'FCM-RNS-LMP Assumptions'!$B:$B,"&lt;="&amp;DATEVALUE('Monthly Value (3)'!FA$6&amp;"/1/"&amp;'Monthly Value (3)'!FA$4),'FCM-RNS-LMP Assumptions'!$C:$C,"&gt;="&amp;DATEVALUE('Monthly Value (3)'!FA$6&amp;"/1/"&amp;'Monthly Value (3)'!FA$4))</f>
        <v>15.324769470022609</v>
      </c>
      <c r="FB23" s="17">
        <f>SUMIFS('FCM-RNS-LMP Assumptions'!$D:$D,'FCM-RNS-LMP Assumptions'!$B:$B,"&lt;="&amp;DATEVALUE('Monthly Value (3)'!FB$6&amp;"/1/"&amp;'Monthly Value (3)'!FB$4),'FCM-RNS-LMP Assumptions'!$C:$C,"&gt;="&amp;DATEVALUE('Monthly Value (3)'!FB$6&amp;"/1/"&amp;'Monthly Value (3)'!FB$4))</f>
        <v>15.324769470022609</v>
      </c>
      <c r="FC23" s="17">
        <f>SUMIFS('FCM-RNS-LMP Assumptions'!$D:$D,'FCM-RNS-LMP Assumptions'!$B:$B,"&lt;="&amp;DATEVALUE('Monthly Value (3)'!FC$6&amp;"/1/"&amp;'Monthly Value (3)'!FC$4),'FCM-RNS-LMP Assumptions'!$C:$C,"&gt;="&amp;DATEVALUE('Monthly Value (3)'!FC$6&amp;"/1/"&amp;'Monthly Value (3)'!FC$4))</f>
        <v>15.324769470022609</v>
      </c>
      <c r="FD23" s="17">
        <f>SUMIFS('FCM-RNS-LMP Assumptions'!$D:$D,'FCM-RNS-LMP Assumptions'!$B:$B,"&lt;="&amp;DATEVALUE('Monthly Value (3)'!FD$6&amp;"/1/"&amp;'Monthly Value (3)'!FD$4),'FCM-RNS-LMP Assumptions'!$C:$C,"&gt;="&amp;DATEVALUE('Monthly Value (3)'!FD$6&amp;"/1/"&amp;'Monthly Value (3)'!FD$4))</f>
        <v>15.324769470022609</v>
      </c>
      <c r="FE23" s="17">
        <f>SUMIFS('FCM-RNS-LMP Assumptions'!$D:$D,'FCM-RNS-LMP Assumptions'!$B:$B,"&lt;="&amp;DATEVALUE('Monthly Value (3)'!FE$6&amp;"/1/"&amp;'Monthly Value (3)'!FE$4),'FCM-RNS-LMP Assumptions'!$C:$C,"&gt;="&amp;DATEVALUE('Monthly Value (3)'!FE$6&amp;"/1/"&amp;'Monthly Value (3)'!FE$4))</f>
        <v>15.324769470022609</v>
      </c>
      <c r="FF23" s="17">
        <f>SUMIFS('FCM-RNS-LMP Assumptions'!$D:$D,'FCM-RNS-LMP Assumptions'!$B:$B,"&lt;="&amp;DATEVALUE('Monthly Value (3)'!FF$6&amp;"/1/"&amp;'Monthly Value (3)'!FF$4),'FCM-RNS-LMP Assumptions'!$C:$C,"&gt;="&amp;DATEVALUE('Monthly Value (3)'!FF$6&amp;"/1/"&amp;'Monthly Value (3)'!FF$4))</f>
        <v>15.324769470022609</v>
      </c>
      <c r="FG23" s="17">
        <f>SUMIFS('FCM-RNS-LMP Assumptions'!$D:$D,'FCM-RNS-LMP Assumptions'!$B:$B,"&lt;="&amp;DATEVALUE('Monthly Value (3)'!FG$6&amp;"/1/"&amp;'Monthly Value (3)'!FG$4),'FCM-RNS-LMP Assumptions'!$C:$C,"&gt;="&amp;DATEVALUE('Monthly Value (3)'!FG$6&amp;"/1/"&amp;'Monthly Value (3)'!FG$4))</f>
        <v>15.324769470022609</v>
      </c>
      <c r="FH23" s="17">
        <f>SUMIFS('FCM-RNS-LMP Assumptions'!$D:$D,'FCM-RNS-LMP Assumptions'!$B:$B,"&lt;="&amp;DATEVALUE('Monthly Value (3)'!FH$6&amp;"/1/"&amp;'Monthly Value (3)'!FH$4),'FCM-RNS-LMP Assumptions'!$C:$C,"&gt;="&amp;DATEVALUE('Monthly Value (3)'!FH$6&amp;"/1/"&amp;'Monthly Value (3)'!FH$4))</f>
        <v>15.707888706773174</v>
      </c>
      <c r="FI23" s="17">
        <f>SUMIFS('FCM-RNS-LMP Assumptions'!$D:$D,'FCM-RNS-LMP Assumptions'!$B:$B,"&lt;="&amp;DATEVALUE('Monthly Value (3)'!FI$6&amp;"/1/"&amp;'Monthly Value (3)'!FI$4),'FCM-RNS-LMP Assumptions'!$C:$C,"&gt;="&amp;DATEVALUE('Monthly Value (3)'!FI$6&amp;"/1/"&amp;'Monthly Value (3)'!FI$4))</f>
        <v>15.707888706773174</v>
      </c>
      <c r="FJ23" s="17">
        <f>SUMIFS('FCM-RNS-LMP Assumptions'!$D:$D,'FCM-RNS-LMP Assumptions'!$B:$B,"&lt;="&amp;DATEVALUE('Monthly Value (3)'!FJ$6&amp;"/1/"&amp;'Monthly Value (3)'!FJ$4),'FCM-RNS-LMP Assumptions'!$C:$C,"&gt;="&amp;DATEVALUE('Monthly Value (3)'!FJ$6&amp;"/1/"&amp;'Monthly Value (3)'!FJ$4))</f>
        <v>15.707888706773174</v>
      </c>
      <c r="FK23" s="17">
        <f>SUMIFS('FCM-RNS-LMP Assumptions'!$D:$D,'FCM-RNS-LMP Assumptions'!$B:$B,"&lt;="&amp;DATEVALUE('Monthly Value (3)'!FK$6&amp;"/1/"&amp;'Monthly Value (3)'!FK$4),'FCM-RNS-LMP Assumptions'!$C:$C,"&gt;="&amp;DATEVALUE('Monthly Value (3)'!FK$6&amp;"/1/"&amp;'Monthly Value (3)'!FK$4))</f>
        <v>15.707888706773174</v>
      </c>
      <c r="FL23" s="17">
        <f>SUMIFS('FCM-RNS-LMP Assumptions'!$D:$D,'FCM-RNS-LMP Assumptions'!$B:$B,"&lt;="&amp;DATEVALUE('Monthly Value (3)'!FL$6&amp;"/1/"&amp;'Monthly Value (3)'!FL$4),'FCM-RNS-LMP Assumptions'!$C:$C,"&gt;="&amp;DATEVALUE('Monthly Value (3)'!FL$6&amp;"/1/"&amp;'Monthly Value (3)'!FL$4))</f>
        <v>15.707888706773174</v>
      </c>
      <c r="FM23" s="17">
        <f>SUMIFS('FCM-RNS-LMP Assumptions'!$D:$D,'FCM-RNS-LMP Assumptions'!$B:$B,"&lt;="&amp;DATEVALUE('Monthly Value (3)'!FM$6&amp;"/1/"&amp;'Monthly Value (3)'!FM$4),'FCM-RNS-LMP Assumptions'!$C:$C,"&gt;="&amp;DATEVALUE('Monthly Value (3)'!FM$6&amp;"/1/"&amp;'Monthly Value (3)'!FM$4))</f>
        <v>15.707888706773174</v>
      </c>
      <c r="FN23" s="17">
        <f>SUMIFS('FCM-RNS-LMP Assumptions'!$D:$D,'FCM-RNS-LMP Assumptions'!$B:$B,"&lt;="&amp;DATEVALUE('Monthly Value (3)'!FN$6&amp;"/1/"&amp;'Monthly Value (3)'!FN$4),'FCM-RNS-LMP Assumptions'!$C:$C,"&gt;="&amp;DATEVALUE('Monthly Value (3)'!FN$6&amp;"/1/"&amp;'Monthly Value (3)'!FN$4))</f>
        <v>15.707888706773174</v>
      </c>
      <c r="FO23" s="17">
        <f>SUMIFS('FCM-RNS-LMP Assumptions'!$D:$D,'FCM-RNS-LMP Assumptions'!$B:$B,"&lt;="&amp;DATEVALUE('Monthly Value (3)'!FO$6&amp;"/1/"&amp;'Monthly Value (3)'!FO$4),'FCM-RNS-LMP Assumptions'!$C:$C,"&gt;="&amp;DATEVALUE('Monthly Value (3)'!FO$6&amp;"/1/"&amp;'Monthly Value (3)'!FO$4))</f>
        <v>15.707888706773174</v>
      </c>
      <c r="FP23" s="17">
        <f>SUMIFS('FCM-RNS-LMP Assumptions'!$D:$D,'FCM-RNS-LMP Assumptions'!$B:$B,"&lt;="&amp;DATEVALUE('Monthly Value (3)'!FP$6&amp;"/1/"&amp;'Monthly Value (3)'!FP$4),'FCM-RNS-LMP Assumptions'!$C:$C,"&gt;="&amp;DATEVALUE('Monthly Value (3)'!FP$6&amp;"/1/"&amp;'Monthly Value (3)'!FP$4))</f>
        <v>15.707888706773174</v>
      </c>
      <c r="FQ23" s="17">
        <f>SUMIFS('FCM-RNS-LMP Assumptions'!$D:$D,'FCM-RNS-LMP Assumptions'!$B:$B,"&lt;="&amp;DATEVALUE('Monthly Value (3)'!FQ$6&amp;"/1/"&amp;'Monthly Value (3)'!FQ$4),'FCM-RNS-LMP Assumptions'!$C:$C,"&gt;="&amp;DATEVALUE('Monthly Value (3)'!FQ$6&amp;"/1/"&amp;'Monthly Value (3)'!FQ$4))</f>
        <v>15.707888706773174</v>
      </c>
      <c r="FR23" s="17">
        <f>SUMIFS('FCM-RNS-LMP Assumptions'!$D:$D,'FCM-RNS-LMP Assumptions'!$B:$B,"&lt;="&amp;DATEVALUE('Monthly Value (3)'!FR$6&amp;"/1/"&amp;'Monthly Value (3)'!FR$4),'FCM-RNS-LMP Assumptions'!$C:$C,"&gt;="&amp;DATEVALUE('Monthly Value (3)'!FR$6&amp;"/1/"&amp;'Monthly Value (3)'!FR$4))</f>
        <v>15.707888706773174</v>
      </c>
      <c r="FS23" s="17">
        <f>SUMIFS('FCM-RNS-LMP Assumptions'!$D:$D,'FCM-RNS-LMP Assumptions'!$B:$B,"&lt;="&amp;DATEVALUE('Monthly Value (3)'!FS$6&amp;"/1/"&amp;'Monthly Value (3)'!FS$4),'FCM-RNS-LMP Assumptions'!$C:$C,"&gt;="&amp;DATEVALUE('Monthly Value (3)'!FS$6&amp;"/1/"&amp;'Monthly Value (3)'!FS$4))</f>
        <v>15.707888706773174</v>
      </c>
      <c r="FT23" s="17">
        <f>SUMIFS('FCM-RNS-LMP Assumptions'!$D:$D,'FCM-RNS-LMP Assumptions'!$B:$B,"&lt;="&amp;DATEVALUE('Monthly Value (3)'!FT$6&amp;"/1/"&amp;'Monthly Value (3)'!FT$4),'FCM-RNS-LMP Assumptions'!$C:$C,"&gt;="&amp;DATEVALUE('Monthly Value (3)'!FT$6&amp;"/1/"&amp;'Monthly Value (3)'!FT$4))</f>
        <v>16.100585924442502</v>
      </c>
      <c r="FU23" s="17">
        <f>SUMIFS('FCM-RNS-LMP Assumptions'!$D:$D,'FCM-RNS-LMP Assumptions'!$B:$B,"&lt;="&amp;DATEVALUE('Monthly Value (3)'!FU$6&amp;"/1/"&amp;'Monthly Value (3)'!FU$4),'FCM-RNS-LMP Assumptions'!$C:$C,"&gt;="&amp;DATEVALUE('Monthly Value (3)'!FU$6&amp;"/1/"&amp;'Monthly Value (3)'!FU$4))</f>
        <v>16.100585924442502</v>
      </c>
      <c r="FV23" s="17">
        <f>SUMIFS('FCM-RNS-LMP Assumptions'!$D:$D,'FCM-RNS-LMP Assumptions'!$B:$B,"&lt;="&amp;DATEVALUE('Monthly Value (3)'!FV$6&amp;"/1/"&amp;'Monthly Value (3)'!FV$4),'FCM-RNS-LMP Assumptions'!$C:$C,"&gt;="&amp;DATEVALUE('Monthly Value (3)'!FV$6&amp;"/1/"&amp;'Monthly Value (3)'!FV$4))</f>
        <v>16.100585924442502</v>
      </c>
      <c r="FW23" s="17">
        <f>SUMIFS('FCM-RNS-LMP Assumptions'!$D:$D,'FCM-RNS-LMP Assumptions'!$B:$B,"&lt;="&amp;DATEVALUE('Monthly Value (3)'!FW$6&amp;"/1/"&amp;'Monthly Value (3)'!FW$4),'FCM-RNS-LMP Assumptions'!$C:$C,"&gt;="&amp;DATEVALUE('Monthly Value (3)'!FW$6&amp;"/1/"&amp;'Monthly Value (3)'!FW$4))</f>
        <v>16.100585924442502</v>
      </c>
      <c r="FX23" s="17">
        <f>SUMIFS('FCM-RNS-LMP Assumptions'!$D:$D,'FCM-RNS-LMP Assumptions'!$B:$B,"&lt;="&amp;DATEVALUE('Monthly Value (3)'!FX$6&amp;"/1/"&amp;'Monthly Value (3)'!FX$4),'FCM-RNS-LMP Assumptions'!$C:$C,"&gt;="&amp;DATEVALUE('Monthly Value (3)'!FX$6&amp;"/1/"&amp;'Monthly Value (3)'!FX$4))</f>
        <v>16.100585924442502</v>
      </c>
      <c r="FY23" s="17">
        <f>SUMIFS('FCM-RNS-LMP Assumptions'!$D:$D,'FCM-RNS-LMP Assumptions'!$B:$B,"&lt;="&amp;DATEVALUE('Monthly Value (3)'!FY$6&amp;"/1/"&amp;'Monthly Value (3)'!FY$4),'FCM-RNS-LMP Assumptions'!$C:$C,"&gt;="&amp;DATEVALUE('Monthly Value (3)'!FY$6&amp;"/1/"&amp;'Monthly Value (3)'!FY$4))</f>
        <v>16.100585924442502</v>
      </c>
      <c r="FZ23" s="17">
        <f>SUMIFS('FCM-RNS-LMP Assumptions'!$D:$D,'FCM-RNS-LMP Assumptions'!$B:$B,"&lt;="&amp;DATEVALUE('Monthly Value (3)'!FZ$6&amp;"/1/"&amp;'Monthly Value (3)'!FZ$4),'FCM-RNS-LMP Assumptions'!$C:$C,"&gt;="&amp;DATEVALUE('Monthly Value (3)'!FZ$6&amp;"/1/"&amp;'Monthly Value (3)'!FZ$4))</f>
        <v>16.100585924442502</v>
      </c>
      <c r="GA23" s="17">
        <f>SUMIFS('FCM-RNS-LMP Assumptions'!$D:$D,'FCM-RNS-LMP Assumptions'!$B:$B,"&lt;="&amp;DATEVALUE('Monthly Value (3)'!GA$6&amp;"/1/"&amp;'Monthly Value (3)'!GA$4),'FCM-RNS-LMP Assumptions'!$C:$C,"&gt;="&amp;DATEVALUE('Monthly Value (3)'!GA$6&amp;"/1/"&amp;'Monthly Value (3)'!GA$4))</f>
        <v>16.100585924442502</v>
      </c>
      <c r="GB23" s="17">
        <f>SUMIFS('FCM-RNS-LMP Assumptions'!$D:$D,'FCM-RNS-LMP Assumptions'!$B:$B,"&lt;="&amp;DATEVALUE('Monthly Value (3)'!GB$6&amp;"/1/"&amp;'Monthly Value (3)'!GB$4),'FCM-RNS-LMP Assumptions'!$C:$C,"&gt;="&amp;DATEVALUE('Monthly Value (3)'!GB$6&amp;"/1/"&amp;'Monthly Value (3)'!GB$4))</f>
        <v>16.100585924442502</v>
      </c>
      <c r="GC23" s="17">
        <f>SUMIFS('FCM-RNS-LMP Assumptions'!$D:$D,'FCM-RNS-LMP Assumptions'!$B:$B,"&lt;="&amp;DATEVALUE('Monthly Value (3)'!GC$6&amp;"/1/"&amp;'Monthly Value (3)'!GC$4),'FCM-RNS-LMP Assumptions'!$C:$C,"&gt;="&amp;DATEVALUE('Monthly Value (3)'!GC$6&amp;"/1/"&amp;'Monthly Value (3)'!GC$4))</f>
        <v>16.100585924442502</v>
      </c>
      <c r="GD23" s="17">
        <f>SUMIFS('FCM-RNS-LMP Assumptions'!$D:$D,'FCM-RNS-LMP Assumptions'!$B:$B,"&lt;="&amp;DATEVALUE('Monthly Value (3)'!GD$6&amp;"/1/"&amp;'Monthly Value (3)'!GD$4),'FCM-RNS-LMP Assumptions'!$C:$C,"&gt;="&amp;DATEVALUE('Monthly Value (3)'!GD$6&amp;"/1/"&amp;'Monthly Value (3)'!GD$4))</f>
        <v>16.100585924442502</v>
      </c>
      <c r="GE23" s="17">
        <f>SUMIFS('FCM-RNS-LMP Assumptions'!$D:$D,'FCM-RNS-LMP Assumptions'!$B:$B,"&lt;="&amp;DATEVALUE('Monthly Value (3)'!GE$6&amp;"/1/"&amp;'Monthly Value (3)'!GE$4),'FCM-RNS-LMP Assumptions'!$C:$C,"&gt;="&amp;DATEVALUE('Monthly Value (3)'!GE$6&amp;"/1/"&amp;'Monthly Value (3)'!GE$4))</f>
        <v>16.100585924442502</v>
      </c>
      <c r="GF23" s="17">
        <f>SUMIFS('FCM-RNS-LMP Assumptions'!$D:$D,'FCM-RNS-LMP Assumptions'!$B:$B,"&lt;="&amp;DATEVALUE('Monthly Value (3)'!GF$6&amp;"/1/"&amp;'Monthly Value (3)'!GF$4),'FCM-RNS-LMP Assumptions'!$C:$C,"&gt;="&amp;DATEVALUE('Monthly Value (3)'!GF$6&amp;"/1/"&amp;'Monthly Value (3)'!GF$4))</f>
        <v>16.503100572553564</v>
      </c>
      <c r="GG23" s="17">
        <f>SUMIFS('FCM-RNS-LMP Assumptions'!$D:$D,'FCM-RNS-LMP Assumptions'!$B:$B,"&lt;="&amp;DATEVALUE('Monthly Value (3)'!GG$6&amp;"/1/"&amp;'Monthly Value (3)'!GG$4),'FCM-RNS-LMP Assumptions'!$C:$C,"&gt;="&amp;DATEVALUE('Monthly Value (3)'!GG$6&amp;"/1/"&amp;'Monthly Value (3)'!GG$4))</f>
        <v>16.503100572553564</v>
      </c>
      <c r="GH23" s="17">
        <f>SUMIFS('FCM-RNS-LMP Assumptions'!$D:$D,'FCM-RNS-LMP Assumptions'!$B:$B,"&lt;="&amp;DATEVALUE('Monthly Value (3)'!GH$6&amp;"/1/"&amp;'Monthly Value (3)'!GH$4),'FCM-RNS-LMP Assumptions'!$C:$C,"&gt;="&amp;DATEVALUE('Monthly Value (3)'!GH$6&amp;"/1/"&amp;'Monthly Value (3)'!GH$4))</f>
        <v>16.503100572553564</v>
      </c>
      <c r="GI23" s="17">
        <f>SUMIFS('FCM-RNS-LMP Assumptions'!$D:$D,'FCM-RNS-LMP Assumptions'!$B:$B,"&lt;="&amp;DATEVALUE('Monthly Value (3)'!GI$6&amp;"/1/"&amp;'Monthly Value (3)'!GI$4),'FCM-RNS-LMP Assumptions'!$C:$C,"&gt;="&amp;DATEVALUE('Monthly Value (3)'!GI$6&amp;"/1/"&amp;'Monthly Value (3)'!GI$4))</f>
        <v>16.503100572553564</v>
      </c>
      <c r="GJ23" s="17">
        <f>SUMIFS('FCM-RNS-LMP Assumptions'!$D:$D,'FCM-RNS-LMP Assumptions'!$B:$B,"&lt;="&amp;DATEVALUE('Monthly Value (3)'!GJ$6&amp;"/1/"&amp;'Monthly Value (3)'!GJ$4),'FCM-RNS-LMP Assumptions'!$C:$C,"&gt;="&amp;DATEVALUE('Monthly Value (3)'!GJ$6&amp;"/1/"&amp;'Monthly Value (3)'!GJ$4))</f>
        <v>16.503100572553564</v>
      </c>
      <c r="GK23" s="17">
        <f>SUMIFS('FCM-RNS-LMP Assumptions'!$D:$D,'FCM-RNS-LMP Assumptions'!$B:$B,"&lt;="&amp;DATEVALUE('Monthly Value (3)'!GK$6&amp;"/1/"&amp;'Monthly Value (3)'!GK$4),'FCM-RNS-LMP Assumptions'!$C:$C,"&gt;="&amp;DATEVALUE('Monthly Value (3)'!GK$6&amp;"/1/"&amp;'Monthly Value (3)'!GK$4))</f>
        <v>16.503100572553564</v>
      </c>
      <c r="GL23" s="17">
        <f>SUMIFS('FCM-RNS-LMP Assumptions'!$D:$D,'FCM-RNS-LMP Assumptions'!$B:$B,"&lt;="&amp;DATEVALUE('Monthly Value (3)'!GL$6&amp;"/1/"&amp;'Monthly Value (3)'!GL$4),'FCM-RNS-LMP Assumptions'!$C:$C,"&gt;="&amp;DATEVALUE('Monthly Value (3)'!GL$6&amp;"/1/"&amp;'Monthly Value (3)'!GL$4))</f>
        <v>16.503100572553564</v>
      </c>
      <c r="GM23" s="17">
        <f>SUMIFS('FCM-RNS-LMP Assumptions'!$D:$D,'FCM-RNS-LMP Assumptions'!$B:$B,"&lt;="&amp;DATEVALUE('Monthly Value (3)'!GM$6&amp;"/1/"&amp;'Monthly Value (3)'!GM$4),'FCM-RNS-LMP Assumptions'!$C:$C,"&gt;="&amp;DATEVALUE('Monthly Value (3)'!GM$6&amp;"/1/"&amp;'Monthly Value (3)'!GM$4))</f>
        <v>16.503100572553564</v>
      </c>
      <c r="GN23" s="17">
        <f>SUMIFS('FCM-RNS-LMP Assumptions'!$D:$D,'FCM-RNS-LMP Assumptions'!$B:$B,"&lt;="&amp;DATEVALUE('Monthly Value (3)'!GN$6&amp;"/1/"&amp;'Monthly Value (3)'!GN$4),'FCM-RNS-LMP Assumptions'!$C:$C,"&gt;="&amp;DATEVALUE('Monthly Value (3)'!GN$6&amp;"/1/"&amp;'Monthly Value (3)'!GN$4))</f>
        <v>16.503100572553564</v>
      </c>
      <c r="GO23" s="17">
        <f>SUMIFS('FCM-RNS-LMP Assumptions'!$D:$D,'FCM-RNS-LMP Assumptions'!$B:$B,"&lt;="&amp;DATEVALUE('Monthly Value (3)'!GO$6&amp;"/1/"&amp;'Monthly Value (3)'!GO$4),'FCM-RNS-LMP Assumptions'!$C:$C,"&gt;="&amp;DATEVALUE('Monthly Value (3)'!GO$6&amp;"/1/"&amp;'Monthly Value (3)'!GO$4))</f>
        <v>16.503100572553564</v>
      </c>
      <c r="GP23" s="17">
        <f>SUMIFS('FCM-RNS-LMP Assumptions'!$D:$D,'FCM-RNS-LMP Assumptions'!$B:$B,"&lt;="&amp;DATEVALUE('Monthly Value (3)'!GP$6&amp;"/1/"&amp;'Monthly Value (3)'!GP$4),'FCM-RNS-LMP Assumptions'!$C:$C,"&gt;="&amp;DATEVALUE('Monthly Value (3)'!GP$6&amp;"/1/"&amp;'Monthly Value (3)'!GP$4))</f>
        <v>16.503100572553564</v>
      </c>
      <c r="GQ23" s="17">
        <f>SUMIFS('FCM-RNS-LMP Assumptions'!$D:$D,'FCM-RNS-LMP Assumptions'!$B:$B,"&lt;="&amp;DATEVALUE('Monthly Value (3)'!GQ$6&amp;"/1/"&amp;'Monthly Value (3)'!GQ$4),'FCM-RNS-LMP Assumptions'!$C:$C,"&gt;="&amp;DATEVALUE('Monthly Value (3)'!GQ$6&amp;"/1/"&amp;'Monthly Value (3)'!GQ$4))</f>
        <v>16.503100572553564</v>
      </c>
      <c r="GR23" s="17">
        <f>SUMIFS('FCM-RNS-LMP Assumptions'!$D:$D,'FCM-RNS-LMP Assumptions'!$B:$B,"&lt;="&amp;DATEVALUE('Monthly Value (3)'!GR$6&amp;"/1/"&amp;'Monthly Value (3)'!GR$4),'FCM-RNS-LMP Assumptions'!$C:$C,"&gt;="&amp;DATEVALUE('Monthly Value (3)'!GR$6&amp;"/1/"&amp;'Monthly Value (3)'!GR$4))</f>
        <v>16.915678086867402</v>
      </c>
      <c r="GS23" s="17">
        <f>SUMIFS('FCM-RNS-LMP Assumptions'!$D:$D,'FCM-RNS-LMP Assumptions'!$B:$B,"&lt;="&amp;DATEVALUE('Monthly Value (3)'!GS$6&amp;"/1/"&amp;'Monthly Value (3)'!GS$4),'FCM-RNS-LMP Assumptions'!$C:$C,"&gt;="&amp;DATEVALUE('Monthly Value (3)'!GS$6&amp;"/1/"&amp;'Monthly Value (3)'!GS$4))</f>
        <v>16.915678086867402</v>
      </c>
      <c r="GT23" s="17">
        <f>SUMIFS('FCM-RNS-LMP Assumptions'!$D:$D,'FCM-RNS-LMP Assumptions'!$B:$B,"&lt;="&amp;DATEVALUE('Monthly Value (3)'!GT$6&amp;"/1/"&amp;'Monthly Value (3)'!GT$4),'FCM-RNS-LMP Assumptions'!$C:$C,"&gt;="&amp;DATEVALUE('Monthly Value (3)'!GT$6&amp;"/1/"&amp;'Monthly Value (3)'!GT$4))</f>
        <v>16.915678086867402</v>
      </c>
      <c r="GU23" s="17">
        <f>SUMIFS('FCM-RNS-LMP Assumptions'!$D:$D,'FCM-RNS-LMP Assumptions'!$B:$B,"&lt;="&amp;DATEVALUE('Monthly Value (3)'!GU$6&amp;"/1/"&amp;'Monthly Value (3)'!GU$4),'FCM-RNS-LMP Assumptions'!$C:$C,"&gt;="&amp;DATEVALUE('Monthly Value (3)'!GU$6&amp;"/1/"&amp;'Monthly Value (3)'!GU$4))</f>
        <v>16.915678086867402</v>
      </c>
      <c r="GV23" s="17">
        <f>SUMIFS('FCM-RNS-LMP Assumptions'!$D:$D,'FCM-RNS-LMP Assumptions'!$B:$B,"&lt;="&amp;DATEVALUE('Monthly Value (3)'!GV$6&amp;"/1/"&amp;'Monthly Value (3)'!GV$4),'FCM-RNS-LMP Assumptions'!$C:$C,"&gt;="&amp;DATEVALUE('Monthly Value (3)'!GV$6&amp;"/1/"&amp;'Monthly Value (3)'!GV$4))</f>
        <v>16.915678086867402</v>
      </c>
      <c r="GW23" s="17">
        <f>SUMIFS('FCM-RNS-LMP Assumptions'!$D:$D,'FCM-RNS-LMP Assumptions'!$B:$B,"&lt;="&amp;DATEVALUE('Monthly Value (3)'!GW$6&amp;"/1/"&amp;'Monthly Value (3)'!GW$4),'FCM-RNS-LMP Assumptions'!$C:$C,"&gt;="&amp;DATEVALUE('Monthly Value (3)'!GW$6&amp;"/1/"&amp;'Monthly Value (3)'!GW$4))</f>
        <v>16.915678086867402</v>
      </c>
      <c r="GX23" s="17">
        <f>SUMIFS('FCM-RNS-LMP Assumptions'!$D:$D,'FCM-RNS-LMP Assumptions'!$B:$B,"&lt;="&amp;DATEVALUE('Monthly Value (3)'!GX$6&amp;"/1/"&amp;'Monthly Value (3)'!GX$4),'FCM-RNS-LMP Assumptions'!$C:$C,"&gt;="&amp;DATEVALUE('Monthly Value (3)'!GX$6&amp;"/1/"&amp;'Monthly Value (3)'!GX$4))</f>
        <v>16.915678086867402</v>
      </c>
      <c r="GY23" s="17">
        <f>SUMIFS('FCM-RNS-LMP Assumptions'!$D:$D,'FCM-RNS-LMP Assumptions'!$B:$B,"&lt;="&amp;DATEVALUE('Monthly Value (3)'!GY$6&amp;"/1/"&amp;'Monthly Value (3)'!GY$4),'FCM-RNS-LMP Assumptions'!$C:$C,"&gt;="&amp;DATEVALUE('Monthly Value (3)'!GY$6&amp;"/1/"&amp;'Monthly Value (3)'!GY$4))</f>
        <v>16.915678086867402</v>
      </c>
      <c r="GZ23" s="17">
        <f>SUMIFS('FCM-RNS-LMP Assumptions'!$D:$D,'FCM-RNS-LMP Assumptions'!$B:$B,"&lt;="&amp;DATEVALUE('Monthly Value (3)'!GZ$6&amp;"/1/"&amp;'Monthly Value (3)'!GZ$4),'FCM-RNS-LMP Assumptions'!$C:$C,"&gt;="&amp;DATEVALUE('Monthly Value (3)'!GZ$6&amp;"/1/"&amp;'Monthly Value (3)'!GZ$4))</f>
        <v>16.915678086867402</v>
      </c>
      <c r="HA23" s="17">
        <f>SUMIFS('FCM-RNS-LMP Assumptions'!$D:$D,'FCM-RNS-LMP Assumptions'!$B:$B,"&lt;="&amp;DATEVALUE('Monthly Value (3)'!HA$6&amp;"/1/"&amp;'Monthly Value (3)'!HA$4),'FCM-RNS-LMP Assumptions'!$C:$C,"&gt;="&amp;DATEVALUE('Monthly Value (3)'!HA$6&amp;"/1/"&amp;'Monthly Value (3)'!HA$4))</f>
        <v>16.915678086867402</v>
      </c>
      <c r="HB23" s="17">
        <f>SUMIFS('FCM-RNS-LMP Assumptions'!$D:$D,'FCM-RNS-LMP Assumptions'!$B:$B,"&lt;="&amp;DATEVALUE('Monthly Value (3)'!HB$6&amp;"/1/"&amp;'Monthly Value (3)'!HB$4),'FCM-RNS-LMP Assumptions'!$C:$C,"&gt;="&amp;DATEVALUE('Monthly Value (3)'!HB$6&amp;"/1/"&amp;'Monthly Value (3)'!HB$4))</f>
        <v>16.915678086867402</v>
      </c>
      <c r="HC23" s="17">
        <f>SUMIFS('FCM-RNS-LMP Assumptions'!$D:$D,'FCM-RNS-LMP Assumptions'!$B:$B,"&lt;="&amp;DATEVALUE('Monthly Value (3)'!HC$6&amp;"/1/"&amp;'Monthly Value (3)'!HC$4),'FCM-RNS-LMP Assumptions'!$C:$C,"&gt;="&amp;DATEVALUE('Monthly Value (3)'!HC$6&amp;"/1/"&amp;'Monthly Value (3)'!HC$4))</f>
        <v>16.915678086867402</v>
      </c>
      <c r="HD23" s="17">
        <f>SUMIFS('FCM-RNS-LMP Assumptions'!$D:$D,'FCM-RNS-LMP Assumptions'!$B:$B,"&lt;="&amp;DATEVALUE('Monthly Value (3)'!HD$6&amp;"/1/"&amp;'Monthly Value (3)'!HD$4),'FCM-RNS-LMP Assumptions'!$C:$C,"&gt;="&amp;DATEVALUE('Monthly Value (3)'!HD$6&amp;"/1/"&amp;'Monthly Value (3)'!HD$4))</f>
        <v>17.304738682865352</v>
      </c>
      <c r="HE23" s="17">
        <f>SUMIFS('FCM-RNS-LMP Assumptions'!$D:$D,'FCM-RNS-LMP Assumptions'!$B:$B,"&lt;="&amp;DATEVALUE('Monthly Value (3)'!HE$6&amp;"/1/"&amp;'Monthly Value (3)'!HE$4),'FCM-RNS-LMP Assumptions'!$C:$C,"&gt;="&amp;DATEVALUE('Monthly Value (3)'!HE$6&amp;"/1/"&amp;'Monthly Value (3)'!HE$4))</f>
        <v>17.304738682865352</v>
      </c>
      <c r="HF23" s="17">
        <f>SUMIFS('FCM-RNS-LMP Assumptions'!$D:$D,'FCM-RNS-LMP Assumptions'!$B:$B,"&lt;="&amp;DATEVALUE('Monthly Value (3)'!HF$6&amp;"/1/"&amp;'Monthly Value (3)'!HF$4),'FCM-RNS-LMP Assumptions'!$C:$C,"&gt;="&amp;DATEVALUE('Monthly Value (3)'!HF$6&amp;"/1/"&amp;'Monthly Value (3)'!HF$4))</f>
        <v>17.304738682865352</v>
      </c>
      <c r="HG23" s="17">
        <f>SUMIFS('FCM-RNS-LMP Assumptions'!$D:$D,'FCM-RNS-LMP Assumptions'!$B:$B,"&lt;="&amp;DATEVALUE('Monthly Value (3)'!HG$6&amp;"/1/"&amp;'Monthly Value (3)'!HG$4),'FCM-RNS-LMP Assumptions'!$C:$C,"&gt;="&amp;DATEVALUE('Monthly Value (3)'!HG$6&amp;"/1/"&amp;'Monthly Value (3)'!HG$4))</f>
        <v>17.304738682865352</v>
      </c>
      <c r="HH23" s="17">
        <f>SUMIFS('FCM-RNS-LMP Assumptions'!$D:$D,'FCM-RNS-LMP Assumptions'!$B:$B,"&lt;="&amp;DATEVALUE('Monthly Value (3)'!HH$6&amp;"/1/"&amp;'Monthly Value (3)'!HH$4),'FCM-RNS-LMP Assumptions'!$C:$C,"&gt;="&amp;DATEVALUE('Monthly Value (3)'!HH$6&amp;"/1/"&amp;'Monthly Value (3)'!HH$4))</f>
        <v>17.304738682865352</v>
      </c>
      <c r="HI23" s="17">
        <f>SUMIFS('FCM-RNS-LMP Assumptions'!$D:$D,'FCM-RNS-LMP Assumptions'!$B:$B,"&lt;="&amp;DATEVALUE('Monthly Value (3)'!HI$6&amp;"/1/"&amp;'Monthly Value (3)'!HI$4),'FCM-RNS-LMP Assumptions'!$C:$C,"&gt;="&amp;DATEVALUE('Monthly Value (3)'!HI$6&amp;"/1/"&amp;'Monthly Value (3)'!HI$4))</f>
        <v>17.304738682865352</v>
      </c>
      <c r="HJ23" s="17">
        <f>SUMIFS('FCM-RNS-LMP Assumptions'!$D:$D,'FCM-RNS-LMP Assumptions'!$B:$B,"&lt;="&amp;DATEVALUE('Monthly Value (3)'!HJ$6&amp;"/1/"&amp;'Monthly Value (3)'!HJ$4),'FCM-RNS-LMP Assumptions'!$C:$C,"&gt;="&amp;DATEVALUE('Monthly Value (3)'!HJ$6&amp;"/1/"&amp;'Monthly Value (3)'!HJ$4))</f>
        <v>17.304738682865352</v>
      </c>
      <c r="HK23" s="17">
        <f>SUMIFS('FCM-RNS-LMP Assumptions'!$D:$D,'FCM-RNS-LMP Assumptions'!$B:$B,"&lt;="&amp;DATEVALUE('Monthly Value (3)'!HK$6&amp;"/1/"&amp;'Monthly Value (3)'!HK$4),'FCM-RNS-LMP Assumptions'!$C:$C,"&gt;="&amp;DATEVALUE('Monthly Value (3)'!HK$6&amp;"/1/"&amp;'Monthly Value (3)'!HK$4))</f>
        <v>17.304738682865352</v>
      </c>
      <c r="HL23" s="17">
        <f>SUMIFS('FCM-RNS-LMP Assumptions'!$D:$D,'FCM-RNS-LMP Assumptions'!$B:$B,"&lt;="&amp;DATEVALUE('Monthly Value (3)'!HL$6&amp;"/1/"&amp;'Monthly Value (3)'!HL$4),'FCM-RNS-LMP Assumptions'!$C:$C,"&gt;="&amp;DATEVALUE('Monthly Value (3)'!HL$6&amp;"/1/"&amp;'Monthly Value (3)'!HL$4))</f>
        <v>17.304738682865352</v>
      </c>
      <c r="HM23" s="17">
        <f>SUMIFS('FCM-RNS-LMP Assumptions'!$D:$D,'FCM-RNS-LMP Assumptions'!$B:$B,"&lt;="&amp;DATEVALUE('Monthly Value (3)'!HM$6&amp;"/1/"&amp;'Monthly Value (3)'!HM$4),'FCM-RNS-LMP Assumptions'!$C:$C,"&gt;="&amp;DATEVALUE('Monthly Value (3)'!HM$6&amp;"/1/"&amp;'Monthly Value (3)'!HM$4))</f>
        <v>17.304738682865352</v>
      </c>
      <c r="HN23" s="17">
        <f>SUMIFS('FCM-RNS-LMP Assumptions'!$D:$D,'FCM-RNS-LMP Assumptions'!$B:$B,"&lt;="&amp;DATEVALUE('Monthly Value (3)'!HN$6&amp;"/1/"&amp;'Monthly Value (3)'!HN$4),'FCM-RNS-LMP Assumptions'!$C:$C,"&gt;="&amp;DATEVALUE('Monthly Value (3)'!HN$6&amp;"/1/"&amp;'Monthly Value (3)'!HN$4))</f>
        <v>17.304738682865352</v>
      </c>
      <c r="HO23" s="17">
        <f>SUMIFS('FCM-RNS-LMP Assumptions'!$D:$D,'FCM-RNS-LMP Assumptions'!$B:$B,"&lt;="&amp;DATEVALUE('Monthly Value (3)'!HO$6&amp;"/1/"&amp;'Monthly Value (3)'!HO$4),'FCM-RNS-LMP Assumptions'!$C:$C,"&gt;="&amp;DATEVALUE('Monthly Value (3)'!HO$6&amp;"/1/"&amp;'Monthly Value (3)'!HO$4))</f>
        <v>17.304738682865352</v>
      </c>
      <c r="HP23" s="17">
        <f>SUMIFS('FCM-RNS-LMP Assumptions'!$D:$D,'FCM-RNS-LMP Assumptions'!$B:$B,"&lt;="&amp;DATEVALUE('Monthly Value (3)'!HP$6&amp;"/1/"&amp;'Monthly Value (3)'!HP$4),'FCM-RNS-LMP Assumptions'!$C:$C,"&gt;="&amp;DATEVALUE('Monthly Value (3)'!HP$6&amp;"/1/"&amp;'Monthly Value (3)'!HP$4))</f>
        <v>17.702747672571256</v>
      </c>
      <c r="HQ23" s="17">
        <f>SUMIFS('FCM-RNS-LMP Assumptions'!$D:$D,'FCM-RNS-LMP Assumptions'!$B:$B,"&lt;="&amp;DATEVALUE('Monthly Value (3)'!HQ$6&amp;"/1/"&amp;'Monthly Value (3)'!HQ$4),'FCM-RNS-LMP Assumptions'!$C:$C,"&gt;="&amp;DATEVALUE('Monthly Value (3)'!HQ$6&amp;"/1/"&amp;'Monthly Value (3)'!HQ$4))</f>
        <v>17.702747672571256</v>
      </c>
      <c r="HR23" s="17">
        <f>SUMIFS('FCM-RNS-LMP Assumptions'!$D:$D,'FCM-RNS-LMP Assumptions'!$B:$B,"&lt;="&amp;DATEVALUE('Monthly Value (3)'!HR$6&amp;"/1/"&amp;'Monthly Value (3)'!HR$4),'FCM-RNS-LMP Assumptions'!$C:$C,"&gt;="&amp;DATEVALUE('Monthly Value (3)'!HR$6&amp;"/1/"&amp;'Monthly Value (3)'!HR$4))</f>
        <v>17.702747672571256</v>
      </c>
      <c r="HS23" s="17">
        <f>SUMIFS('FCM-RNS-LMP Assumptions'!$D:$D,'FCM-RNS-LMP Assumptions'!$B:$B,"&lt;="&amp;DATEVALUE('Monthly Value (3)'!HS$6&amp;"/1/"&amp;'Monthly Value (3)'!HS$4),'FCM-RNS-LMP Assumptions'!$C:$C,"&gt;="&amp;DATEVALUE('Monthly Value (3)'!HS$6&amp;"/1/"&amp;'Monthly Value (3)'!HS$4))</f>
        <v>17.702747672571256</v>
      </c>
      <c r="HT23" s="17">
        <f>SUMIFS('FCM-RNS-LMP Assumptions'!$D:$D,'FCM-RNS-LMP Assumptions'!$B:$B,"&lt;="&amp;DATEVALUE('Monthly Value (3)'!HT$6&amp;"/1/"&amp;'Monthly Value (3)'!HT$4),'FCM-RNS-LMP Assumptions'!$C:$C,"&gt;="&amp;DATEVALUE('Monthly Value (3)'!HT$6&amp;"/1/"&amp;'Monthly Value (3)'!HT$4))</f>
        <v>17.702747672571256</v>
      </c>
      <c r="HU23" s="17">
        <f>SUMIFS('FCM-RNS-LMP Assumptions'!$D:$D,'FCM-RNS-LMP Assumptions'!$B:$B,"&lt;="&amp;DATEVALUE('Monthly Value (3)'!HU$6&amp;"/1/"&amp;'Monthly Value (3)'!HU$4),'FCM-RNS-LMP Assumptions'!$C:$C,"&gt;="&amp;DATEVALUE('Monthly Value (3)'!HU$6&amp;"/1/"&amp;'Monthly Value (3)'!HU$4))</f>
        <v>17.702747672571256</v>
      </c>
      <c r="HV23" s="17">
        <f>SUMIFS('FCM-RNS-LMP Assumptions'!$D:$D,'FCM-RNS-LMP Assumptions'!$B:$B,"&lt;="&amp;DATEVALUE('Monthly Value (3)'!HV$6&amp;"/1/"&amp;'Monthly Value (3)'!HV$4),'FCM-RNS-LMP Assumptions'!$C:$C,"&gt;="&amp;DATEVALUE('Monthly Value (3)'!HV$6&amp;"/1/"&amp;'Monthly Value (3)'!HV$4))</f>
        <v>17.702747672571256</v>
      </c>
      <c r="HW23" s="17">
        <f>SUMIFS('FCM-RNS-LMP Assumptions'!$D:$D,'FCM-RNS-LMP Assumptions'!$B:$B,"&lt;="&amp;DATEVALUE('Monthly Value (3)'!HW$6&amp;"/1/"&amp;'Monthly Value (3)'!HW$4),'FCM-RNS-LMP Assumptions'!$C:$C,"&gt;="&amp;DATEVALUE('Monthly Value (3)'!HW$6&amp;"/1/"&amp;'Monthly Value (3)'!HW$4))</f>
        <v>17.702747672571256</v>
      </c>
      <c r="HX23" s="17">
        <f>SUMIFS('FCM-RNS-LMP Assumptions'!$D:$D,'FCM-RNS-LMP Assumptions'!$B:$B,"&lt;="&amp;DATEVALUE('Monthly Value (3)'!HX$6&amp;"/1/"&amp;'Monthly Value (3)'!HX$4),'FCM-RNS-LMP Assumptions'!$C:$C,"&gt;="&amp;DATEVALUE('Monthly Value (3)'!HX$6&amp;"/1/"&amp;'Monthly Value (3)'!HX$4))</f>
        <v>17.702747672571256</v>
      </c>
      <c r="HY23" s="17">
        <f>SUMIFS('FCM-RNS-LMP Assumptions'!$D:$D,'FCM-RNS-LMP Assumptions'!$B:$B,"&lt;="&amp;DATEVALUE('Monthly Value (3)'!HY$6&amp;"/1/"&amp;'Monthly Value (3)'!HY$4),'FCM-RNS-LMP Assumptions'!$C:$C,"&gt;="&amp;DATEVALUE('Monthly Value (3)'!HY$6&amp;"/1/"&amp;'Monthly Value (3)'!HY$4))</f>
        <v>17.702747672571256</v>
      </c>
      <c r="HZ23" s="17">
        <f>SUMIFS('FCM-RNS-LMP Assumptions'!$D:$D,'FCM-RNS-LMP Assumptions'!$B:$B,"&lt;="&amp;DATEVALUE('Monthly Value (3)'!HZ$6&amp;"/1/"&amp;'Monthly Value (3)'!HZ$4),'FCM-RNS-LMP Assumptions'!$C:$C,"&gt;="&amp;DATEVALUE('Monthly Value (3)'!HZ$6&amp;"/1/"&amp;'Monthly Value (3)'!HZ$4))</f>
        <v>17.702747672571256</v>
      </c>
      <c r="IA23" s="17">
        <f>SUMIFS('FCM-RNS-LMP Assumptions'!$D:$D,'FCM-RNS-LMP Assumptions'!$B:$B,"&lt;="&amp;DATEVALUE('Monthly Value (3)'!IA$6&amp;"/1/"&amp;'Monthly Value (3)'!IA$4),'FCM-RNS-LMP Assumptions'!$C:$C,"&gt;="&amp;DATEVALUE('Monthly Value (3)'!IA$6&amp;"/1/"&amp;'Monthly Value (3)'!IA$4))</f>
        <v>17.702747672571256</v>
      </c>
      <c r="IB23" s="17">
        <f>SUMIFS('FCM-RNS-LMP Assumptions'!$D:$D,'FCM-RNS-LMP Assumptions'!$B:$B,"&lt;="&amp;DATEVALUE('Monthly Value (3)'!IB$6&amp;"/1/"&amp;'Monthly Value (3)'!IB$4),'FCM-RNS-LMP Assumptions'!$C:$C,"&gt;="&amp;DATEVALUE('Monthly Value (3)'!IB$6&amp;"/1/"&amp;'Monthly Value (3)'!IB$4))</f>
        <v>18.109910869040398</v>
      </c>
      <c r="IC23" s="17">
        <f>SUMIFS('FCM-RNS-LMP Assumptions'!$D:$D,'FCM-RNS-LMP Assumptions'!$B:$B,"&lt;="&amp;DATEVALUE('Monthly Value (3)'!IC$6&amp;"/1/"&amp;'Monthly Value (3)'!IC$4),'FCM-RNS-LMP Assumptions'!$C:$C,"&gt;="&amp;DATEVALUE('Monthly Value (3)'!IC$6&amp;"/1/"&amp;'Monthly Value (3)'!IC$4))</f>
        <v>18.109910869040398</v>
      </c>
      <c r="ID23" s="17">
        <f>SUMIFS('FCM-RNS-LMP Assumptions'!$D:$D,'FCM-RNS-LMP Assumptions'!$B:$B,"&lt;="&amp;DATEVALUE('Monthly Value (3)'!ID$6&amp;"/1/"&amp;'Monthly Value (3)'!ID$4),'FCM-RNS-LMP Assumptions'!$C:$C,"&gt;="&amp;DATEVALUE('Monthly Value (3)'!ID$6&amp;"/1/"&amp;'Monthly Value (3)'!ID$4))</f>
        <v>18.109910869040398</v>
      </c>
      <c r="IE23" s="17">
        <f>SUMIFS('FCM-RNS-LMP Assumptions'!$D:$D,'FCM-RNS-LMP Assumptions'!$B:$B,"&lt;="&amp;DATEVALUE('Monthly Value (3)'!IE$6&amp;"/1/"&amp;'Monthly Value (3)'!IE$4),'FCM-RNS-LMP Assumptions'!$C:$C,"&gt;="&amp;DATEVALUE('Monthly Value (3)'!IE$6&amp;"/1/"&amp;'Monthly Value (3)'!IE$4))</f>
        <v>18.109910869040398</v>
      </c>
      <c r="IF23" s="17">
        <f>SUMIFS('FCM-RNS-LMP Assumptions'!$D:$D,'FCM-RNS-LMP Assumptions'!$B:$B,"&lt;="&amp;DATEVALUE('Monthly Value (3)'!IF$6&amp;"/1/"&amp;'Monthly Value (3)'!IF$4),'FCM-RNS-LMP Assumptions'!$C:$C,"&gt;="&amp;DATEVALUE('Monthly Value (3)'!IF$6&amp;"/1/"&amp;'Monthly Value (3)'!IF$4))</f>
        <v>18.109910869040398</v>
      </c>
      <c r="IG23" s="17">
        <f>SUMIFS('FCM-RNS-LMP Assumptions'!$D:$D,'FCM-RNS-LMP Assumptions'!$B:$B,"&lt;="&amp;DATEVALUE('Monthly Value (3)'!IG$6&amp;"/1/"&amp;'Monthly Value (3)'!IG$4),'FCM-RNS-LMP Assumptions'!$C:$C,"&gt;="&amp;DATEVALUE('Monthly Value (3)'!IG$6&amp;"/1/"&amp;'Monthly Value (3)'!IG$4))</f>
        <v>18.109910869040398</v>
      </c>
      <c r="IH23" s="17">
        <f>SUMIFS('FCM-RNS-LMP Assumptions'!$D:$D,'FCM-RNS-LMP Assumptions'!$B:$B,"&lt;="&amp;DATEVALUE('Monthly Value (3)'!IH$6&amp;"/1/"&amp;'Monthly Value (3)'!IH$4),'FCM-RNS-LMP Assumptions'!$C:$C,"&gt;="&amp;DATEVALUE('Monthly Value (3)'!IH$6&amp;"/1/"&amp;'Monthly Value (3)'!IH$4))</f>
        <v>18.109910869040398</v>
      </c>
      <c r="II23" s="17">
        <f>SUMIFS('FCM-RNS-LMP Assumptions'!$D:$D,'FCM-RNS-LMP Assumptions'!$B:$B,"&lt;="&amp;DATEVALUE('Monthly Value (3)'!II$6&amp;"/1/"&amp;'Monthly Value (3)'!II$4),'FCM-RNS-LMP Assumptions'!$C:$C,"&gt;="&amp;DATEVALUE('Monthly Value (3)'!II$6&amp;"/1/"&amp;'Monthly Value (3)'!II$4))</f>
        <v>18.109910869040398</v>
      </c>
      <c r="IJ23" s="17">
        <f>SUMIFS('FCM-RNS-LMP Assumptions'!$D:$D,'FCM-RNS-LMP Assumptions'!$B:$B,"&lt;="&amp;DATEVALUE('Monthly Value (3)'!IJ$6&amp;"/1/"&amp;'Monthly Value (3)'!IJ$4),'FCM-RNS-LMP Assumptions'!$C:$C,"&gt;="&amp;DATEVALUE('Monthly Value (3)'!IJ$6&amp;"/1/"&amp;'Monthly Value (3)'!IJ$4))</f>
        <v>18.109910869040398</v>
      </c>
      <c r="IK23" s="17">
        <f>SUMIFS('FCM-RNS-LMP Assumptions'!$D:$D,'FCM-RNS-LMP Assumptions'!$B:$B,"&lt;="&amp;DATEVALUE('Monthly Value (3)'!IK$6&amp;"/1/"&amp;'Monthly Value (3)'!IK$4),'FCM-RNS-LMP Assumptions'!$C:$C,"&gt;="&amp;DATEVALUE('Monthly Value (3)'!IK$6&amp;"/1/"&amp;'Monthly Value (3)'!IK$4))</f>
        <v>18.109910869040398</v>
      </c>
      <c r="IL23" s="17">
        <f>SUMIFS('FCM-RNS-LMP Assumptions'!$D:$D,'FCM-RNS-LMP Assumptions'!$B:$B,"&lt;="&amp;DATEVALUE('Monthly Value (3)'!IL$6&amp;"/1/"&amp;'Monthly Value (3)'!IL$4),'FCM-RNS-LMP Assumptions'!$C:$C,"&gt;="&amp;DATEVALUE('Monthly Value (3)'!IL$6&amp;"/1/"&amp;'Monthly Value (3)'!IL$4))</f>
        <v>18.109910869040398</v>
      </c>
      <c r="IM23" s="17">
        <f>SUMIFS('FCM-RNS-LMP Assumptions'!$D:$D,'FCM-RNS-LMP Assumptions'!$B:$B,"&lt;="&amp;DATEVALUE('Monthly Value (3)'!IM$6&amp;"/1/"&amp;'Monthly Value (3)'!IM$4),'FCM-RNS-LMP Assumptions'!$C:$C,"&gt;="&amp;DATEVALUE('Monthly Value (3)'!IM$6&amp;"/1/"&amp;'Monthly Value (3)'!IM$4))</f>
        <v>18.109910869040398</v>
      </c>
      <c r="IN23" s="17">
        <f>SUMIFS('FCM-RNS-LMP Assumptions'!$D:$D,'FCM-RNS-LMP Assumptions'!$B:$B,"&lt;="&amp;DATEVALUE('Monthly Value (3)'!IN$6&amp;"/1/"&amp;'Monthly Value (3)'!IN$4),'FCM-RNS-LMP Assumptions'!$C:$C,"&gt;="&amp;DATEVALUE('Monthly Value (3)'!IN$6&amp;"/1/"&amp;'Monthly Value (3)'!IN$4))</f>
        <v>18.526438819028332</v>
      </c>
      <c r="IO23" s="17">
        <f>SUMIFS('FCM-RNS-LMP Assumptions'!$D:$D,'FCM-RNS-LMP Assumptions'!$B:$B,"&lt;="&amp;DATEVALUE('Monthly Value (3)'!IO$6&amp;"/1/"&amp;'Monthly Value (3)'!IO$4),'FCM-RNS-LMP Assumptions'!$C:$C,"&gt;="&amp;DATEVALUE('Monthly Value (3)'!IO$6&amp;"/1/"&amp;'Monthly Value (3)'!IO$4))</f>
        <v>18.526438819028332</v>
      </c>
      <c r="IP23" s="17">
        <f>SUMIFS('FCM-RNS-LMP Assumptions'!$D:$D,'FCM-RNS-LMP Assumptions'!$B:$B,"&lt;="&amp;DATEVALUE('Monthly Value (3)'!IP$6&amp;"/1/"&amp;'Monthly Value (3)'!IP$4),'FCM-RNS-LMP Assumptions'!$C:$C,"&gt;="&amp;DATEVALUE('Monthly Value (3)'!IP$6&amp;"/1/"&amp;'Monthly Value (3)'!IP$4))</f>
        <v>18.526438819028332</v>
      </c>
      <c r="IQ23" s="17">
        <f>SUMIFS('FCM-RNS-LMP Assumptions'!$D:$D,'FCM-RNS-LMP Assumptions'!$B:$B,"&lt;="&amp;DATEVALUE('Monthly Value (3)'!IQ$6&amp;"/1/"&amp;'Monthly Value (3)'!IQ$4),'FCM-RNS-LMP Assumptions'!$C:$C,"&gt;="&amp;DATEVALUE('Monthly Value (3)'!IQ$6&amp;"/1/"&amp;'Monthly Value (3)'!IQ$4))</f>
        <v>18.526438819028332</v>
      </c>
      <c r="IR23" s="17">
        <f>SUMIFS('FCM-RNS-LMP Assumptions'!$D:$D,'FCM-RNS-LMP Assumptions'!$B:$B,"&lt;="&amp;DATEVALUE('Monthly Value (3)'!IR$6&amp;"/1/"&amp;'Monthly Value (3)'!IR$4),'FCM-RNS-LMP Assumptions'!$C:$C,"&gt;="&amp;DATEVALUE('Monthly Value (3)'!IR$6&amp;"/1/"&amp;'Monthly Value (3)'!IR$4))</f>
        <v>18.526438819028332</v>
      </c>
      <c r="IS23" s="17">
        <f>SUMIFS('FCM-RNS-LMP Assumptions'!$D:$D,'FCM-RNS-LMP Assumptions'!$B:$B,"&lt;="&amp;DATEVALUE('Monthly Value (3)'!IS$6&amp;"/1/"&amp;'Monthly Value (3)'!IS$4),'FCM-RNS-LMP Assumptions'!$C:$C,"&gt;="&amp;DATEVALUE('Monthly Value (3)'!IS$6&amp;"/1/"&amp;'Monthly Value (3)'!IS$4))</f>
        <v>18.526438819028332</v>
      </c>
      <c r="IT23" s="17">
        <f>SUMIFS('FCM-RNS-LMP Assumptions'!$D:$D,'FCM-RNS-LMP Assumptions'!$B:$B,"&lt;="&amp;DATEVALUE('Monthly Value (3)'!IT$6&amp;"/1/"&amp;'Monthly Value (3)'!IT$4),'FCM-RNS-LMP Assumptions'!$C:$C,"&gt;="&amp;DATEVALUE('Monthly Value (3)'!IT$6&amp;"/1/"&amp;'Monthly Value (3)'!IT$4))</f>
        <v>18.526438819028332</v>
      </c>
      <c r="IU23" s="17">
        <f>SUMIFS('FCM-RNS-LMP Assumptions'!$D:$D,'FCM-RNS-LMP Assumptions'!$B:$B,"&lt;="&amp;DATEVALUE('Monthly Value (3)'!IU$6&amp;"/1/"&amp;'Monthly Value (3)'!IU$4),'FCM-RNS-LMP Assumptions'!$C:$C,"&gt;="&amp;DATEVALUE('Monthly Value (3)'!IU$6&amp;"/1/"&amp;'Monthly Value (3)'!IU$4))</f>
        <v>18.526438819028332</v>
      </c>
      <c r="IV23" s="17">
        <f>SUMIFS('FCM-RNS-LMP Assumptions'!$D:$D,'FCM-RNS-LMP Assumptions'!$B:$B,"&lt;="&amp;DATEVALUE('Monthly Value (3)'!IV$6&amp;"/1/"&amp;'Monthly Value (3)'!IV$4),'FCM-RNS-LMP Assumptions'!$C:$C,"&gt;="&amp;DATEVALUE('Monthly Value (3)'!IV$6&amp;"/1/"&amp;'Monthly Value (3)'!IV$4))</f>
        <v>18.526438819028332</v>
      </c>
      <c r="IW23" s="17">
        <f>SUMIFS('FCM-RNS-LMP Assumptions'!$D:$D,'FCM-RNS-LMP Assumptions'!$B:$B,"&lt;="&amp;DATEVALUE('Monthly Value (3)'!IW$6&amp;"/1/"&amp;'Monthly Value (3)'!IW$4),'FCM-RNS-LMP Assumptions'!$C:$C,"&gt;="&amp;DATEVALUE('Monthly Value (3)'!IW$6&amp;"/1/"&amp;'Monthly Value (3)'!IW$4))</f>
        <v>18.526438819028332</v>
      </c>
      <c r="IX23" s="17">
        <f>SUMIFS('FCM-RNS-LMP Assumptions'!$D:$D,'FCM-RNS-LMP Assumptions'!$B:$B,"&lt;="&amp;DATEVALUE('Monthly Value (3)'!IX$6&amp;"/1/"&amp;'Monthly Value (3)'!IX$4),'FCM-RNS-LMP Assumptions'!$C:$C,"&gt;="&amp;DATEVALUE('Monthly Value (3)'!IX$6&amp;"/1/"&amp;'Monthly Value (3)'!IX$4))</f>
        <v>18.526438819028332</v>
      </c>
      <c r="IY23" s="17">
        <f>SUMIFS('FCM-RNS-LMP Assumptions'!$D:$D,'FCM-RNS-LMP Assumptions'!$B:$B,"&lt;="&amp;DATEVALUE('Monthly Value (3)'!IY$6&amp;"/1/"&amp;'Monthly Value (3)'!IY$4),'FCM-RNS-LMP Assumptions'!$C:$C,"&gt;="&amp;DATEVALUE('Monthly Value (3)'!IY$6&amp;"/1/"&amp;'Monthly Value (3)'!IY$4))</f>
        <v>18.526438819028332</v>
      </c>
      <c r="IZ23" s="17">
        <f>SUMIFS('FCM-RNS-LMP Assumptions'!$D:$D,'FCM-RNS-LMP Assumptions'!$B:$B,"&lt;="&amp;DATEVALUE('Monthly Value (3)'!IZ$6&amp;"/1/"&amp;'Monthly Value (3)'!IZ$4),'FCM-RNS-LMP Assumptions'!$C:$C,"&gt;="&amp;DATEVALUE('Monthly Value (3)'!IZ$6&amp;"/1/"&amp;'Monthly Value (3)'!IZ$4))</f>
        <v>18.952546911865991</v>
      </c>
      <c r="JA23" s="17">
        <f>SUMIFS('FCM-RNS-LMP Assumptions'!$D:$D,'FCM-RNS-LMP Assumptions'!$B:$B,"&lt;="&amp;DATEVALUE('Monthly Value (3)'!JA$6&amp;"/1/"&amp;'Monthly Value (3)'!JA$4),'FCM-RNS-LMP Assumptions'!$C:$C,"&gt;="&amp;DATEVALUE('Monthly Value (3)'!JA$6&amp;"/1/"&amp;'Monthly Value (3)'!JA$4))</f>
        <v>18.952546911865991</v>
      </c>
      <c r="JB23" s="17">
        <f>SUMIFS('FCM-RNS-LMP Assumptions'!$D:$D,'FCM-RNS-LMP Assumptions'!$B:$B,"&lt;="&amp;DATEVALUE('Monthly Value (3)'!JB$6&amp;"/1/"&amp;'Monthly Value (3)'!JB$4),'FCM-RNS-LMP Assumptions'!$C:$C,"&gt;="&amp;DATEVALUE('Monthly Value (3)'!JB$6&amp;"/1/"&amp;'Monthly Value (3)'!JB$4))</f>
        <v>18.952546911865991</v>
      </c>
      <c r="JC23" s="17">
        <f>SUMIFS('FCM-RNS-LMP Assumptions'!$D:$D,'FCM-RNS-LMP Assumptions'!$B:$B,"&lt;="&amp;DATEVALUE('Monthly Value (3)'!JC$6&amp;"/1/"&amp;'Monthly Value (3)'!JC$4),'FCM-RNS-LMP Assumptions'!$C:$C,"&gt;="&amp;DATEVALUE('Monthly Value (3)'!JC$6&amp;"/1/"&amp;'Monthly Value (3)'!JC$4))</f>
        <v>18.952546911865991</v>
      </c>
      <c r="JD23" s="17">
        <f>SUMIFS('FCM-RNS-LMP Assumptions'!$D:$D,'FCM-RNS-LMP Assumptions'!$B:$B,"&lt;="&amp;DATEVALUE('Monthly Value (3)'!JD$6&amp;"/1/"&amp;'Monthly Value (3)'!JD$4),'FCM-RNS-LMP Assumptions'!$C:$C,"&gt;="&amp;DATEVALUE('Monthly Value (3)'!JD$6&amp;"/1/"&amp;'Monthly Value (3)'!JD$4))</f>
        <v>18.952546911865991</v>
      </c>
      <c r="JE23" s="17">
        <f>SUMIFS('FCM-RNS-LMP Assumptions'!$D:$D,'FCM-RNS-LMP Assumptions'!$B:$B,"&lt;="&amp;DATEVALUE('Monthly Value (3)'!JE$6&amp;"/1/"&amp;'Monthly Value (3)'!JE$4),'FCM-RNS-LMP Assumptions'!$C:$C,"&gt;="&amp;DATEVALUE('Monthly Value (3)'!JE$6&amp;"/1/"&amp;'Monthly Value (3)'!JE$4))</f>
        <v>18.952546911865991</v>
      </c>
      <c r="JF23" s="17">
        <f>SUMIFS('FCM-RNS-LMP Assumptions'!$D:$D,'FCM-RNS-LMP Assumptions'!$B:$B,"&lt;="&amp;DATEVALUE('Monthly Value (3)'!JF$6&amp;"/1/"&amp;'Monthly Value (3)'!JF$4),'FCM-RNS-LMP Assumptions'!$C:$C,"&gt;="&amp;DATEVALUE('Monthly Value (3)'!JF$6&amp;"/1/"&amp;'Monthly Value (3)'!JF$4))</f>
        <v>18.952546911865991</v>
      </c>
      <c r="JG23" s="17">
        <f>SUMIFS('FCM-RNS-LMP Assumptions'!$D:$D,'FCM-RNS-LMP Assumptions'!$B:$B,"&lt;="&amp;DATEVALUE('Monthly Value (3)'!JG$6&amp;"/1/"&amp;'Monthly Value (3)'!JG$4),'FCM-RNS-LMP Assumptions'!$C:$C,"&gt;="&amp;DATEVALUE('Monthly Value (3)'!JG$6&amp;"/1/"&amp;'Monthly Value (3)'!JG$4))</f>
        <v>18.952546911865991</v>
      </c>
      <c r="JH23" s="17">
        <f>SUMIFS('FCM-RNS-LMP Assumptions'!$D:$D,'FCM-RNS-LMP Assumptions'!$B:$B,"&lt;="&amp;DATEVALUE('Monthly Value (3)'!JH$6&amp;"/1/"&amp;'Monthly Value (3)'!JH$4),'FCM-RNS-LMP Assumptions'!$C:$C,"&gt;="&amp;DATEVALUE('Monthly Value (3)'!JH$6&amp;"/1/"&amp;'Monthly Value (3)'!JH$4))</f>
        <v>18.952546911865991</v>
      </c>
      <c r="JI23" s="17">
        <f>SUMIFS('FCM-RNS-LMP Assumptions'!$D:$D,'FCM-RNS-LMP Assumptions'!$B:$B,"&lt;="&amp;DATEVALUE('Monthly Value (3)'!JI$6&amp;"/1/"&amp;'Monthly Value (3)'!JI$4),'FCM-RNS-LMP Assumptions'!$C:$C,"&gt;="&amp;DATEVALUE('Monthly Value (3)'!JI$6&amp;"/1/"&amp;'Monthly Value (3)'!JI$4))</f>
        <v>18.952546911865991</v>
      </c>
      <c r="JJ23" s="17">
        <f>SUMIFS('FCM-RNS-LMP Assumptions'!$D:$D,'FCM-RNS-LMP Assumptions'!$B:$B,"&lt;="&amp;DATEVALUE('Monthly Value (3)'!JJ$6&amp;"/1/"&amp;'Monthly Value (3)'!JJ$4),'FCM-RNS-LMP Assumptions'!$C:$C,"&gt;="&amp;DATEVALUE('Monthly Value (3)'!JJ$6&amp;"/1/"&amp;'Monthly Value (3)'!JJ$4))</f>
        <v>18.952546911865991</v>
      </c>
      <c r="JK23" s="17">
        <f>SUMIFS('FCM-RNS-LMP Assumptions'!$D:$D,'FCM-RNS-LMP Assumptions'!$B:$B,"&lt;="&amp;DATEVALUE('Monthly Value (3)'!JK$6&amp;"/1/"&amp;'Monthly Value (3)'!JK$4),'FCM-RNS-LMP Assumptions'!$C:$C,"&gt;="&amp;DATEVALUE('Monthly Value (3)'!JK$6&amp;"/1/"&amp;'Monthly Value (3)'!JK$4))</f>
        <v>18.952546911865991</v>
      </c>
      <c r="JL23" s="17">
        <f>SUMIFS('FCM-RNS-LMP Assumptions'!$D:$D,'FCM-RNS-LMP Assumptions'!$B:$B,"&lt;="&amp;DATEVALUE('Monthly Value (3)'!JL$6&amp;"/1/"&amp;'Monthly Value (3)'!JL$4),'FCM-RNS-LMP Assumptions'!$C:$C,"&gt;="&amp;DATEVALUE('Monthly Value (3)'!JL$6&amp;"/1/"&amp;'Monthly Value (3)'!JL$4))</f>
        <v>19.388455490838915</v>
      </c>
      <c r="JM23" s="17">
        <f>SUMIFS('FCM-RNS-LMP Assumptions'!$D:$D,'FCM-RNS-LMP Assumptions'!$B:$B,"&lt;="&amp;DATEVALUE('Monthly Value (3)'!JM$6&amp;"/1/"&amp;'Monthly Value (3)'!JM$4),'FCM-RNS-LMP Assumptions'!$C:$C,"&gt;="&amp;DATEVALUE('Monthly Value (3)'!JM$6&amp;"/1/"&amp;'Monthly Value (3)'!JM$4))</f>
        <v>19.388455490838915</v>
      </c>
      <c r="JN23" s="17">
        <f>SUMIFS('FCM-RNS-LMP Assumptions'!$D:$D,'FCM-RNS-LMP Assumptions'!$B:$B,"&lt;="&amp;DATEVALUE('Monthly Value (3)'!JN$6&amp;"/1/"&amp;'Monthly Value (3)'!JN$4),'FCM-RNS-LMP Assumptions'!$C:$C,"&gt;="&amp;DATEVALUE('Monthly Value (3)'!JN$6&amp;"/1/"&amp;'Monthly Value (3)'!JN$4))</f>
        <v>19.388455490838915</v>
      </c>
      <c r="JO23" s="17">
        <f>SUMIFS('FCM-RNS-LMP Assumptions'!$D:$D,'FCM-RNS-LMP Assumptions'!$B:$B,"&lt;="&amp;DATEVALUE('Monthly Value (3)'!JO$6&amp;"/1/"&amp;'Monthly Value (3)'!JO$4),'FCM-RNS-LMP Assumptions'!$C:$C,"&gt;="&amp;DATEVALUE('Monthly Value (3)'!JO$6&amp;"/1/"&amp;'Monthly Value (3)'!JO$4))</f>
        <v>19.388455490838915</v>
      </c>
      <c r="JP23" s="17">
        <f>SUMIFS('FCM-RNS-LMP Assumptions'!$D:$D,'FCM-RNS-LMP Assumptions'!$B:$B,"&lt;="&amp;DATEVALUE('Monthly Value (3)'!JP$6&amp;"/1/"&amp;'Monthly Value (3)'!JP$4),'FCM-RNS-LMP Assumptions'!$C:$C,"&gt;="&amp;DATEVALUE('Monthly Value (3)'!JP$6&amp;"/1/"&amp;'Monthly Value (3)'!JP$4))</f>
        <v>19.388455490838915</v>
      </c>
      <c r="JQ23" s="17">
        <f>SUMIFS('FCM-RNS-LMP Assumptions'!$D:$D,'FCM-RNS-LMP Assumptions'!$B:$B,"&lt;="&amp;DATEVALUE('Monthly Value (3)'!JQ$6&amp;"/1/"&amp;'Monthly Value (3)'!JQ$4),'FCM-RNS-LMP Assumptions'!$C:$C,"&gt;="&amp;DATEVALUE('Monthly Value (3)'!JQ$6&amp;"/1/"&amp;'Monthly Value (3)'!JQ$4))</f>
        <v>19.388455490838915</v>
      </c>
      <c r="JR23" s="17">
        <f>SUMIFS('FCM-RNS-LMP Assumptions'!$D:$D,'FCM-RNS-LMP Assumptions'!$B:$B,"&lt;="&amp;DATEVALUE('Monthly Value (3)'!JR$6&amp;"/1/"&amp;'Monthly Value (3)'!JR$4),'FCM-RNS-LMP Assumptions'!$C:$C,"&gt;="&amp;DATEVALUE('Monthly Value (3)'!JR$6&amp;"/1/"&amp;'Monthly Value (3)'!JR$4))</f>
        <v>19.388455490838915</v>
      </c>
      <c r="JS23" s="17">
        <f>SUMIFS('FCM-RNS-LMP Assumptions'!$D:$D,'FCM-RNS-LMP Assumptions'!$B:$B,"&lt;="&amp;DATEVALUE('Monthly Value (3)'!JS$6&amp;"/1/"&amp;'Monthly Value (3)'!JS$4),'FCM-RNS-LMP Assumptions'!$C:$C,"&gt;="&amp;DATEVALUE('Monthly Value (3)'!JS$6&amp;"/1/"&amp;'Monthly Value (3)'!JS$4))</f>
        <v>19.388455490838915</v>
      </c>
      <c r="JT23" s="17">
        <f>SUMIFS('FCM-RNS-LMP Assumptions'!$D:$D,'FCM-RNS-LMP Assumptions'!$B:$B,"&lt;="&amp;DATEVALUE('Monthly Value (3)'!JT$6&amp;"/1/"&amp;'Monthly Value (3)'!JT$4),'FCM-RNS-LMP Assumptions'!$C:$C,"&gt;="&amp;DATEVALUE('Monthly Value (3)'!JT$6&amp;"/1/"&amp;'Monthly Value (3)'!JT$4))</f>
        <v>19.388455490838915</v>
      </c>
      <c r="JU23" s="17">
        <f>SUMIFS('FCM-RNS-LMP Assumptions'!$D:$D,'FCM-RNS-LMP Assumptions'!$B:$B,"&lt;="&amp;DATEVALUE('Monthly Value (3)'!JU$6&amp;"/1/"&amp;'Monthly Value (3)'!JU$4),'FCM-RNS-LMP Assumptions'!$C:$C,"&gt;="&amp;DATEVALUE('Monthly Value (3)'!JU$6&amp;"/1/"&amp;'Monthly Value (3)'!JU$4))</f>
        <v>19.388455490838915</v>
      </c>
      <c r="JV23" s="17">
        <f>SUMIFS('FCM-RNS-LMP Assumptions'!$D:$D,'FCM-RNS-LMP Assumptions'!$B:$B,"&lt;="&amp;DATEVALUE('Monthly Value (3)'!JV$6&amp;"/1/"&amp;'Monthly Value (3)'!JV$4),'FCM-RNS-LMP Assumptions'!$C:$C,"&gt;="&amp;DATEVALUE('Monthly Value (3)'!JV$6&amp;"/1/"&amp;'Monthly Value (3)'!JV$4))</f>
        <v>19.388455490838915</v>
      </c>
      <c r="JW23" s="17">
        <f>SUMIFS('FCM-RNS-LMP Assumptions'!$D:$D,'FCM-RNS-LMP Assumptions'!$B:$B,"&lt;="&amp;DATEVALUE('Monthly Value (3)'!JW$6&amp;"/1/"&amp;'Monthly Value (3)'!JW$4),'FCM-RNS-LMP Assumptions'!$C:$C,"&gt;="&amp;DATEVALUE('Monthly Value (3)'!JW$6&amp;"/1/"&amp;'Monthly Value (3)'!JW$4))</f>
        <v>19.388455490838915</v>
      </c>
      <c r="JX23" s="17">
        <f>SUMIFS('FCM-RNS-LMP Assumptions'!$D:$D,'FCM-RNS-LMP Assumptions'!$B:$B,"&lt;="&amp;DATEVALUE('Monthly Value (3)'!JX$6&amp;"/1/"&amp;'Monthly Value (3)'!JX$4),'FCM-RNS-LMP Assumptions'!$C:$C,"&gt;="&amp;DATEVALUE('Monthly Value (3)'!JX$6&amp;"/1/"&amp;'Monthly Value (3)'!JX$4))</f>
        <v>19.834389967128217</v>
      </c>
      <c r="JY23" s="17">
        <f>SUMIFS('FCM-RNS-LMP Assumptions'!$D:$D,'FCM-RNS-LMP Assumptions'!$B:$B,"&lt;="&amp;DATEVALUE('Monthly Value (3)'!JY$6&amp;"/1/"&amp;'Monthly Value (3)'!JY$4),'FCM-RNS-LMP Assumptions'!$C:$C,"&gt;="&amp;DATEVALUE('Monthly Value (3)'!JY$6&amp;"/1/"&amp;'Monthly Value (3)'!JY$4))</f>
        <v>19.834389967128217</v>
      </c>
      <c r="JZ23" s="17">
        <f>SUMIFS('FCM-RNS-LMP Assumptions'!$D:$D,'FCM-RNS-LMP Assumptions'!$B:$B,"&lt;="&amp;DATEVALUE('Monthly Value (3)'!JZ$6&amp;"/1/"&amp;'Monthly Value (3)'!JZ$4),'FCM-RNS-LMP Assumptions'!$C:$C,"&gt;="&amp;DATEVALUE('Monthly Value (3)'!JZ$6&amp;"/1/"&amp;'Monthly Value (3)'!JZ$4))</f>
        <v>19.834389967128217</v>
      </c>
      <c r="KA23" s="17">
        <f>SUMIFS('FCM-RNS-LMP Assumptions'!$D:$D,'FCM-RNS-LMP Assumptions'!$B:$B,"&lt;="&amp;DATEVALUE('Monthly Value (3)'!KA$6&amp;"/1/"&amp;'Monthly Value (3)'!KA$4),'FCM-RNS-LMP Assumptions'!$C:$C,"&gt;="&amp;DATEVALUE('Monthly Value (3)'!KA$6&amp;"/1/"&amp;'Monthly Value (3)'!KA$4))</f>
        <v>19.834389967128217</v>
      </c>
      <c r="KB23" s="17">
        <f>SUMIFS('FCM-RNS-LMP Assumptions'!$D:$D,'FCM-RNS-LMP Assumptions'!$B:$B,"&lt;="&amp;DATEVALUE('Monthly Value (3)'!KB$6&amp;"/1/"&amp;'Monthly Value (3)'!KB$4),'FCM-RNS-LMP Assumptions'!$C:$C,"&gt;="&amp;DATEVALUE('Monthly Value (3)'!KB$6&amp;"/1/"&amp;'Monthly Value (3)'!KB$4))</f>
        <v>19.834389967128217</v>
      </c>
      <c r="KC23" s="17">
        <f>SUMIFS('FCM-RNS-LMP Assumptions'!$D:$D,'FCM-RNS-LMP Assumptions'!$B:$B,"&lt;="&amp;DATEVALUE('Monthly Value (3)'!KC$6&amp;"/1/"&amp;'Monthly Value (3)'!KC$4),'FCM-RNS-LMP Assumptions'!$C:$C,"&gt;="&amp;DATEVALUE('Monthly Value (3)'!KC$6&amp;"/1/"&amp;'Monthly Value (3)'!KC$4))</f>
        <v>19.834389967128217</v>
      </c>
      <c r="KD23" s="17">
        <f>SUMIFS('FCM-RNS-LMP Assumptions'!$D:$D,'FCM-RNS-LMP Assumptions'!$B:$B,"&lt;="&amp;DATEVALUE('Monthly Value (3)'!KD$6&amp;"/1/"&amp;'Monthly Value (3)'!KD$4),'FCM-RNS-LMP Assumptions'!$C:$C,"&gt;="&amp;DATEVALUE('Monthly Value (3)'!KD$6&amp;"/1/"&amp;'Monthly Value (3)'!KD$4))</f>
        <v>19.834389967128217</v>
      </c>
      <c r="KE23" s="17">
        <f>SUMIFS('FCM-RNS-LMP Assumptions'!$D:$D,'FCM-RNS-LMP Assumptions'!$B:$B,"&lt;="&amp;DATEVALUE('Monthly Value (3)'!KE$6&amp;"/1/"&amp;'Monthly Value (3)'!KE$4),'FCM-RNS-LMP Assumptions'!$C:$C,"&gt;="&amp;DATEVALUE('Monthly Value (3)'!KE$6&amp;"/1/"&amp;'Monthly Value (3)'!KE$4))</f>
        <v>19.834389967128217</v>
      </c>
      <c r="KF23" s="17">
        <f>SUMIFS('FCM-RNS-LMP Assumptions'!$D:$D,'FCM-RNS-LMP Assumptions'!$B:$B,"&lt;="&amp;DATEVALUE('Monthly Value (3)'!KF$6&amp;"/1/"&amp;'Monthly Value (3)'!KF$4),'FCM-RNS-LMP Assumptions'!$C:$C,"&gt;="&amp;DATEVALUE('Monthly Value (3)'!KF$6&amp;"/1/"&amp;'Monthly Value (3)'!KF$4))</f>
        <v>19.834389967128217</v>
      </c>
      <c r="KG23" s="17">
        <f>SUMIFS('FCM-RNS-LMP Assumptions'!$D:$D,'FCM-RNS-LMP Assumptions'!$B:$B,"&lt;="&amp;DATEVALUE('Monthly Value (3)'!KG$6&amp;"/1/"&amp;'Monthly Value (3)'!KG$4),'FCM-RNS-LMP Assumptions'!$C:$C,"&gt;="&amp;DATEVALUE('Monthly Value (3)'!KG$6&amp;"/1/"&amp;'Monthly Value (3)'!KG$4))</f>
        <v>19.834389967128217</v>
      </c>
      <c r="KH23" s="17">
        <f>SUMIFS('FCM-RNS-LMP Assumptions'!$D:$D,'FCM-RNS-LMP Assumptions'!$B:$B,"&lt;="&amp;DATEVALUE('Monthly Value (3)'!KH$6&amp;"/1/"&amp;'Monthly Value (3)'!KH$4),'FCM-RNS-LMP Assumptions'!$C:$C,"&gt;="&amp;DATEVALUE('Monthly Value (3)'!KH$6&amp;"/1/"&amp;'Monthly Value (3)'!KH$4))</f>
        <v>19.834389967128217</v>
      </c>
      <c r="KI23" s="17">
        <f>SUMIFS('FCM-RNS-LMP Assumptions'!$D:$D,'FCM-RNS-LMP Assumptions'!$B:$B,"&lt;="&amp;DATEVALUE('Monthly Value (3)'!KI$6&amp;"/1/"&amp;'Monthly Value (3)'!KI$4),'FCM-RNS-LMP Assumptions'!$C:$C,"&gt;="&amp;DATEVALUE('Monthly Value (3)'!KI$6&amp;"/1/"&amp;'Monthly Value (3)'!KI$4))</f>
        <v>19.834389967128217</v>
      </c>
      <c r="KJ23" s="17">
        <f>SUMIFS('FCM-RNS-LMP Assumptions'!$D:$D,'FCM-RNS-LMP Assumptions'!$B:$B,"&lt;="&amp;DATEVALUE('Monthly Value (3)'!KJ$6&amp;"/1/"&amp;'Monthly Value (3)'!KJ$4),'FCM-RNS-LMP Assumptions'!$C:$C,"&gt;="&amp;DATEVALUE('Monthly Value (3)'!KJ$6&amp;"/1/"&amp;'Monthly Value (3)'!KJ$4))</f>
        <v>20.290580936372173</v>
      </c>
      <c r="KK23" s="17">
        <f>SUMIFS('FCM-RNS-LMP Assumptions'!$D:$D,'FCM-RNS-LMP Assumptions'!$B:$B,"&lt;="&amp;DATEVALUE('Monthly Value (3)'!KK$6&amp;"/1/"&amp;'Monthly Value (3)'!KK$4),'FCM-RNS-LMP Assumptions'!$C:$C,"&gt;="&amp;DATEVALUE('Monthly Value (3)'!KK$6&amp;"/1/"&amp;'Monthly Value (3)'!KK$4))</f>
        <v>20.290580936372173</v>
      </c>
      <c r="KL23" s="17">
        <f>SUMIFS('FCM-RNS-LMP Assumptions'!$D:$D,'FCM-RNS-LMP Assumptions'!$B:$B,"&lt;="&amp;DATEVALUE('Monthly Value (3)'!KL$6&amp;"/1/"&amp;'Monthly Value (3)'!KL$4),'FCM-RNS-LMP Assumptions'!$C:$C,"&gt;="&amp;DATEVALUE('Monthly Value (3)'!KL$6&amp;"/1/"&amp;'Monthly Value (3)'!KL$4))</f>
        <v>20.290580936372173</v>
      </c>
      <c r="KM23" s="17">
        <f>SUMIFS('FCM-RNS-LMP Assumptions'!$D:$D,'FCM-RNS-LMP Assumptions'!$B:$B,"&lt;="&amp;DATEVALUE('Monthly Value (3)'!KM$6&amp;"/1/"&amp;'Monthly Value (3)'!KM$4),'FCM-RNS-LMP Assumptions'!$C:$C,"&gt;="&amp;DATEVALUE('Monthly Value (3)'!KM$6&amp;"/1/"&amp;'Monthly Value (3)'!KM$4))</f>
        <v>20.290580936372173</v>
      </c>
      <c r="KN23" s="17">
        <f>SUMIFS('FCM-RNS-LMP Assumptions'!$D:$D,'FCM-RNS-LMP Assumptions'!$B:$B,"&lt;="&amp;DATEVALUE('Monthly Value (3)'!KN$6&amp;"/1/"&amp;'Monthly Value (3)'!KN$4),'FCM-RNS-LMP Assumptions'!$C:$C,"&gt;="&amp;DATEVALUE('Monthly Value (3)'!KN$6&amp;"/1/"&amp;'Monthly Value (3)'!KN$4))</f>
        <v>20.290580936372173</v>
      </c>
      <c r="KO23" s="17">
        <f>SUMIFS('FCM-RNS-LMP Assumptions'!$D:$D,'FCM-RNS-LMP Assumptions'!$B:$B,"&lt;="&amp;DATEVALUE('Monthly Value (3)'!KO$6&amp;"/1/"&amp;'Monthly Value (3)'!KO$4),'FCM-RNS-LMP Assumptions'!$C:$C,"&gt;="&amp;DATEVALUE('Monthly Value (3)'!KO$6&amp;"/1/"&amp;'Monthly Value (3)'!KO$4))</f>
        <v>20.290580936372173</v>
      </c>
      <c r="KP23" s="17">
        <f>SUMIFS('FCM-RNS-LMP Assumptions'!$D:$D,'FCM-RNS-LMP Assumptions'!$B:$B,"&lt;="&amp;DATEVALUE('Monthly Value (3)'!KP$6&amp;"/1/"&amp;'Monthly Value (3)'!KP$4),'FCM-RNS-LMP Assumptions'!$C:$C,"&gt;="&amp;DATEVALUE('Monthly Value (3)'!KP$6&amp;"/1/"&amp;'Monthly Value (3)'!KP$4))</f>
        <v>20.290580936372173</v>
      </c>
      <c r="KQ23" s="17">
        <f>SUMIFS('FCM-RNS-LMP Assumptions'!$D:$D,'FCM-RNS-LMP Assumptions'!$B:$B,"&lt;="&amp;DATEVALUE('Monthly Value (3)'!KQ$6&amp;"/1/"&amp;'Monthly Value (3)'!KQ$4),'FCM-RNS-LMP Assumptions'!$C:$C,"&gt;="&amp;DATEVALUE('Monthly Value (3)'!KQ$6&amp;"/1/"&amp;'Monthly Value (3)'!KQ$4))</f>
        <v>20.290580936372173</v>
      </c>
      <c r="KR23" s="17">
        <f>SUMIFS('FCM-RNS-LMP Assumptions'!$D:$D,'FCM-RNS-LMP Assumptions'!$B:$B,"&lt;="&amp;DATEVALUE('Monthly Value (3)'!KR$6&amp;"/1/"&amp;'Monthly Value (3)'!KR$4),'FCM-RNS-LMP Assumptions'!$C:$C,"&gt;="&amp;DATEVALUE('Monthly Value (3)'!KR$6&amp;"/1/"&amp;'Monthly Value (3)'!KR$4))</f>
        <v>20.290580936372173</v>
      </c>
      <c r="KS23" s="17">
        <f>SUMIFS('FCM-RNS-LMP Assumptions'!$D:$D,'FCM-RNS-LMP Assumptions'!$B:$B,"&lt;="&amp;DATEVALUE('Monthly Value (3)'!KS$6&amp;"/1/"&amp;'Monthly Value (3)'!KS$4),'FCM-RNS-LMP Assumptions'!$C:$C,"&gt;="&amp;DATEVALUE('Monthly Value (3)'!KS$6&amp;"/1/"&amp;'Monthly Value (3)'!KS$4))</f>
        <v>20.290580936372173</v>
      </c>
      <c r="KT23" s="17">
        <f>SUMIFS('FCM-RNS-LMP Assumptions'!$D:$D,'FCM-RNS-LMP Assumptions'!$B:$B,"&lt;="&amp;DATEVALUE('Monthly Value (3)'!KT$6&amp;"/1/"&amp;'Monthly Value (3)'!KT$4),'FCM-RNS-LMP Assumptions'!$C:$C,"&gt;="&amp;DATEVALUE('Monthly Value (3)'!KT$6&amp;"/1/"&amp;'Monthly Value (3)'!KT$4))</f>
        <v>20.290580936372173</v>
      </c>
      <c r="KU23" s="17">
        <f>SUMIFS('FCM-RNS-LMP Assumptions'!$D:$D,'FCM-RNS-LMP Assumptions'!$B:$B,"&lt;="&amp;DATEVALUE('Monthly Value (3)'!KU$6&amp;"/1/"&amp;'Monthly Value (3)'!KU$4),'FCM-RNS-LMP Assumptions'!$C:$C,"&gt;="&amp;DATEVALUE('Monthly Value (3)'!KU$6&amp;"/1/"&amp;'Monthly Value (3)'!KU$4))</f>
        <v>20.290580936372173</v>
      </c>
      <c r="KV23" s="17">
        <f>SUMIFS('FCM-RNS-LMP Assumptions'!$D:$D,'FCM-RNS-LMP Assumptions'!$B:$B,"&lt;="&amp;DATEVALUE('Monthly Value (3)'!KV$6&amp;"/1/"&amp;'Monthly Value (3)'!KV$4),'FCM-RNS-LMP Assumptions'!$C:$C,"&gt;="&amp;DATEVALUE('Monthly Value (3)'!KV$6&amp;"/1/"&amp;'Monthly Value (3)'!KV$4))</f>
        <v>20.757264297908737</v>
      </c>
      <c r="KW23" s="17">
        <f>SUMIFS('FCM-RNS-LMP Assumptions'!$D:$D,'FCM-RNS-LMP Assumptions'!$B:$B,"&lt;="&amp;DATEVALUE('Monthly Value (3)'!KW$6&amp;"/1/"&amp;'Monthly Value (3)'!KW$4),'FCM-RNS-LMP Assumptions'!$C:$C,"&gt;="&amp;DATEVALUE('Monthly Value (3)'!KW$6&amp;"/1/"&amp;'Monthly Value (3)'!KW$4))</f>
        <v>20.757264297908737</v>
      </c>
      <c r="KX23" s="17">
        <f>SUMIFS('FCM-RNS-LMP Assumptions'!$D:$D,'FCM-RNS-LMP Assumptions'!$B:$B,"&lt;="&amp;DATEVALUE('Monthly Value (3)'!KX$6&amp;"/1/"&amp;'Monthly Value (3)'!KX$4),'FCM-RNS-LMP Assumptions'!$C:$C,"&gt;="&amp;DATEVALUE('Monthly Value (3)'!KX$6&amp;"/1/"&amp;'Monthly Value (3)'!KX$4))</f>
        <v>20.757264297908737</v>
      </c>
      <c r="KY23" s="17">
        <f>SUMIFS('FCM-RNS-LMP Assumptions'!$D:$D,'FCM-RNS-LMP Assumptions'!$B:$B,"&lt;="&amp;DATEVALUE('Monthly Value (3)'!KY$6&amp;"/1/"&amp;'Monthly Value (3)'!KY$4),'FCM-RNS-LMP Assumptions'!$C:$C,"&gt;="&amp;DATEVALUE('Monthly Value (3)'!KY$6&amp;"/1/"&amp;'Monthly Value (3)'!KY$4))</f>
        <v>20.757264297908737</v>
      </c>
      <c r="KZ23" s="17">
        <f>SUMIFS('FCM-RNS-LMP Assumptions'!$D:$D,'FCM-RNS-LMP Assumptions'!$B:$B,"&lt;="&amp;DATEVALUE('Monthly Value (3)'!KZ$6&amp;"/1/"&amp;'Monthly Value (3)'!KZ$4),'FCM-RNS-LMP Assumptions'!$C:$C,"&gt;="&amp;DATEVALUE('Monthly Value (3)'!KZ$6&amp;"/1/"&amp;'Monthly Value (3)'!KZ$4))</f>
        <v>20.757264297908737</v>
      </c>
      <c r="LA23" s="17">
        <f>SUMIFS('FCM-RNS-LMP Assumptions'!$D:$D,'FCM-RNS-LMP Assumptions'!$B:$B,"&lt;="&amp;DATEVALUE('Monthly Value (3)'!LA$6&amp;"/1/"&amp;'Monthly Value (3)'!LA$4),'FCM-RNS-LMP Assumptions'!$C:$C,"&gt;="&amp;DATEVALUE('Monthly Value (3)'!LA$6&amp;"/1/"&amp;'Monthly Value (3)'!LA$4))</f>
        <v>20.757264297908737</v>
      </c>
      <c r="LB23" s="17">
        <f>SUMIFS('FCM-RNS-LMP Assumptions'!$D:$D,'FCM-RNS-LMP Assumptions'!$B:$B,"&lt;="&amp;DATEVALUE('Monthly Value (3)'!LB$6&amp;"/1/"&amp;'Monthly Value (3)'!LB$4),'FCM-RNS-LMP Assumptions'!$C:$C,"&gt;="&amp;DATEVALUE('Monthly Value (3)'!LB$6&amp;"/1/"&amp;'Monthly Value (3)'!LB$4))</f>
        <v>20.757264297908737</v>
      </c>
      <c r="LC23" s="17">
        <f>SUMIFS('FCM-RNS-LMP Assumptions'!$D:$D,'FCM-RNS-LMP Assumptions'!$B:$B,"&lt;="&amp;DATEVALUE('Monthly Value (3)'!LC$6&amp;"/1/"&amp;'Monthly Value (3)'!LC$4),'FCM-RNS-LMP Assumptions'!$C:$C,"&gt;="&amp;DATEVALUE('Monthly Value (3)'!LC$6&amp;"/1/"&amp;'Monthly Value (3)'!LC$4))</f>
        <v>20.757264297908737</v>
      </c>
      <c r="LD23" s="17">
        <f>SUMIFS('FCM-RNS-LMP Assumptions'!$D:$D,'FCM-RNS-LMP Assumptions'!$B:$B,"&lt;="&amp;DATEVALUE('Monthly Value (3)'!LD$6&amp;"/1/"&amp;'Monthly Value (3)'!LD$4),'FCM-RNS-LMP Assumptions'!$C:$C,"&gt;="&amp;DATEVALUE('Monthly Value (3)'!LD$6&amp;"/1/"&amp;'Monthly Value (3)'!LD$4))</f>
        <v>20.757264297908737</v>
      </c>
      <c r="LE23" s="17">
        <f>SUMIFS('FCM-RNS-LMP Assumptions'!$D:$D,'FCM-RNS-LMP Assumptions'!$B:$B,"&lt;="&amp;DATEVALUE('Monthly Value (3)'!LE$6&amp;"/1/"&amp;'Monthly Value (3)'!LE$4),'FCM-RNS-LMP Assumptions'!$C:$C,"&gt;="&amp;DATEVALUE('Monthly Value (3)'!LE$6&amp;"/1/"&amp;'Monthly Value (3)'!LE$4))</f>
        <v>20.757264297908737</v>
      </c>
      <c r="LF23" s="17">
        <f>SUMIFS('FCM-RNS-LMP Assumptions'!$D:$D,'FCM-RNS-LMP Assumptions'!$B:$B,"&lt;="&amp;DATEVALUE('Monthly Value (3)'!LF$6&amp;"/1/"&amp;'Monthly Value (3)'!LF$4),'FCM-RNS-LMP Assumptions'!$C:$C,"&gt;="&amp;DATEVALUE('Monthly Value (3)'!LF$6&amp;"/1/"&amp;'Monthly Value (3)'!LF$4))</f>
        <v>20.757264297908737</v>
      </c>
      <c r="LG23" s="17">
        <f>SUMIFS('FCM-RNS-LMP Assumptions'!$D:$D,'FCM-RNS-LMP Assumptions'!$B:$B,"&lt;="&amp;DATEVALUE('Monthly Value (3)'!LG$6&amp;"/1/"&amp;'Monthly Value (3)'!LG$4),'FCM-RNS-LMP Assumptions'!$C:$C,"&gt;="&amp;DATEVALUE('Monthly Value (3)'!LG$6&amp;"/1/"&amp;'Monthly Value (3)'!LG$4))</f>
        <v>20.757264297908737</v>
      </c>
      <c r="LH23" s="17">
        <f>SUMIFS('FCM-RNS-LMP Assumptions'!$D:$D,'FCM-RNS-LMP Assumptions'!$B:$B,"&lt;="&amp;DATEVALUE('Monthly Value (3)'!LH$6&amp;"/1/"&amp;'Monthly Value (3)'!LH$4),'FCM-RNS-LMP Assumptions'!$C:$C,"&gt;="&amp;DATEVALUE('Monthly Value (3)'!LH$6&amp;"/1/"&amp;'Monthly Value (3)'!LH$4))</f>
        <v>21.234681376760641</v>
      </c>
      <c r="LI23" s="17">
        <f>SUMIFS('FCM-RNS-LMP Assumptions'!$D:$D,'FCM-RNS-LMP Assumptions'!$B:$B,"&lt;="&amp;DATEVALUE('Monthly Value (3)'!LI$6&amp;"/1/"&amp;'Monthly Value (3)'!LI$4),'FCM-RNS-LMP Assumptions'!$C:$C,"&gt;="&amp;DATEVALUE('Monthly Value (3)'!LI$6&amp;"/1/"&amp;'Monthly Value (3)'!LI$4))</f>
        <v>21.234681376760641</v>
      </c>
      <c r="LJ23" s="17">
        <f>SUMIFS('FCM-RNS-LMP Assumptions'!$D:$D,'FCM-RNS-LMP Assumptions'!$B:$B,"&lt;="&amp;DATEVALUE('Monthly Value (3)'!LJ$6&amp;"/1/"&amp;'Monthly Value (3)'!LJ$4),'FCM-RNS-LMP Assumptions'!$C:$C,"&gt;="&amp;DATEVALUE('Monthly Value (3)'!LJ$6&amp;"/1/"&amp;'Monthly Value (3)'!LJ$4))</f>
        <v>21.234681376760641</v>
      </c>
      <c r="LK23" s="17">
        <f>SUMIFS('FCM-RNS-LMP Assumptions'!$D:$D,'FCM-RNS-LMP Assumptions'!$B:$B,"&lt;="&amp;DATEVALUE('Monthly Value (3)'!LK$6&amp;"/1/"&amp;'Monthly Value (3)'!LK$4),'FCM-RNS-LMP Assumptions'!$C:$C,"&gt;="&amp;DATEVALUE('Monthly Value (3)'!LK$6&amp;"/1/"&amp;'Monthly Value (3)'!LK$4))</f>
        <v>21.234681376760641</v>
      </c>
      <c r="LL23" s="17">
        <f>SUMIFS('FCM-RNS-LMP Assumptions'!$D:$D,'FCM-RNS-LMP Assumptions'!$B:$B,"&lt;="&amp;DATEVALUE('Monthly Value (3)'!LL$6&amp;"/1/"&amp;'Monthly Value (3)'!LL$4),'FCM-RNS-LMP Assumptions'!$C:$C,"&gt;="&amp;DATEVALUE('Monthly Value (3)'!LL$6&amp;"/1/"&amp;'Monthly Value (3)'!LL$4))</f>
        <v>21.234681376760641</v>
      </c>
      <c r="LM23" s="17">
        <f>SUMIFS('FCM-RNS-LMP Assumptions'!$D:$D,'FCM-RNS-LMP Assumptions'!$B:$B,"&lt;="&amp;DATEVALUE('Monthly Value (3)'!LM$6&amp;"/1/"&amp;'Monthly Value (3)'!LM$4),'FCM-RNS-LMP Assumptions'!$C:$C,"&gt;="&amp;DATEVALUE('Monthly Value (3)'!LM$6&amp;"/1/"&amp;'Monthly Value (3)'!LM$4))</f>
        <v>21.234681376760641</v>
      </c>
      <c r="LN23" s="17">
        <f>SUMIFS('FCM-RNS-LMP Assumptions'!$D:$D,'FCM-RNS-LMP Assumptions'!$B:$B,"&lt;="&amp;DATEVALUE('Monthly Value (3)'!LN$6&amp;"/1/"&amp;'Monthly Value (3)'!LN$4),'FCM-RNS-LMP Assumptions'!$C:$C,"&gt;="&amp;DATEVALUE('Monthly Value (3)'!LN$6&amp;"/1/"&amp;'Monthly Value (3)'!LN$4))</f>
        <v>21.234681376760641</v>
      </c>
      <c r="LO23" s="17">
        <f>SUMIFS('FCM-RNS-LMP Assumptions'!$D:$D,'FCM-RNS-LMP Assumptions'!$B:$B,"&lt;="&amp;DATEVALUE('Monthly Value (3)'!LO$6&amp;"/1/"&amp;'Monthly Value (3)'!LO$4),'FCM-RNS-LMP Assumptions'!$C:$C,"&gt;="&amp;DATEVALUE('Monthly Value (3)'!LO$6&amp;"/1/"&amp;'Monthly Value (3)'!LO$4))</f>
        <v>21.234681376760641</v>
      </c>
      <c r="LP23" s="17">
        <f>SUMIFS('FCM-RNS-LMP Assumptions'!$D:$D,'FCM-RNS-LMP Assumptions'!$B:$B,"&lt;="&amp;DATEVALUE('Monthly Value (3)'!LP$6&amp;"/1/"&amp;'Monthly Value (3)'!LP$4),'FCM-RNS-LMP Assumptions'!$C:$C,"&gt;="&amp;DATEVALUE('Monthly Value (3)'!LP$6&amp;"/1/"&amp;'Monthly Value (3)'!LP$4))</f>
        <v>21.234681376760641</v>
      </c>
      <c r="LQ23" s="17">
        <f>SUMIFS('FCM-RNS-LMP Assumptions'!$D:$D,'FCM-RNS-LMP Assumptions'!$B:$B,"&lt;="&amp;DATEVALUE('Monthly Value (3)'!LQ$6&amp;"/1/"&amp;'Monthly Value (3)'!LQ$4),'FCM-RNS-LMP Assumptions'!$C:$C,"&gt;="&amp;DATEVALUE('Monthly Value (3)'!LQ$6&amp;"/1/"&amp;'Monthly Value (3)'!LQ$4))</f>
        <v>21.234681376760641</v>
      </c>
      <c r="LR23" s="17">
        <f>SUMIFS('FCM-RNS-LMP Assumptions'!$D:$D,'FCM-RNS-LMP Assumptions'!$B:$B,"&lt;="&amp;DATEVALUE('Monthly Value (3)'!LR$6&amp;"/1/"&amp;'Monthly Value (3)'!LR$4),'FCM-RNS-LMP Assumptions'!$C:$C,"&gt;="&amp;DATEVALUE('Monthly Value (3)'!LR$6&amp;"/1/"&amp;'Monthly Value (3)'!LR$4))</f>
        <v>21.234681376760641</v>
      </c>
      <c r="LS23" s="17">
        <f>SUMIFS('FCM-RNS-LMP Assumptions'!$D:$D,'FCM-RNS-LMP Assumptions'!$B:$B,"&lt;="&amp;DATEVALUE('Monthly Value (3)'!LS$6&amp;"/1/"&amp;'Monthly Value (3)'!LS$4),'FCM-RNS-LMP Assumptions'!$C:$C,"&gt;="&amp;DATEVALUE('Monthly Value (3)'!LS$6&amp;"/1/"&amp;'Monthly Value (3)'!LS$4))</f>
        <v>21.234681376760641</v>
      </c>
      <c r="LT23" s="17">
        <f>SUMIFS('FCM-RNS-LMP Assumptions'!$D:$D,'FCM-RNS-LMP Assumptions'!$B:$B,"&lt;="&amp;DATEVALUE('Monthly Value (3)'!LT$6&amp;"/1/"&amp;'Monthly Value (3)'!LT$4),'FCM-RNS-LMP Assumptions'!$C:$C,"&gt;="&amp;DATEVALUE('Monthly Value (3)'!LT$6&amp;"/1/"&amp;'Monthly Value (3)'!LT$4))</f>
        <v>21.72307904842614</v>
      </c>
      <c r="LU23" s="17">
        <f>SUMIFS('FCM-RNS-LMP Assumptions'!$D:$D,'FCM-RNS-LMP Assumptions'!$B:$B,"&lt;="&amp;DATEVALUE('Monthly Value (3)'!LU$6&amp;"/1/"&amp;'Monthly Value (3)'!LU$4),'FCM-RNS-LMP Assumptions'!$C:$C,"&gt;="&amp;DATEVALUE('Monthly Value (3)'!LU$6&amp;"/1/"&amp;'Monthly Value (3)'!LU$4))</f>
        <v>21.72307904842614</v>
      </c>
      <c r="LV23" s="17">
        <f>SUMIFS('FCM-RNS-LMP Assumptions'!$D:$D,'FCM-RNS-LMP Assumptions'!$B:$B,"&lt;="&amp;DATEVALUE('Monthly Value (3)'!LV$6&amp;"/1/"&amp;'Monthly Value (3)'!LV$4),'FCM-RNS-LMP Assumptions'!$C:$C,"&gt;="&amp;DATEVALUE('Monthly Value (3)'!LV$6&amp;"/1/"&amp;'Monthly Value (3)'!LV$4))</f>
        <v>21.72307904842614</v>
      </c>
      <c r="LW23" s="17">
        <f>SUMIFS('FCM-RNS-LMP Assumptions'!$D:$D,'FCM-RNS-LMP Assumptions'!$B:$B,"&lt;="&amp;DATEVALUE('Monthly Value (3)'!LW$6&amp;"/1/"&amp;'Monthly Value (3)'!LW$4),'FCM-RNS-LMP Assumptions'!$C:$C,"&gt;="&amp;DATEVALUE('Monthly Value (3)'!LW$6&amp;"/1/"&amp;'Monthly Value (3)'!LW$4))</f>
        <v>21.72307904842614</v>
      </c>
      <c r="LX23" s="17">
        <f>SUMIFS('FCM-RNS-LMP Assumptions'!$D:$D,'FCM-RNS-LMP Assumptions'!$B:$B,"&lt;="&amp;DATEVALUE('Monthly Value (3)'!LX$6&amp;"/1/"&amp;'Monthly Value (3)'!LX$4),'FCM-RNS-LMP Assumptions'!$C:$C,"&gt;="&amp;DATEVALUE('Monthly Value (3)'!LX$6&amp;"/1/"&amp;'Monthly Value (3)'!LX$4))</f>
        <v>21.72307904842614</v>
      </c>
      <c r="LY23" s="17">
        <f>SUMIFS('FCM-RNS-LMP Assumptions'!$D:$D,'FCM-RNS-LMP Assumptions'!$B:$B,"&lt;="&amp;DATEVALUE('Monthly Value (3)'!LY$6&amp;"/1/"&amp;'Monthly Value (3)'!LY$4),'FCM-RNS-LMP Assumptions'!$C:$C,"&gt;="&amp;DATEVALUE('Monthly Value (3)'!LY$6&amp;"/1/"&amp;'Monthly Value (3)'!LY$4))</f>
        <v>21.72307904842614</v>
      </c>
      <c r="LZ23" s="17">
        <f>SUMIFS('FCM-RNS-LMP Assumptions'!$D:$D,'FCM-RNS-LMP Assumptions'!$B:$B,"&lt;="&amp;DATEVALUE('Monthly Value (3)'!LZ$6&amp;"/1/"&amp;'Monthly Value (3)'!LZ$4),'FCM-RNS-LMP Assumptions'!$C:$C,"&gt;="&amp;DATEVALUE('Monthly Value (3)'!LZ$6&amp;"/1/"&amp;'Monthly Value (3)'!LZ$4))</f>
        <v>21.72307904842614</v>
      </c>
      <c r="MA23" s="17">
        <f>SUMIFS('FCM-RNS-LMP Assumptions'!$D:$D,'FCM-RNS-LMP Assumptions'!$B:$B,"&lt;="&amp;DATEVALUE('Monthly Value (3)'!MA$6&amp;"/1/"&amp;'Monthly Value (3)'!MA$4),'FCM-RNS-LMP Assumptions'!$C:$C,"&gt;="&amp;DATEVALUE('Monthly Value (3)'!MA$6&amp;"/1/"&amp;'Monthly Value (3)'!MA$4))</f>
        <v>21.72307904842614</v>
      </c>
      <c r="MB23" s="17">
        <f>SUMIFS('FCM-RNS-LMP Assumptions'!$D:$D,'FCM-RNS-LMP Assumptions'!$B:$B,"&lt;="&amp;DATEVALUE('Monthly Value (3)'!MB$6&amp;"/1/"&amp;'Monthly Value (3)'!MB$4),'FCM-RNS-LMP Assumptions'!$C:$C,"&gt;="&amp;DATEVALUE('Monthly Value (3)'!MB$6&amp;"/1/"&amp;'Monthly Value (3)'!MB$4))</f>
        <v>21.72307904842614</v>
      </c>
      <c r="MC23" s="17">
        <f>SUMIFS('FCM-RNS-LMP Assumptions'!$D:$D,'FCM-RNS-LMP Assumptions'!$B:$B,"&lt;="&amp;DATEVALUE('Monthly Value (3)'!MC$6&amp;"/1/"&amp;'Monthly Value (3)'!MC$4),'FCM-RNS-LMP Assumptions'!$C:$C,"&gt;="&amp;DATEVALUE('Monthly Value (3)'!MC$6&amp;"/1/"&amp;'Monthly Value (3)'!MC$4))</f>
        <v>21.72307904842614</v>
      </c>
      <c r="MD23" s="17">
        <f>SUMIFS('FCM-RNS-LMP Assumptions'!$D:$D,'FCM-RNS-LMP Assumptions'!$B:$B,"&lt;="&amp;DATEVALUE('Monthly Value (3)'!MD$6&amp;"/1/"&amp;'Monthly Value (3)'!MD$4),'FCM-RNS-LMP Assumptions'!$C:$C,"&gt;="&amp;DATEVALUE('Monthly Value (3)'!MD$6&amp;"/1/"&amp;'Monthly Value (3)'!MD$4))</f>
        <v>21.72307904842614</v>
      </c>
      <c r="ME23" s="17">
        <f>SUMIFS('FCM-RNS-LMP Assumptions'!$D:$D,'FCM-RNS-LMP Assumptions'!$B:$B,"&lt;="&amp;DATEVALUE('Monthly Value (3)'!ME$6&amp;"/1/"&amp;'Monthly Value (3)'!ME$4),'FCM-RNS-LMP Assumptions'!$C:$C,"&gt;="&amp;DATEVALUE('Monthly Value (3)'!ME$6&amp;"/1/"&amp;'Monthly Value (3)'!ME$4))</f>
        <v>21.72307904842614</v>
      </c>
      <c r="MF23" s="17">
        <f>SUMIFS('FCM-RNS-LMP Assumptions'!$D:$D,'FCM-RNS-LMP Assumptions'!$B:$B,"&lt;="&amp;DATEVALUE('Monthly Value (3)'!MF$6&amp;"/1/"&amp;'Monthly Value (3)'!MF$4),'FCM-RNS-LMP Assumptions'!$C:$C,"&gt;="&amp;DATEVALUE('Monthly Value (3)'!MF$6&amp;"/1/"&amp;'Monthly Value (3)'!MF$4))</f>
        <v>22.222709866539947</v>
      </c>
      <c r="MG23" s="17">
        <f>SUMIFS('FCM-RNS-LMP Assumptions'!$D:$D,'FCM-RNS-LMP Assumptions'!$B:$B,"&lt;="&amp;DATEVALUE('Monthly Value (3)'!MG$6&amp;"/1/"&amp;'Monthly Value (3)'!MG$4),'FCM-RNS-LMP Assumptions'!$C:$C,"&gt;="&amp;DATEVALUE('Monthly Value (3)'!MG$6&amp;"/1/"&amp;'Monthly Value (3)'!MG$4))</f>
        <v>22.222709866539947</v>
      </c>
      <c r="MH23" s="17">
        <f>SUMIFS('FCM-RNS-LMP Assumptions'!$D:$D,'FCM-RNS-LMP Assumptions'!$B:$B,"&lt;="&amp;DATEVALUE('Monthly Value (3)'!MH$6&amp;"/1/"&amp;'Monthly Value (3)'!MH$4),'FCM-RNS-LMP Assumptions'!$C:$C,"&gt;="&amp;DATEVALUE('Monthly Value (3)'!MH$6&amp;"/1/"&amp;'Monthly Value (3)'!MH$4))</f>
        <v>22.222709866539947</v>
      </c>
      <c r="MI23" s="17">
        <f>SUMIFS('FCM-RNS-LMP Assumptions'!$D:$D,'FCM-RNS-LMP Assumptions'!$B:$B,"&lt;="&amp;DATEVALUE('Monthly Value (3)'!MI$6&amp;"/1/"&amp;'Monthly Value (3)'!MI$4),'FCM-RNS-LMP Assumptions'!$C:$C,"&gt;="&amp;DATEVALUE('Monthly Value (3)'!MI$6&amp;"/1/"&amp;'Monthly Value (3)'!MI$4))</f>
        <v>22.222709866539947</v>
      </c>
      <c r="MJ23" s="17">
        <f>SUMIFS('FCM-RNS-LMP Assumptions'!$D:$D,'FCM-RNS-LMP Assumptions'!$B:$B,"&lt;="&amp;DATEVALUE('Monthly Value (3)'!MJ$6&amp;"/1/"&amp;'Monthly Value (3)'!MJ$4),'FCM-RNS-LMP Assumptions'!$C:$C,"&gt;="&amp;DATEVALUE('Monthly Value (3)'!MJ$6&amp;"/1/"&amp;'Monthly Value (3)'!MJ$4))</f>
        <v>22.222709866539947</v>
      </c>
      <c r="MK23" s="17">
        <f>SUMIFS('FCM-RNS-LMP Assumptions'!$D:$D,'FCM-RNS-LMP Assumptions'!$B:$B,"&lt;="&amp;DATEVALUE('Monthly Value (3)'!MK$6&amp;"/1/"&amp;'Monthly Value (3)'!MK$4),'FCM-RNS-LMP Assumptions'!$C:$C,"&gt;="&amp;DATEVALUE('Monthly Value (3)'!MK$6&amp;"/1/"&amp;'Monthly Value (3)'!MK$4))</f>
        <v>22.222709866539947</v>
      </c>
      <c r="ML23" s="17">
        <f>SUMIFS('FCM-RNS-LMP Assumptions'!$D:$D,'FCM-RNS-LMP Assumptions'!$B:$B,"&lt;="&amp;DATEVALUE('Monthly Value (3)'!ML$6&amp;"/1/"&amp;'Monthly Value (3)'!ML$4),'FCM-RNS-LMP Assumptions'!$C:$C,"&gt;="&amp;DATEVALUE('Monthly Value (3)'!ML$6&amp;"/1/"&amp;'Monthly Value (3)'!ML$4))</f>
        <v>22.222709866539947</v>
      </c>
      <c r="MM23" s="17">
        <f>SUMIFS('FCM-RNS-LMP Assumptions'!$D:$D,'FCM-RNS-LMP Assumptions'!$B:$B,"&lt;="&amp;DATEVALUE('Monthly Value (3)'!MM$6&amp;"/1/"&amp;'Monthly Value (3)'!MM$4),'FCM-RNS-LMP Assumptions'!$C:$C,"&gt;="&amp;DATEVALUE('Monthly Value (3)'!MM$6&amp;"/1/"&amp;'Monthly Value (3)'!MM$4))</f>
        <v>22.222709866539947</v>
      </c>
      <c r="MN23" s="17">
        <f>SUMIFS('FCM-RNS-LMP Assumptions'!$D:$D,'FCM-RNS-LMP Assumptions'!$B:$B,"&lt;="&amp;DATEVALUE('Monthly Value (3)'!MN$6&amp;"/1/"&amp;'Monthly Value (3)'!MN$4),'FCM-RNS-LMP Assumptions'!$C:$C,"&gt;="&amp;DATEVALUE('Monthly Value (3)'!MN$6&amp;"/1/"&amp;'Monthly Value (3)'!MN$4))</f>
        <v>22.222709866539947</v>
      </c>
      <c r="MO23" s="17">
        <f>SUMIFS('FCM-RNS-LMP Assumptions'!$D:$D,'FCM-RNS-LMP Assumptions'!$B:$B,"&lt;="&amp;DATEVALUE('Monthly Value (3)'!MO$6&amp;"/1/"&amp;'Monthly Value (3)'!MO$4),'FCM-RNS-LMP Assumptions'!$C:$C,"&gt;="&amp;DATEVALUE('Monthly Value (3)'!MO$6&amp;"/1/"&amp;'Monthly Value (3)'!MO$4))</f>
        <v>22.222709866539947</v>
      </c>
      <c r="MP23" s="17">
        <f>SUMIFS('FCM-RNS-LMP Assumptions'!$D:$D,'FCM-RNS-LMP Assumptions'!$B:$B,"&lt;="&amp;DATEVALUE('Monthly Value (3)'!MP$6&amp;"/1/"&amp;'Monthly Value (3)'!MP$4),'FCM-RNS-LMP Assumptions'!$C:$C,"&gt;="&amp;DATEVALUE('Monthly Value (3)'!MP$6&amp;"/1/"&amp;'Monthly Value (3)'!MP$4))</f>
        <v>22.222709866539947</v>
      </c>
      <c r="MQ23" s="17">
        <f>SUMIFS('FCM-RNS-LMP Assumptions'!$D:$D,'FCM-RNS-LMP Assumptions'!$B:$B,"&lt;="&amp;DATEVALUE('Monthly Value (3)'!MQ$6&amp;"/1/"&amp;'Monthly Value (3)'!MQ$4),'FCM-RNS-LMP Assumptions'!$C:$C,"&gt;="&amp;DATEVALUE('Monthly Value (3)'!MQ$6&amp;"/1/"&amp;'Monthly Value (3)'!MQ$4))</f>
        <v>22.222709866539947</v>
      </c>
      <c r="MR23" s="17">
        <f>SUMIFS('FCM-RNS-LMP Assumptions'!$D:$D,'FCM-RNS-LMP Assumptions'!$B:$B,"&lt;="&amp;DATEVALUE('Monthly Value (3)'!MR$6&amp;"/1/"&amp;'Monthly Value (3)'!MR$4),'FCM-RNS-LMP Assumptions'!$C:$C,"&gt;="&amp;DATEVALUE('Monthly Value (3)'!MR$6&amp;"/1/"&amp;'Monthly Value (3)'!MR$4))</f>
        <v>0</v>
      </c>
      <c r="MS23" s="17">
        <f>SUMIFS('FCM-RNS-LMP Assumptions'!$D:$D,'FCM-RNS-LMP Assumptions'!$B:$B,"&lt;="&amp;DATEVALUE('Monthly Value (3)'!MS$6&amp;"/1/"&amp;'Monthly Value (3)'!MS$4),'FCM-RNS-LMP Assumptions'!$C:$C,"&gt;="&amp;DATEVALUE('Monthly Value (3)'!MS$6&amp;"/1/"&amp;'Monthly Value (3)'!MS$4))</f>
        <v>0</v>
      </c>
      <c r="MT23" s="17">
        <f>SUMIFS('FCM-RNS-LMP Assumptions'!$D:$D,'FCM-RNS-LMP Assumptions'!$B:$B,"&lt;="&amp;DATEVALUE('Monthly Value (3)'!MT$6&amp;"/1/"&amp;'Monthly Value (3)'!MT$4),'FCM-RNS-LMP Assumptions'!$C:$C,"&gt;="&amp;DATEVALUE('Monthly Value (3)'!MT$6&amp;"/1/"&amp;'Monthly Value (3)'!MT$4))</f>
        <v>0</v>
      </c>
      <c r="MU23" s="17">
        <f>SUMIFS('FCM-RNS-LMP Assumptions'!$D:$D,'FCM-RNS-LMP Assumptions'!$B:$B,"&lt;="&amp;DATEVALUE('Monthly Value (3)'!MU$6&amp;"/1/"&amp;'Monthly Value (3)'!MU$4),'FCM-RNS-LMP Assumptions'!$C:$C,"&gt;="&amp;DATEVALUE('Monthly Value (3)'!MU$6&amp;"/1/"&amp;'Monthly Value (3)'!MU$4))</f>
        <v>0</v>
      </c>
      <c r="MV23" s="17">
        <f>SUMIFS('FCM-RNS-LMP Assumptions'!$D:$D,'FCM-RNS-LMP Assumptions'!$B:$B,"&lt;="&amp;DATEVALUE('Monthly Value (3)'!MV$6&amp;"/1/"&amp;'Monthly Value (3)'!MV$4),'FCM-RNS-LMP Assumptions'!$C:$C,"&gt;="&amp;DATEVALUE('Monthly Value (3)'!MV$6&amp;"/1/"&amp;'Monthly Value (3)'!MV$4))</f>
        <v>0</v>
      </c>
      <c r="MW23" s="17">
        <f>SUMIFS('FCM-RNS-LMP Assumptions'!$D:$D,'FCM-RNS-LMP Assumptions'!$B:$B,"&lt;="&amp;DATEVALUE('Monthly Value (3)'!MW$6&amp;"/1/"&amp;'Monthly Value (3)'!MW$4),'FCM-RNS-LMP Assumptions'!$C:$C,"&gt;="&amp;DATEVALUE('Monthly Value (3)'!MW$6&amp;"/1/"&amp;'Monthly Value (3)'!MW$4))</f>
        <v>0</v>
      </c>
      <c r="MX23" s="17">
        <f>SUMIFS('FCM-RNS-LMP Assumptions'!$D:$D,'FCM-RNS-LMP Assumptions'!$B:$B,"&lt;="&amp;DATEVALUE('Monthly Value (3)'!MX$6&amp;"/1/"&amp;'Monthly Value (3)'!MX$4),'FCM-RNS-LMP Assumptions'!$C:$C,"&gt;="&amp;DATEVALUE('Monthly Value (3)'!MX$6&amp;"/1/"&amp;'Monthly Value (3)'!MX$4))</f>
        <v>0</v>
      </c>
      <c r="MY23" s="17">
        <f>SUMIFS('FCM-RNS-LMP Assumptions'!$D:$D,'FCM-RNS-LMP Assumptions'!$B:$B,"&lt;="&amp;DATEVALUE('Monthly Value (3)'!MY$6&amp;"/1/"&amp;'Monthly Value (3)'!MY$4),'FCM-RNS-LMP Assumptions'!$C:$C,"&gt;="&amp;DATEVALUE('Monthly Value (3)'!MY$6&amp;"/1/"&amp;'Monthly Value (3)'!MY$4))</f>
        <v>0</v>
      </c>
      <c r="MZ23" s="17">
        <f>SUMIFS('FCM-RNS-LMP Assumptions'!$D:$D,'FCM-RNS-LMP Assumptions'!$B:$B,"&lt;="&amp;DATEVALUE('Monthly Value (3)'!MZ$6&amp;"/1/"&amp;'Monthly Value (3)'!MZ$4),'FCM-RNS-LMP Assumptions'!$C:$C,"&gt;="&amp;DATEVALUE('Monthly Value (3)'!MZ$6&amp;"/1/"&amp;'Monthly Value (3)'!MZ$4))</f>
        <v>0</v>
      </c>
      <c r="NA23" s="17">
        <f>SUMIFS('FCM-RNS-LMP Assumptions'!$D:$D,'FCM-RNS-LMP Assumptions'!$B:$B,"&lt;="&amp;DATEVALUE('Monthly Value (3)'!NA$6&amp;"/1/"&amp;'Monthly Value (3)'!NA$4),'FCM-RNS-LMP Assumptions'!$C:$C,"&gt;="&amp;DATEVALUE('Monthly Value (3)'!NA$6&amp;"/1/"&amp;'Monthly Value (3)'!NA$4))</f>
        <v>0</v>
      </c>
      <c r="NB23" s="17">
        <f>SUMIFS('FCM-RNS-LMP Assumptions'!$D:$D,'FCM-RNS-LMP Assumptions'!$B:$B,"&lt;="&amp;DATEVALUE('Monthly Value (3)'!NB$6&amp;"/1/"&amp;'Monthly Value (3)'!NB$4),'FCM-RNS-LMP Assumptions'!$C:$C,"&gt;="&amp;DATEVALUE('Monthly Value (3)'!NB$6&amp;"/1/"&amp;'Monthly Value (3)'!NB$4))</f>
        <v>0</v>
      </c>
      <c r="NC23" s="17">
        <f>SUMIFS('FCM-RNS-LMP Assumptions'!$D:$D,'FCM-RNS-LMP Assumptions'!$B:$B,"&lt;="&amp;DATEVALUE('Monthly Value (3)'!NC$6&amp;"/1/"&amp;'Monthly Value (3)'!NC$4),'FCM-RNS-LMP Assumptions'!$C:$C,"&gt;="&amp;DATEVALUE('Monthly Value (3)'!NC$6&amp;"/1/"&amp;'Monthly Value (3)'!NC$4))</f>
        <v>0</v>
      </c>
      <c r="ND23" s="17">
        <f>SUMIFS('FCM-RNS-LMP Assumptions'!$D:$D,'FCM-RNS-LMP Assumptions'!$B:$B,"&lt;="&amp;DATEVALUE('Monthly Value (3)'!ND$6&amp;"/1/"&amp;'Monthly Value (3)'!ND$4),'FCM-RNS-LMP Assumptions'!$C:$C,"&gt;="&amp;DATEVALUE('Monthly Value (3)'!ND$6&amp;"/1/"&amp;'Monthly Value (3)'!ND$4))</f>
        <v>0</v>
      </c>
      <c r="NE23" s="17">
        <f>SUMIFS('FCM-RNS-LMP Assumptions'!$D:$D,'FCM-RNS-LMP Assumptions'!$B:$B,"&lt;="&amp;DATEVALUE('Monthly Value (3)'!NE$6&amp;"/1/"&amp;'Monthly Value (3)'!NE$4),'FCM-RNS-LMP Assumptions'!$C:$C,"&gt;="&amp;DATEVALUE('Monthly Value (3)'!NE$6&amp;"/1/"&amp;'Monthly Value (3)'!NE$4))</f>
        <v>0</v>
      </c>
      <c r="NF23" s="17">
        <f>SUMIFS('FCM-RNS-LMP Assumptions'!$D:$D,'FCM-RNS-LMP Assumptions'!$B:$B,"&lt;="&amp;DATEVALUE('Monthly Value (3)'!NF$6&amp;"/1/"&amp;'Monthly Value (3)'!NF$4),'FCM-RNS-LMP Assumptions'!$C:$C,"&gt;="&amp;DATEVALUE('Monthly Value (3)'!NF$6&amp;"/1/"&amp;'Monthly Value (3)'!NF$4))</f>
        <v>0</v>
      </c>
      <c r="NG23" s="17">
        <f>SUMIFS('FCM-RNS-LMP Assumptions'!$D:$D,'FCM-RNS-LMP Assumptions'!$B:$B,"&lt;="&amp;DATEVALUE('Monthly Value (3)'!NG$6&amp;"/1/"&amp;'Monthly Value (3)'!NG$4),'FCM-RNS-LMP Assumptions'!$C:$C,"&gt;="&amp;DATEVALUE('Monthly Value (3)'!NG$6&amp;"/1/"&amp;'Monthly Value (3)'!NG$4))</f>
        <v>0</v>
      </c>
      <c r="NH23" s="17">
        <f>SUMIFS('FCM-RNS-LMP Assumptions'!$D:$D,'FCM-RNS-LMP Assumptions'!$B:$B,"&lt;="&amp;DATEVALUE('Monthly Value (3)'!NH$6&amp;"/1/"&amp;'Monthly Value (3)'!NH$4),'FCM-RNS-LMP Assumptions'!$C:$C,"&gt;="&amp;DATEVALUE('Monthly Value (3)'!NH$6&amp;"/1/"&amp;'Monthly Value (3)'!NH$4))</f>
        <v>0</v>
      </c>
      <c r="NI23" s="17">
        <f>SUMIFS('FCM-RNS-LMP Assumptions'!$D:$D,'FCM-RNS-LMP Assumptions'!$B:$B,"&lt;="&amp;DATEVALUE('Monthly Value (3)'!NI$6&amp;"/1/"&amp;'Monthly Value (3)'!NI$4),'FCM-RNS-LMP Assumptions'!$C:$C,"&gt;="&amp;DATEVALUE('Monthly Value (3)'!NI$6&amp;"/1/"&amp;'Monthly Value (3)'!NI$4))</f>
        <v>0</v>
      </c>
      <c r="NJ23" s="17">
        <f>SUMIFS('FCM-RNS-LMP Assumptions'!$D:$D,'FCM-RNS-LMP Assumptions'!$B:$B,"&lt;="&amp;DATEVALUE('Monthly Value (3)'!NJ$6&amp;"/1/"&amp;'Monthly Value (3)'!NJ$4),'FCM-RNS-LMP Assumptions'!$C:$C,"&gt;="&amp;DATEVALUE('Monthly Value (3)'!NJ$6&amp;"/1/"&amp;'Monthly Value (3)'!NJ$4))</f>
        <v>0</v>
      </c>
      <c r="NK23" s="17">
        <f>SUMIFS('FCM-RNS-LMP Assumptions'!$D:$D,'FCM-RNS-LMP Assumptions'!$B:$B,"&lt;="&amp;DATEVALUE('Monthly Value (3)'!NK$6&amp;"/1/"&amp;'Monthly Value (3)'!NK$4),'FCM-RNS-LMP Assumptions'!$C:$C,"&gt;="&amp;DATEVALUE('Monthly Value (3)'!NK$6&amp;"/1/"&amp;'Monthly Value (3)'!NK$4))</f>
        <v>0</v>
      </c>
      <c r="NL23" s="17">
        <f>SUMIFS('FCM-RNS-LMP Assumptions'!$D:$D,'FCM-RNS-LMP Assumptions'!$B:$B,"&lt;="&amp;DATEVALUE('Monthly Value (3)'!NL$6&amp;"/1/"&amp;'Monthly Value (3)'!NL$4),'FCM-RNS-LMP Assumptions'!$C:$C,"&gt;="&amp;DATEVALUE('Monthly Value (3)'!NL$6&amp;"/1/"&amp;'Monthly Value (3)'!NL$4))</f>
        <v>0</v>
      </c>
      <c r="NM23" s="17">
        <f>SUMIFS('FCM-RNS-LMP Assumptions'!$D:$D,'FCM-RNS-LMP Assumptions'!$B:$B,"&lt;="&amp;DATEVALUE('Monthly Value (3)'!NM$6&amp;"/1/"&amp;'Monthly Value (3)'!NM$4),'FCM-RNS-LMP Assumptions'!$C:$C,"&gt;="&amp;DATEVALUE('Monthly Value (3)'!NM$6&amp;"/1/"&amp;'Monthly Value (3)'!NM$4))</f>
        <v>0</v>
      </c>
      <c r="NN23" s="17">
        <f>SUMIFS('FCM-RNS-LMP Assumptions'!$D:$D,'FCM-RNS-LMP Assumptions'!$B:$B,"&lt;="&amp;DATEVALUE('Monthly Value (3)'!NN$6&amp;"/1/"&amp;'Monthly Value (3)'!NN$4),'FCM-RNS-LMP Assumptions'!$C:$C,"&gt;="&amp;DATEVALUE('Monthly Value (3)'!NN$6&amp;"/1/"&amp;'Monthly Value (3)'!NN$4))</f>
        <v>0</v>
      </c>
      <c r="NO23" s="17">
        <f>SUMIFS('FCM-RNS-LMP Assumptions'!$D:$D,'FCM-RNS-LMP Assumptions'!$B:$B,"&lt;="&amp;DATEVALUE('Monthly Value (3)'!NO$6&amp;"/1/"&amp;'Monthly Value (3)'!NO$4),'FCM-RNS-LMP Assumptions'!$C:$C,"&gt;="&amp;DATEVALUE('Monthly Value (3)'!NO$6&amp;"/1/"&amp;'Monthly Value (3)'!NO$4))</f>
        <v>0</v>
      </c>
      <c r="NP23" s="17">
        <f>SUMIFS('FCM-RNS-LMP Assumptions'!$D:$D,'FCM-RNS-LMP Assumptions'!$B:$B,"&lt;="&amp;DATEVALUE('Monthly Value (3)'!NP$6&amp;"/1/"&amp;'Monthly Value (3)'!NP$4),'FCM-RNS-LMP Assumptions'!$C:$C,"&gt;="&amp;DATEVALUE('Monthly Value (3)'!NP$6&amp;"/1/"&amp;'Monthly Value (3)'!NP$4))</f>
        <v>0</v>
      </c>
      <c r="NQ23" s="17">
        <f>SUMIFS('FCM-RNS-LMP Assumptions'!$D:$D,'FCM-RNS-LMP Assumptions'!$B:$B,"&lt;="&amp;DATEVALUE('Monthly Value (3)'!NQ$6&amp;"/1/"&amp;'Monthly Value (3)'!NQ$4),'FCM-RNS-LMP Assumptions'!$C:$C,"&gt;="&amp;DATEVALUE('Monthly Value (3)'!NQ$6&amp;"/1/"&amp;'Monthly Value (3)'!NQ$4))</f>
        <v>0</v>
      </c>
      <c r="NR23" s="17">
        <f>SUMIFS('FCM-RNS-LMP Assumptions'!$D:$D,'FCM-RNS-LMP Assumptions'!$B:$B,"&lt;="&amp;DATEVALUE('Monthly Value (3)'!NR$6&amp;"/1/"&amp;'Monthly Value (3)'!NR$4),'FCM-RNS-LMP Assumptions'!$C:$C,"&gt;="&amp;DATEVALUE('Monthly Value (3)'!NR$6&amp;"/1/"&amp;'Monthly Value (3)'!NR$4))</f>
        <v>0</v>
      </c>
      <c r="NU23">
        <f t="shared" si="417"/>
        <v>8</v>
      </c>
      <c r="NV23">
        <f t="shared" si="418"/>
        <v>2029</v>
      </c>
      <c r="NW23" s="1">
        <f t="shared" si="419"/>
        <v>47270</v>
      </c>
      <c r="NX23" s="1">
        <f t="shared" si="420"/>
        <v>47634</v>
      </c>
      <c r="NY23">
        <f t="shared" si="421"/>
        <v>0</v>
      </c>
    </row>
    <row r="24" spans="1:389">
      <c r="NU24">
        <f t="shared" si="417"/>
        <v>8</v>
      </c>
      <c r="NV24">
        <f t="shared" si="418"/>
        <v>2030</v>
      </c>
      <c r="NW24" s="1">
        <f t="shared" si="419"/>
        <v>47635</v>
      </c>
      <c r="NX24" s="1">
        <f t="shared" si="420"/>
        <v>47999</v>
      </c>
      <c r="NY24">
        <f t="shared" si="421"/>
        <v>0</v>
      </c>
    </row>
    <row r="25" spans="1:389">
      <c r="A25" s="13" t="s">
        <v>326</v>
      </c>
      <c r="NU25">
        <f t="shared" si="417"/>
        <v>8</v>
      </c>
      <c r="NV25">
        <f t="shared" si="418"/>
        <v>2031</v>
      </c>
      <c r="NW25" s="1">
        <f t="shared" si="419"/>
        <v>48000</v>
      </c>
      <c r="NX25" s="1">
        <f t="shared" si="420"/>
        <v>48365</v>
      </c>
      <c r="NY25">
        <f t="shared" si="421"/>
        <v>0</v>
      </c>
    </row>
    <row r="26" spans="1:389" s="277" customFormat="1">
      <c r="A26" s="277" t="s">
        <v>303</v>
      </c>
      <c r="C26" s="278">
        <f>(SUMIFS('FCM-RNS-LMP Assumptions'!$AA:$AA,'FCM-RNS-LMP Assumptions'!$M:$M,'Monthly Value (1)'!C$4,'FCM-RNS-LMP Assumptions'!$R:$R,'Monthly Value (1)'!C$6)+C14*Assumptions!$B$23*((1+Assumptions!$B$57)^(C4-2025)))*0</f>
        <v>0</v>
      </c>
      <c r="D26" s="278">
        <f>(SUMIFS('FCM-RNS-LMP Assumptions'!$AA:$AA,'FCM-RNS-LMP Assumptions'!$M:$M,'Monthly Value (1)'!D$4,'FCM-RNS-LMP Assumptions'!$R:$R,'Monthly Value (1)'!D$6)+D14*Assumptions!$B$23*((1+Assumptions!$B$57)^(D4-2025)))*0</f>
        <v>0</v>
      </c>
      <c r="E26" s="278">
        <f>(SUMIFS('FCM-RNS-LMP Assumptions'!$AA:$AA,'FCM-RNS-LMP Assumptions'!$M:$M,'Monthly Value (1)'!E$4,'FCM-RNS-LMP Assumptions'!$R:$R,'Monthly Value (1)'!E$6)+E14*Assumptions!$B$23*((1+Assumptions!$B$57)^(E4-2025)))*0</f>
        <v>0</v>
      </c>
      <c r="F26" s="278">
        <f>(SUMIFS('FCM-RNS-LMP Assumptions'!$AA:$AA,'FCM-RNS-LMP Assumptions'!$M:$M,'Monthly Value (1)'!F$4,'FCM-RNS-LMP Assumptions'!$R:$R,'Monthly Value (1)'!F$6)+F14*Assumptions!$B$23*((1+Assumptions!$B$57)^(F4-2025)))*0</f>
        <v>0</v>
      </c>
      <c r="G26" s="278">
        <f>(SUMIFS('FCM-RNS-LMP Assumptions'!$AA:$AA,'FCM-RNS-LMP Assumptions'!$M:$M,'Monthly Value (1)'!G$4,'FCM-RNS-LMP Assumptions'!$R:$R,'Monthly Value (1)'!G$6)+G14*Assumptions!$B$23*((1+Assumptions!$B$57)^(G4-2025)))*0</f>
        <v>0</v>
      </c>
      <c r="H26" s="278">
        <f>(SUMIFS('FCM-RNS-LMP Assumptions'!$AA:$AA,'FCM-RNS-LMP Assumptions'!$M:$M,'Monthly Value (1)'!H$4,'FCM-RNS-LMP Assumptions'!$R:$R,'Monthly Value (1)'!H$6)+H14*Assumptions!$B$23*((1+Assumptions!$B$57)^(H4-2025)))*0</f>
        <v>0</v>
      </c>
      <c r="I26" s="278">
        <f>(SUMIFS('FCM-RNS-LMP Assumptions'!$AA:$AA,'FCM-RNS-LMP Assumptions'!$M:$M,'Monthly Value (1)'!I$4,'FCM-RNS-LMP Assumptions'!$R:$R,'Monthly Value (1)'!I$6)+I14*Assumptions!$B$23*((1+Assumptions!$B$57)^(I4-2025)))*0</f>
        <v>0</v>
      </c>
      <c r="J26" s="278">
        <f>(SUMIFS('FCM-RNS-LMP Assumptions'!$AA:$AA,'FCM-RNS-LMP Assumptions'!$M:$M,'Monthly Value (1)'!J$4,'FCM-RNS-LMP Assumptions'!$R:$R,'Monthly Value (1)'!J$6)+J14*Assumptions!$B$23*((1+Assumptions!$B$57)^(J4-2025)))*0</f>
        <v>0</v>
      </c>
      <c r="K26" s="278">
        <f>(SUMIFS('FCM-RNS-LMP Assumptions'!$AA:$AA,'FCM-RNS-LMP Assumptions'!$M:$M,'Monthly Value (1)'!K$4,'FCM-RNS-LMP Assumptions'!$R:$R,'Monthly Value (1)'!K$6)+K14*Assumptions!$B$23*((1+Assumptions!$B$57)^(K4-2025)))*0</f>
        <v>0</v>
      </c>
      <c r="L26" s="278">
        <f>(SUMIFS('FCM-RNS-LMP Assumptions'!$AA:$AA,'FCM-RNS-LMP Assumptions'!$M:$M,'Monthly Value (1)'!L$4,'FCM-RNS-LMP Assumptions'!$R:$R,'Monthly Value (1)'!L$6)+L14*Assumptions!$B$23*((1+Assumptions!$B$57)^(L4-2025)))*0</f>
        <v>0</v>
      </c>
      <c r="M26" s="278">
        <f>(SUMIFS('FCM-RNS-LMP Assumptions'!$AA:$AA,'FCM-RNS-LMP Assumptions'!$M:$M,'Monthly Value (1)'!M$4,'FCM-RNS-LMP Assumptions'!$R:$R,'Monthly Value (1)'!M$6)+M14*Assumptions!$B$23*((1+Assumptions!$B$57)^(M4-2025)))*0</f>
        <v>0</v>
      </c>
      <c r="N26" s="278">
        <f>(SUMIFS('FCM-RNS-LMP Assumptions'!$AA:$AA,'FCM-RNS-LMP Assumptions'!$M:$M,'Monthly Value (1)'!N$4,'FCM-RNS-LMP Assumptions'!$R:$R,'Monthly Value (1)'!N$6)+N14*Assumptions!$B$23*((1+Assumptions!$B$57)^(N4-2025)))*0</f>
        <v>0</v>
      </c>
      <c r="O26" s="278">
        <f>(SUMIFS('FCM-RNS-LMP Assumptions'!$AA:$AA,'FCM-RNS-LMP Assumptions'!$M:$M,'Monthly Value (1)'!O$4,'FCM-RNS-LMP Assumptions'!$R:$R,'Monthly Value (1)'!O$6)+O14*Assumptions!$B$23*((1+Assumptions!$B$57)^(O4-2025)))*0</f>
        <v>0</v>
      </c>
      <c r="P26" s="278">
        <f>(SUMIFS('FCM-RNS-LMP Assumptions'!$AA:$AA,'FCM-RNS-LMP Assumptions'!$M:$M,'Monthly Value (1)'!P$4,'FCM-RNS-LMP Assumptions'!$R:$R,'Monthly Value (1)'!P$6)+P14*Assumptions!$B$23*((1+Assumptions!$B$57)^(P4-2025)))*0</f>
        <v>0</v>
      </c>
      <c r="Q26" s="278">
        <f>(SUMIFS('FCM-RNS-LMP Assumptions'!$AA:$AA,'FCM-RNS-LMP Assumptions'!$M:$M,'Monthly Value (1)'!Q$4,'FCM-RNS-LMP Assumptions'!$R:$R,'Monthly Value (1)'!Q$6)+Q14*Assumptions!$B$23*((1+Assumptions!$B$57)^(Q4-2025)))*0</f>
        <v>0</v>
      </c>
      <c r="R26" s="278">
        <f>(SUMIFS('FCM-RNS-LMP Assumptions'!$AA:$AA,'FCM-RNS-LMP Assumptions'!$M:$M,'Monthly Value (1)'!R$4,'FCM-RNS-LMP Assumptions'!$R:$R,'Monthly Value (1)'!R$6)+R14*Assumptions!$B$23*((1+Assumptions!$B$57)^(R4-2025)))*0</f>
        <v>0</v>
      </c>
      <c r="S26" s="278">
        <f>(SUMIFS('FCM-RNS-LMP Assumptions'!$AA:$AA,'FCM-RNS-LMP Assumptions'!$M:$M,'Monthly Value (1)'!S$4,'FCM-RNS-LMP Assumptions'!$R:$R,'Monthly Value (1)'!S$6)+S14*Assumptions!$B$23*((1+Assumptions!$B$57)^(S4-2025)))*0</f>
        <v>0</v>
      </c>
      <c r="T26" s="278">
        <f>(SUMIFS('FCM-RNS-LMP Assumptions'!$AA:$AA,'FCM-RNS-LMP Assumptions'!$M:$M,'Monthly Value (1)'!T$4,'FCM-RNS-LMP Assumptions'!$R:$R,'Monthly Value (1)'!T$6)+T14*Assumptions!$B$23*((1+Assumptions!$B$57)^(T4-2025)))*0</f>
        <v>0</v>
      </c>
      <c r="U26" s="278">
        <f>(SUMIFS('FCM-RNS-LMP Assumptions'!$AA:$AA,'FCM-RNS-LMP Assumptions'!$M:$M,'Monthly Value (1)'!U$4,'FCM-RNS-LMP Assumptions'!$R:$R,'Monthly Value (1)'!U$6)+U14*Assumptions!$B$23*((1+Assumptions!$B$57)^(U4-2025)))*0</f>
        <v>0</v>
      </c>
      <c r="V26" s="278">
        <f>(SUMIFS('FCM-RNS-LMP Assumptions'!$AA:$AA,'FCM-RNS-LMP Assumptions'!$M:$M,'Monthly Value (1)'!V$4,'FCM-RNS-LMP Assumptions'!$R:$R,'Monthly Value (1)'!V$6)+V14*Assumptions!$B$23*((1+Assumptions!$B$57)^(V4-2025)))*0</f>
        <v>0</v>
      </c>
      <c r="W26" s="278">
        <f>(SUMIFS('FCM-RNS-LMP Assumptions'!$AA:$AA,'FCM-RNS-LMP Assumptions'!$M:$M,'Monthly Value (1)'!W$4,'FCM-RNS-LMP Assumptions'!$R:$R,'Monthly Value (1)'!W$6)+W14*Assumptions!$B$23*((1+Assumptions!$B$57)^(W4-2025)))*0</f>
        <v>0</v>
      </c>
      <c r="X26" s="278">
        <f>(SUMIFS('FCM-RNS-LMP Assumptions'!$AA:$AA,'FCM-RNS-LMP Assumptions'!$M:$M,'Monthly Value (1)'!X$4,'FCM-RNS-LMP Assumptions'!$R:$R,'Monthly Value (1)'!X$6)+X14*Assumptions!$B$23*((1+Assumptions!$B$57)^(X4-2025)))*0</f>
        <v>0</v>
      </c>
      <c r="Y26" s="278">
        <f>(SUMIFS('FCM-RNS-LMP Assumptions'!$AA:$AA,'FCM-RNS-LMP Assumptions'!$M:$M,'Monthly Value (1)'!Y$4,'FCM-RNS-LMP Assumptions'!$R:$R,'Monthly Value (1)'!Y$6)+Y14*Assumptions!$B$23*((1+Assumptions!$B$57)^(Y4-2025)))*0</f>
        <v>0</v>
      </c>
      <c r="Z26" s="278">
        <f>(SUMIFS('FCM-RNS-LMP Assumptions'!$AA:$AA,'FCM-RNS-LMP Assumptions'!$M:$M,'Monthly Value (1)'!Z$4,'FCM-RNS-LMP Assumptions'!$R:$R,'Monthly Value (1)'!Z$6)+Z14*Assumptions!$B$23*((1+Assumptions!$B$57)^(Z4-2025)))*0</f>
        <v>0</v>
      </c>
      <c r="AA26" s="278">
        <f>(SUMIFS('FCM-RNS-LMP Assumptions'!$AA:$AA,'FCM-RNS-LMP Assumptions'!$M:$M,'Monthly Value (1)'!AA$4,'FCM-RNS-LMP Assumptions'!$R:$R,'Monthly Value (1)'!AA$6)+AA14*Assumptions!$B$23*((1+Assumptions!$B$57)^(AA4-2025)))*0</f>
        <v>0</v>
      </c>
      <c r="AB26" s="278">
        <f>(SUMIFS('FCM-RNS-LMP Assumptions'!$AA:$AA,'FCM-RNS-LMP Assumptions'!$M:$M,'Monthly Value (1)'!AB$4,'FCM-RNS-LMP Assumptions'!$R:$R,'Monthly Value (1)'!AB$6)+AB14*Assumptions!$B$23*((1+Assumptions!$B$57)^(AB4-2025)))*0</f>
        <v>0</v>
      </c>
      <c r="AC26" s="278">
        <f>(SUMIFS('FCM-RNS-LMP Assumptions'!$AA:$AA,'FCM-RNS-LMP Assumptions'!$M:$M,'Monthly Value (1)'!AC$4,'FCM-RNS-LMP Assumptions'!$R:$R,'Monthly Value (1)'!AC$6)+AC14*Assumptions!$B$23*((1+Assumptions!$B$57)^(AC4-2025)))*0</f>
        <v>0</v>
      </c>
      <c r="AD26" s="278">
        <f>(SUMIFS('FCM-RNS-LMP Assumptions'!$AA:$AA,'FCM-RNS-LMP Assumptions'!$M:$M,'Monthly Value (1)'!AD$4,'FCM-RNS-LMP Assumptions'!$R:$R,'Monthly Value (1)'!AD$6)+AD14*Assumptions!$B$23*((1+Assumptions!$B$57)^(AD4-2025)))*0</f>
        <v>0</v>
      </c>
      <c r="AE26" s="278">
        <f>(SUMIFS('FCM-RNS-LMP Assumptions'!$AA:$AA,'FCM-RNS-LMP Assumptions'!$M:$M,'Monthly Value (1)'!AE$4,'FCM-RNS-LMP Assumptions'!$R:$R,'Monthly Value (1)'!AE$6)+AE14*Assumptions!$B$23*((1+Assumptions!$B$57)^(AE4-2025)))*0</f>
        <v>0</v>
      </c>
      <c r="AF26" s="278">
        <f>(SUMIFS('FCM-RNS-LMP Assumptions'!$AA:$AA,'FCM-RNS-LMP Assumptions'!$M:$M,'Monthly Value (1)'!AF$4,'FCM-RNS-LMP Assumptions'!$R:$R,'Monthly Value (1)'!AF$6)+AF14*Assumptions!$B$23*((1+Assumptions!$B$57)^(AF4-2025)))*0</f>
        <v>0</v>
      </c>
      <c r="AG26" s="278">
        <f>(SUMIFS('FCM-RNS-LMP Assumptions'!$AA:$AA,'FCM-RNS-LMP Assumptions'!$M:$M,'Monthly Value (1)'!AG$4,'FCM-RNS-LMP Assumptions'!$R:$R,'Monthly Value (1)'!AG$6)+AG14*Assumptions!$B$23*((1+Assumptions!$B$57)^(AG4-2025)))*0</f>
        <v>0</v>
      </c>
      <c r="AH26" s="278">
        <f>(SUMIFS('FCM-RNS-LMP Assumptions'!$AA:$AA,'FCM-RNS-LMP Assumptions'!$M:$M,'Monthly Value (1)'!AH$4,'FCM-RNS-LMP Assumptions'!$R:$R,'Monthly Value (1)'!AH$6)+AH14*Assumptions!$B$23*((1+Assumptions!$B$57)^(AH4-2025)))*0</f>
        <v>0</v>
      </c>
      <c r="AI26" s="278">
        <f>(SUMIFS('FCM-RNS-LMP Assumptions'!$AA:$AA,'FCM-RNS-LMP Assumptions'!$M:$M,'Monthly Value (1)'!AI$4,'FCM-RNS-LMP Assumptions'!$R:$R,'Monthly Value (1)'!AI$6)+AI14*Assumptions!$B$23*((1+Assumptions!$B$57)^(AI4-2025)))*0</f>
        <v>0</v>
      </c>
      <c r="AJ26" s="278">
        <f>(SUMIFS('FCM-RNS-LMP Assumptions'!$AA:$AA,'FCM-RNS-LMP Assumptions'!$M:$M,'Monthly Value (1)'!AJ$4,'FCM-RNS-LMP Assumptions'!$R:$R,'Monthly Value (1)'!AJ$6)+AJ14*Assumptions!$B$23*((1+Assumptions!$B$57)^(AJ4-2025)))*0</f>
        <v>0</v>
      </c>
      <c r="AK26" s="278">
        <f>(SUMIFS('FCM-RNS-LMP Assumptions'!$AA:$AA,'FCM-RNS-LMP Assumptions'!$M:$M,'Monthly Value (1)'!AK$4,'FCM-RNS-LMP Assumptions'!$R:$R,'Monthly Value (1)'!AK$6)+AK14*Assumptions!$B$23*((1+Assumptions!$B$57)^(AK4-2025)))*0</f>
        <v>0</v>
      </c>
      <c r="AL26" s="278">
        <f>(SUMIFS('FCM-RNS-LMP Assumptions'!$AA:$AA,'FCM-RNS-LMP Assumptions'!$M:$M,'Monthly Value (1)'!AL$4,'FCM-RNS-LMP Assumptions'!$R:$R,'Monthly Value (1)'!AL$6)+AL14*Assumptions!$B$23*((1+Assumptions!$B$57)^(AL4-2025)))*0</f>
        <v>0</v>
      </c>
      <c r="AM26" s="278">
        <f>(SUMIFS('FCM-RNS-LMP Assumptions'!$AA:$AA,'FCM-RNS-LMP Assumptions'!$M:$M,'Monthly Value (1)'!AM$4,'FCM-RNS-LMP Assumptions'!$R:$R,'Monthly Value (1)'!AM$6)+AM14*Assumptions!$B$23*((1+Assumptions!$B$57)^(AM4-2025)))*0</f>
        <v>0</v>
      </c>
      <c r="AN26" s="278">
        <f>(SUMIFS('FCM-RNS-LMP Assumptions'!$AA:$AA,'FCM-RNS-LMP Assumptions'!$M:$M,'Monthly Value (1)'!AN$4,'FCM-RNS-LMP Assumptions'!$R:$R,'Monthly Value (1)'!AN$6)+AN14*Assumptions!$B$23*((1+Assumptions!$B$57)^(AN4-2025)))*0</f>
        <v>0</v>
      </c>
      <c r="AO26" s="278">
        <f>(SUMIFS('FCM-RNS-LMP Assumptions'!$AA:$AA,'FCM-RNS-LMP Assumptions'!$M:$M,'Monthly Value (1)'!AO$4,'FCM-RNS-LMP Assumptions'!$R:$R,'Monthly Value (1)'!AO$6)+AO14*Assumptions!$B$23*((1+Assumptions!$B$57)^(AO4-2025)))*0</f>
        <v>0</v>
      </c>
      <c r="AP26" s="278">
        <f>(SUMIFS('FCM-RNS-LMP Assumptions'!$AA:$AA,'FCM-RNS-LMP Assumptions'!$M:$M,'Monthly Value (1)'!AP$4,'FCM-RNS-LMP Assumptions'!$R:$R,'Monthly Value (1)'!AP$6)+AP14*Assumptions!$B$23*((1+Assumptions!$B$57)^(AP4-2025)))*0</f>
        <v>0</v>
      </c>
      <c r="AQ26" s="278">
        <f>(SUMIFS('FCM-RNS-LMP Assumptions'!$AA:$AA,'FCM-RNS-LMP Assumptions'!$M:$M,'Monthly Value (1)'!AQ$4,'FCM-RNS-LMP Assumptions'!$R:$R,'Monthly Value (1)'!AQ$6)+AQ14*Assumptions!$B$23*((1+Assumptions!$B$57)^(AQ4-2025)))*0</f>
        <v>0</v>
      </c>
      <c r="AR26" s="278">
        <f>(SUMIFS('FCM-RNS-LMP Assumptions'!$AA:$AA,'FCM-RNS-LMP Assumptions'!$M:$M,'Monthly Value (1)'!AR$4,'FCM-RNS-LMP Assumptions'!$R:$R,'Monthly Value (1)'!AR$6)+AR14*Assumptions!$B$23*((1+Assumptions!$B$57)^(AR4-2025)))*0</f>
        <v>0</v>
      </c>
      <c r="AS26" s="278">
        <f>(SUMIFS('FCM-RNS-LMP Assumptions'!$AA:$AA,'FCM-RNS-LMP Assumptions'!$M:$M,'Monthly Value (1)'!AS$4,'FCM-RNS-LMP Assumptions'!$R:$R,'Monthly Value (1)'!AS$6)+AS14*Assumptions!$B$23*((1+Assumptions!$B$57)^(AS4-2025)))*0</f>
        <v>0</v>
      </c>
      <c r="AT26" s="278">
        <f>(SUMIFS('FCM-RNS-LMP Assumptions'!$AA:$AA,'FCM-RNS-LMP Assumptions'!$M:$M,'Monthly Value (1)'!AT$4,'FCM-RNS-LMP Assumptions'!$R:$R,'Monthly Value (1)'!AT$6)+AT14*Assumptions!$B$23*((1+Assumptions!$B$57)^(AT4-2025)))*0</f>
        <v>0</v>
      </c>
      <c r="AU26" s="278">
        <f>(SUMIFS('FCM-RNS-LMP Assumptions'!$AA:$AA,'FCM-RNS-LMP Assumptions'!$M:$M,'Monthly Value (1)'!AU$4,'FCM-RNS-LMP Assumptions'!$R:$R,'Monthly Value (1)'!AU$6)+AU14*Assumptions!$B$23*((1+Assumptions!$B$57)^(AU4-2025)))*0</f>
        <v>0</v>
      </c>
      <c r="AV26" s="278">
        <f>(SUMIFS('FCM-RNS-LMP Assumptions'!$AA:$AA,'FCM-RNS-LMP Assumptions'!$M:$M,'Monthly Value (1)'!AV$4,'FCM-RNS-LMP Assumptions'!$R:$R,'Monthly Value (1)'!AV$6)+AV14*Assumptions!$B$23*((1+Assumptions!$B$57)^(AV4-2025)))*0</f>
        <v>0</v>
      </c>
      <c r="AW26" s="278">
        <f>(SUMIFS('FCM-RNS-LMP Assumptions'!$AA:$AA,'FCM-RNS-LMP Assumptions'!$M:$M,'Monthly Value (1)'!AW$4,'FCM-RNS-LMP Assumptions'!$R:$R,'Monthly Value (1)'!AW$6)+AW14*Assumptions!$B$23*((1+Assumptions!$B$57)^(AW4-2025)))*0</f>
        <v>0</v>
      </c>
      <c r="AX26" s="278">
        <f>(SUMIFS('FCM-RNS-LMP Assumptions'!$AA:$AA,'FCM-RNS-LMP Assumptions'!$M:$M,'Monthly Value (1)'!AX$4,'FCM-RNS-LMP Assumptions'!$R:$R,'Monthly Value (1)'!AX$6)+AX14*Assumptions!$B$23*((1+Assumptions!$B$57)^(AX4-2025)))*0</f>
        <v>0</v>
      </c>
      <c r="AY26" s="278">
        <f>(SUMIFS('FCM-RNS-LMP Assumptions'!$AA:$AA,'FCM-RNS-LMP Assumptions'!$M:$M,'Monthly Value (1)'!AY$4,'FCM-RNS-LMP Assumptions'!$R:$R,'Monthly Value (1)'!AY$6)+AY14*Assumptions!$B$23*((1+Assumptions!$B$57)^(AY4-2025)))*0</f>
        <v>0</v>
      </c>
      <c r="AZ26" s="278">
        <f>(SUMIFS('FCM-RNS-LMP Assumptions'!$AA:$AA,'FCM-RNS-LMP Assumptions'!$M:$M,'Monthly Value (1)'!AZ$4,'FCM-RNS-LMP Assumptions'!$R:$R,'Monthly Value (1)'!AZ$6)+AZ14*Assumptions!$B$23*((1+Assumptions!$B$57)^(AZ4-2025)))*0</f>
        <v>0</v>
      </c>
      <c r="BA26" s="278">
        <f>(SUMIFS('FCM-RNS-LMP Assumptions'!$AA:$AA,'FCM-RNS-LMP Assumptions'!$M:$M,'Monthly Value (1)'!BA$4,'FCM-RNS-LMP Assumptions'!$R:$R,'Monthly Value (1)'!BA$6)+BA14*Assumptions!$B$23*((1+Assumptions!$B$57)^(BA4-2025)))*0</f>
        <v>0</v>
      </c>
      <c r="BB26" s="278">
        <f>(SUMIFS('FCM-RNS-LMP Assumptions'!$AA:$AA,'FCM-RNS-LMP Assumptions'!$M:$M,'Monthly Value (1)'!BB$4,'FCM-RNS-LMP Assumptions'!$R:$R,'Monthly Value (1)'!BB$6)+BB14*Assumptions!$B$23*((1+Assumptions!$B$57)^(BB4-2025)))*0</f>
        <v>0</v>
      </c>
      <c r="BC26" s="278">
        <f>(SUMIFS('FCM-RNS-LMP Assumptions'!$AA:$AA,'FCM-RNS-LMP Assumptions'!$M:$M,'Monthly Value (1)'!BC$4,'FCM-RNS-LMP Assumptions'!$R:$R,'Monthly Value (1)'!BC$6)+BC14*Assumptions!$B$23*((1+Assumptions!$B$57)^(BC4-2025)))*0</f>
        <v>0</v>
      </c>
      <c r="BD26" s="278">
        <f>(SUMIFS('FCM-RNS-LMP Assumptions'!$AA:$AA,'FCM-RNS-LMP Assumptions'!$M:$M,'Monthly Value (1)'!BD$4,'FCM-RNS-LMP Assumptions'!$R:$R,'Monthly Value (1)'!BD$6)+BD14*Assumptions!$B$23*((1+Assumptions!$B$57)^(BD4-2025)))*0</f>
        <v>0</v>
      </c>
      <c r="BE26" s="278">
        <f>(SUMIFS('FCM-RNS-LMP Assumptions'!$AA:$AA,'FCM-RNS-LMP Assumptions'!$M:$M,'Monthly Value (1)'!BE$4,'FCM-RNS-LMP Assumptions'!$R:$R,'Monthly Value (1)'!BE$6)+BE14*Assumptions!$B$23*((1+Assumptions!$B$57)^(BE4-2025)))*0</f>
        <v>0</v>
      </c>
      <c r="BF26" s="278">
        <f>(SUMIFS('FCM-RNS-LMP Assumptions'!$AA:$AA,'FCM-RNS-LMP Assumptions'!$M:$M,'Monthly Value (1)'!BF$4,'FCM-RNS-LMP Assumptions'!$R:$R,'Monthly Value (1)'!BF$6)+BF14*Assumptions!$B$23*((1+Assumptions!$B$57)^(BF4-2025)))*0</f>
        <v>0</v>
      </c>
      <c r="BG26" s="278">
        <f>(SUMIFS('FCM-RNS-LMP Assumptions'!$AA:$AA,'FCM-RNS-LMP Assumptions'!$M:$M,'Monthly Value (1)'!BG$4,'FCM-RNS-LMP Assumptions'!$R:$R,'Monthly Value (1)'!BG$6)+BG14*Assumptions!$B$23*((1+Assumptions!$B$57)^(BG4-2025)))*0</f>
        <v>0</v>
      </c>
      <c r="BH26" s="278">
        <f>(SUMIFS('FCM-RNS-LMP Assumptions'!$AA:$AA,'FCM-RNS-LMP Assumptions'!$M:$M,'Monthly Value (1)'!BH$4,'FCM-RNS-LMP Assumptions'!$R:$R,'Monthly Value (1)'!BH$6)+BH14*Assumptions!$B$23*((1+Assumptions!$B$57)^(BH4-2025)))*0</f>
        <v>0</v>
      </c>
      <c r="BI26" s="278">
        <f>(SUMIFS('FCM-RNS-LMP Assumptions'!$AA:$AA,'FCM-RNS-LMP Assumptions'!$M:$M,'Monthly Value (1)'!BI$4,'FCM-RNS-LMP Assumptions'!$R:$R,'Monthly Value (1)'!BI$6)+BI14*Assumptions!$B$23*((1+Assumptions!$B$57)^(BI4-2025)))*0</f>
        <v>0</v>
      </c>
      <c r="BJ26" s="278">
        <f>(SUMIFS('FCM-RNS-LMP Assumptions'!$AA:$AA,'FCM-RNS-LMP Assumptions'!$M:$M,'Monthly Value (1)'!BJ$4,'FCM-RNS-LMP Assumptions'!$R:$R,'Monthly Value (1)'!BJ$6)+BJ14*Assumptions!$B$23*((1+Assumptions!$B$57)^(BJ4-2025)))*0</f>
        <v>0</v>
      </c>
      <c r="BK26" s="278">
        <f>(SUMIFS('FCM-RNS-LMP Assumptions'!$AA:$AA,'FCM-RNS-LMP Assumptions'!$M:$M,'Monthly Value (1)'!BK$4,'FCM-RNS-LMP Assumptions'!$R:$R,'Monthly Value (1)'!BK$6)+BK14*Assumptions!$B$23*((1+Assumptions!$B$57)^(BK4-2025)))*0</f>
        <v>0</v>
      </c>
      <c r="BL26" s="278">
        <f>(SUMIFS('FCM-RNS-LMP Assumptions'!$AA:$AA,'FCM-RNS-LMP Assumptions'!$M:$M,'Monthly Value (1)'!BL$4,'FCM-RNS-LMP Assumptions'!$R:$R,'Monthly Value (1)'!BL$6)+BL14*Assumptions!$B$23*((1+Assumptions!$B$57)^(BL4-2025)))*0</f>
        <v>0</v>
      </c>
      <c r="BM26" s="278">
        <f>(SUMIFS('FCM-RNS-LMP Assumptions'!$AA:$AA,'FCM-RNS-LMP Assumptions'!$M:$M,'Monthly Value (1)'!BM$4,'FCM-RNS-LMP Assumptions'!$R:$R,'Monthly Value (1)'!BM$6)+BM14*Assumptions!$B$23*((1+Assumptions!$B$57)^(BM4-2025)))*0</f>
        <v>0</v>
      </c>
      <c r="BN26" s="278">
        <f>(SUMIFS('FCM-RNS-LMP Assumptions'!$AA:$AA,'FCM-RNS-LMP Assumptions'!$M:$M,'Monthly Value (1)'!BN$4,'FCM-RNS-LMP Assumptions'!$R:$R,'Monthly Value (1)'!BN$6)+BN14*Assumptions!$B$23*((1+Assumptions!$B$57)^(BN4-2025)))*0</f>
        <v>0</v>
      </c>
      <c r="BO26" s="278">
        <f>(SUMIFS('FCM-RNS-LMP Assumptions'!$AA:$AA,'FCM-RNS-LMP Assumptions'!$M:$M,'Monthly Value (1)'!BO$4,'FCM-RNS-LMP Assumptions'!$R:$R,'Monthly Value (1)'!BO$6)+BO14*Assumptions!$B$23*((1+Assumptions!$B$57)^(BO4-2025)))*0</f>
        <v>0</v>
      </c>
      <c r="BP26" s="278">
        <f>(SUMIFS('FCM-RNS-LMP Assumptions'!$AA:$AA,'FCM-RNS-LMP Assumptions'!$M:$M,'Monthly Value (1)'!BP$4,'FCM-RNS-LMP Assumptions'!$R:$R,'Monthly Value (1)'!BP$6)+BP14*Assumptions!$B$23*((1+Assumptions!$B$57)^(BP4-2025)))*0</f>
        <v>0</v>
      </c>
      <c r="BQ26" s="278">
        <f>(SUMIFS('FCM-RNS-LMP Assumptions'!$AA:$AA,'FCM-RNS-LMP Assumptions'!$M:$M,'Monthly Value (1)'!BQ$4,'FCM-RNS-LMP Assumptions'!$R:$R,'Monthly Value (1)'!BQ$6)+BQ14*Assumptions!$B$23*((1+Assumptions!$B$57)^(BQ4-2025)))*0</f>
        <v>0</v>
      </c>
      <c r="BR26" s="278">
        <f>(SUMIFS('FCM-RNS-LMP Assumptions'!$AA:$AA,'FCM-RNS-LMP Assumptions'!$M:$M,'Monthly Value (1)'!BR$4,'FCM-RNS-LMP Assumptions'!$R:$R,'Monthly Value (1)'!BR$6)+BR14*Assumptions!$B$23*((1+Assumptions!$B$57)^(BR4-2025)))*0</f>
        <v>0</v>
      </c>
      <c r="BS26" s="278">
        <f>(SUMIFS('FCM-RNS-LMP Assumptions'!$AA:$AA,'FCM-RNS-LMP Assumptions'!$M:$M,'Monthly Value (1)'!BS$4,'FCM-RNS-LMP Assumptions'!$R:$R,'Monthly Value (1)'!BS$6)+BS14*Assumptions!$B$23*((1+Assumptions!$B$57)^(BS4-2025)))*0</f>
        <v>0</v>
      </c>
      <c r="BT26" s="278">
        <f>(SUMIFS('FCM-RNS-LMP Assumptions'!$AA:$AA,'FCM-RNS-LMP Assumptions'!$M:$M,'Monthly Value (1)'!BT$4,'FCM-RNS-LMP Assumptions'!$R:$R,'Monthly Value (1)'!BT$6)+BT14*Assumptions!$B$23*((1+Assumptions!$B$57)^(BT4-2025)))*0</f>
        <v>0</v>
      </c>
      <c r="BU26" s="278">
        <f>(SUMIFS('FCM-RNS-LMP Assumptions'!$AA:$AA,'FCM-RNS-LMP Assumptions'!$M:$M,'Monthly Value (1)'!BU$4,'FCM-RNS-LMP Assumptions'!$R:$R,'Monthly Value (1)'!BU$6)+BU14*Assumptions!$B$23*((1+Assumptions!$B$57)^(BU4-2025)))*0</f>
        <v>0</v>
      </c>
      <c r="BV26" s="278">
        <f>(SUMIFS('FCM-RNS-LMP Assumptions'!$AA:$AA,'FCM-RNS-LMP Assumptions'!$M:$M,'Monthly Value (1)'!BV$4,'FCM-RNS-LMP Assumptions'!$R:$R,'Monthly Value (1)'!BV$6)+BV14*Assumptions!$B$23*((1+Assumptions!$B$57)^(BV4-2025)))*0</f>
        <v>0</v>
      </c>
      <c r="BW26" s="278">
        <f>(SUMIFS('FCM-RNS-LMP Assumptions'!$AA:$AA,'FCM-RNS-LMP Assumptions'!$M:$M,'Monthly Value (1)'!BW$4,'FCM-RNS-LMP Assumptions'!$R:$R,'Monthly Value (1)'!BW$6)+BW14*Assumptions!$B$23*((1+Assumptions!$B$57)^(BW4-2025)))*0</f>
        <v>0</v>
      </c>
      <c r="BX26" s="278">
        <f>(SUMIFS('FCM-RNS-LMP Assumptions'!$AA:$AA,'FCM-RNS-LMP Assumptions'!$M:$M,'Monthly Value (1)'!BX$4,'FCM-RNS-LMP Assumptions'!$R:$R,'Monthly Value (1)'!BX$6)+BX14*Assumptions!$B$23*((1+Assumptions!$B$57)^(BX4-2025)))*0</f>
        <v>0</v>
      </c>
      <c r="BY26" s="278">
        <f>(SUMIFS('FCM-RNS-LMP Assumptions'!$AA:$AA,'FCM-RNS-LMP Assumptions'!$M:$M,'Monthly Value (1)'!BY$4,'FCM-RNS-LMP Assumptions'!$R:$R,'Monthly Value (1)'!BY$6)+BY14*Assumptions!$B$23*((1+Assumptions!$B$57)^(BY4-2025)))*0</f>
        <v>0</v>
      </c>
      <c r="BZ26" s="278">
        <f>(SUMIFS('FCM-RNS-LMP Assumptions'!$AA:$AA,'FCM-RNS-LMP Assumptions'!$M:$M,'Monthly Value (1)'!BZ$4,'FCM-RNS-LMP Assumptions'!$R:$R,'Monthly Value (1)'!BZ$6)+BZ14*Assumptions!$B$23*((1+Assumptions!$B$57)^(BZ4-2025)))*0</f>
        <v>0</v>
      </c>
      <c r="CA26" s="278">
        <f>(SUMIFS('FCM-RNS-LMP Assumptions'!$AA:$AA,'FCM-RNS-LMP Assumptions'!$M:$M,'Monthly Value (1)'!CA$4,'FCM-RNS-LMP Assumptions'!$R:$R,'Monthly Value (1)'!CA$6)+CA14*Assumptions!$B$23*((1+Assumptions!$B$57)^(CA4-2025)))*0</f>
        <v>0</v>
      </c>
      <c r="CB26" s="278">
        <f>(SUMIFS('FCM-RNS-LMP Assumptions'!$AA:$AA,'FCM-RNS-LMP Assumptions'!$M:$M,'Monthly Value (1)'!CB$4,'FCM-RNS-LMP Assumptions'!$R:$R,'Monthly Value (1)'!CB$6)+CB14*Assumptions!$B$23*((1+Assumptions!$B$57)^(CB4-2025)))*0</f>
        <v>0</v>
      </c>
      <c r="CC26" s="278">
        <f>(SUMIFS('FCM-RNS-LMP Assumptions'!$AA:$AA,'FCM-RNS-LMP Assumptions'!$M:$M,'Monthly Value (1)'!CC$4,'FCM-RNS-LMP Assumptions'!$R:$R,'Monthly Value (1)'!CC$6)+CC14*Assumptions!$B$23*((1+Assumptions!$B$57)^(CC4-2025)))*0</f>
        <v>0</v>
      </c>
      <c r="CD26" s="278">
        <f>(SUMIFS('FCM-RNS-LMP Assumptions'!$AA:$AA,'FCM-RNS-LMP Assumptions'!$M:$M,'Monthly Value (1)'!CD$4,'FCM-RNS-LMP Assumptions'!$R:$R,'Monthly Value (1)'!CD$6)+CD14*Assumptions!$B$23*((1+Assumptions!$B$57)^(CD4-2025)))*0</f>
        <v>0</v>
      </c>
      <c r="CE26" s="278">
        <f>(SUMIFS('FCM-RNS-LMP Assumptions'!$AA:$AA,'FCM-RNS-LMP Assumptions'!$M:$M,'Monthly Value (1)'!CE$4,'FCM-RNS-LMP Assumptions'!$R:$R,'Monthly Value (1)'!CE$6)+CE14*Assumptions!$B$23*((1+Assumptions!$B$57)^(CE4-2025)))*0</f>
        <v>0</v>
      </c>
      <c r="CF26" s="278">
        <f>(SUMIFS('FCM-RNS-LMP Assumptions'!$AA:$AA,'FCM-RNS-LMP Assumptions'!$M:$M,'Monthly Value (1)'!CF$4,'FCM-RNS-LMP Assumptions'!$R:$R,'Monthly Value (1)'!CF$6)+CF14*Assumptions!$B$23*((1+Assumptions!$B$57)^(CF4-2025)))*0</f>
        <v>0</v>
      </c>
      <c r="CG26" s="278">
        <f>(SUMIFS('FCM-RNS-LMP Assumptions'!$AA:$AA,'FCM-RNS-LMP Assumptions'!$M:$M,'Monthly Value (1)'!CG$4,'FCM-RNS-LMP Assumptions'!$R:$R,'Monthly Value (1)'!CG$6)+CG14*Assumptions!$B$23*((1+Assumptions!$B$57)^(CG4-2025)))*0</f>
        <v>0</v>
      </c>
      <c r="CH26" s="278">
        <f>(SUMIFS('FCM-RNS-LMP Assumptions'!$AA:$AA,'FCM-RNS-LMP Assumptions'!$M:$M,'Monthly Value (1)'!CH$4,'FCM-RNS-LMP Assumptions'!$R:$R,'Monthly Value (1)'!CH$6)+CH14*Assumptions!$B$23*((1+Assumptions!$B$57)^(CH4-2025)))*0</f>
        <v>0</v>
      </c>
      <c r="CI26" s="278">
        <f>(SUMIFS('FCM-RNS-LMP Assumptions'!$AA:$AA,'FCM-RNS-LMP Assumptions'!$M:$M,'Monthly Value (1)'!CI$4,'FCM-RNS-LMP Assumptions'!$R:$R,'Monthly Value (1)'!CI$6)+CI14*Assumptions!$B$23*((1+Assumptions!$B$57)^(CI4-2025)))*0</f>
        <v>0</v>
      </c>
      <c r="CJ26" s="278">
        <f>(SUMIFS('FCM-RNS-LMP Assumptions'!$AA:$AA,'FCM-RNS-LMP Assumptions'!$M:$M,'Monthly Value (1)'!CJ$4,'FCM-RNS-LMP Assumptions'!$R:$R,'Monthly Value (1)'!CJ$6)+CJ14*Assumptions!$B$23*((1+Assumptions!$B$57)^(CJ4-2025)))*0</f>
        <v>0</v>
      </c>
      <c r="CK26" s="278">
        <f>(SUMIFS('FCM-RNS-LMP Assumptions'!$AA:$AA,'FCM-RNS-LMP Assumptions'!$M:$M,'Monthly Value (1)'!CK$4,'FCM-RNS-LMP Assumptions'!$R:$R,'Monthly Value (1)'!CK$6)+CK14*Assumptions!$B$23*((1+Assumptions!$B$57)^(CK4-2025)))*0</f>
        <v>0</v>
      </c>
      <c r="CL26" s="278">
        <f>(SUMIFS('FCM-RNS-LMP Assumptions'!$AA:$AA,'FCM-RNS-LMP Assumptions'!$M:$M,'Monthly Value (1)'!CL$4,'FCM-RNS-LMP Assumptions'!$R:$R,'Monthly Value (1)'!CL$6)+CL14*Assumptions!$B$23*((1+Assumptions!$B$57)^(CL4-2025)))*0</f>
        <v>0</v>
      </c>
      <c r="CM26" s="278">
        <f>(SUMIFS('FCM-RNS-LMP Assumptions'!$AA:$AA,'FCM-RNS-LMP Assumptions'!$M:$M,'Monthly Value (1)'!CM$4,'FCM-RNS-LMP Assumptions'!$R:$R,'Monthly Value (1)'!CM$6)+CM14*Assumptions!$B$23*((1+Assumptions!$B$57)^(CM4-2025)))*0</f>
        <v>0</v>
      </c>
      <c r="CN26" s="278">
        <f>(SUMIFS('FCM-RNS-LMP Assumptions'!$AA:$AA,'FCM-RNS-LMP Assumptions'!$M:$M,'Monthly Value (1)'!CN$4,'FCM-RNS-LMP Assumptions'!$R:$R,'Monthly Value (1)'!CN$6)+CN14*Assumptions!$B$23*((1+Assumptions!$B$57)^(CN4-2025)))*0</f>
        <v>0</v>
      </c>
      <c r="CO26" s="278">
        <f>(SUMIFS('FCM-RNS-LMP Assumptions'!$AA:$AA,'FCM-RNS-LMP Assumptions'!$M:$M,'Monthly Value (1)'!CO$4,'FCM-RNS-LMP Assumptions'!$R:$R,'Monthly Value (1)'!CO$6)+CO14*Assumptions!$B$23*((1+Assumptions!$B$57)^(CO4-2025)))*0</f>
        <v>0</v>
      </c>
      <c r="CP26" s="278">
        <f>(SUMIFS('FCM-RNS-LMP Assumptions'!$AA:$AA,'FCM-RNS-LMP Assumptions'!$M:$M,'Monthly Value (1)'!CP$4,'FCM-RNS-LMP Assumptions'!$R:$R,'Monthly Value (1)'!CP$6)+CP14*Assumptions!$B$23*((1+Assumptions!$B$57)^(CP4-2025)))*0</f>
        <v>0</v>
      </c>
      <c r="CQ26" s="278">
        <f>(SUMIFS('FCM-RNS-LMP Assumptions'!$AA:$AA,'FCM-RNS-LMP Assumptions'!$M:$M,'Monthly Value (1)'!CQ$4,'FCM-RNS-LMP Assumptions'!$R:$R,'Monthly Value (1)'!CQ$6)+CQ14*Assumptions!$B$23*((1+Assumptions!$B$57)^(CQ4-2025)))*0</f>
        <v>0</v>
      </c>
      <c r="CR26" s="278">
        <f>(SUMIFS('FCM-RNS-LMP Assumptions'!$AA:$AA,'FCM-RNS-LMP Assumptions'!$M:$M,'Monthly Value (1)'!CR$4,'FCM-RNS-LMP Assumptions'!$R:$R,'Monthly Value (1)'!CR$6)+CR14*Assumptions!$B$23*((1+Assumptions!$B$57)^(CR4-2025)))*0</f>
        <v>0</v>
      </c>
      <c r="CS26" s="278">
        <f>(SUMIFS('FCM-RNS-LMP Assumptions'!$AA:$AA,'FCM-RNS-LMP Assumptions'!$M:$M,'Monthly Value (1)'!CS$4,'FCM-RNS-LMP Assumptions'!$R:$R,'Monthly Value (1)'!CS$6)+CS14*Assumptions!$B$23*((1+Assumptions!$B$57)^(CS4-2025)))*0</f>
        <v>0</v>
      </c>
      <c r="CT26" s="278">
        <f>(SUMIFS('FCM-RNS-LMP Assumptions'!$AA:$AA,'FCM-RNS-LMP Assumptions'!$M:$M,'Monthly Value (1)'!CT$4,'FCM-RNS-LMP Assumptions'!$R:$R,'Monthly Value (1)'!CT$6)+CT14*Assumptions!$B$23*((1+Assumptions!$B$57)^(CT4-2025)))*0</f>
        <v>0</v>
      </c>
      <c r="CU26" s="278">
        <f>(SUMIFS('FCM-RNS-LMP Assumptions'!$AA:$AA,'FCM-RNS-LMP Assumptions'!$M:$M,'Monthly Value (1)'!CU$4,'FCM-RNS-LMP Assumptions'!$R:$R,'Monthly Value (1)'!CU$6)+CU14*Assumptions!$B$23*((1+Assumptions!$B$57)^(CU4-2025)))*0</f>
        <v>0</v>
      </c>
      <c r="CV26" s="278">
        <f>(SUMIFS('FCM-RNS-LMP Assumptions'!$AA:$AA,'FCM-RNS-LMP Assumptions'!$M:$M,'Monthly Value (1)'!CV$4,'FCM-RNS-LMP Assumptions'!$R:$R,'Monthly Value (1)'!CV$6)+CV14*Assumptions!$B$23*((1+Assumptions!$B$57)^(CV4-2025)))*0</f>
        <v>0</v>
      </c>
      <c r="CW26" s="278">
        <f>(SUMIFS('FCM-RNS-LMP Assumptions'!$AA:$AA,'FCM-RNS-LMP Assumptions'!$M:$M,'Monthly Value (1)'!CW$4,'FCM-RNS-LMP Assumptions'!$R:$R,'Monthly Value (1)'!CW$6)+CW14*Assumptions!$B$23*((1+Assumptions!$B$57)^(CW4-2025)))*0</f>
        <v>0</v>
      </c>
      <c r="CX26" s="278">
        <f>(SUMIFS('FCM-RNS-LMP Assumptions'!$AA:$AA,'FCM-RNS-LMP Assumptions'!$M:$M,'Monthly Value (1)'!CX$4,'FCM-RNS-LMP Assumptions'!$R:$R,'Monthly Value (1)'!CX$6)+CX14*Assumptions!$B$23*((1+Assumptions!$B$57)^(CX4-2025)))*0</f>
        <v>0</v>
      </c>
      <c r="CY26" s="278">
        <f>(SUMIFS('FCM-RNS-LMP Assumptions'!$AA:$AA,'FCM-RNS-LMP Assumptions'!$M:$M,'Monthly Value (1)'!CY$4,'FCM-RNS-LMP Assumptions'!$R:$R,'Monthly Value (1)'!CY$6)+CY14*Assumptions!$B$23*((1+Assumptions!$B$57)^(CY4-2025)))*0</f>
        <v>0</v>
      </c>
      <c r="CZ26" s="278">
        <f>(SUMIFS('FCM-RNS-LMP Assumptions'!$AA:$AA,'FCM-RNS-LMP Assumptions'!$M:$M,'Monthly Value (1)'!CZ$4,'FCM-RNS-LMP Assumptions'!$R:$R,'Monthly Value (1)'!CZ$6)+CZ14*Assumptions!$B$23*((1+Assumptions!$B$57)^(CZ4-2025)))*0</f>
        <v>0</v>
      </c>
      <c r="DA26" s="278">
        <f>(SUMIFS('FCM-RNS-LMP Assumptions'!$AA:$AA,'FCM-RNS-LMP Assumptions'!$M:$M,'Monthly Value (1)'!DA$4,'FCM-RNS-LMP Assumptions'!$R:$R,'Monthly Value (1)'!DA$6)+DA14*Assumptions!$B$23*((1+Assumptions!$B$57)^(DA4-2025)))*0</f>
        <v>0</v>
      </c>
      <c r="DB26" s="278">
        <f>(SUMIFS('FCM-RNS-LMP Assumptions'!$AA:$AA,'FCM-RNS-LMP Assumptions'!$M:$M,'Monthly Value (1)'!DB$4,'FCM-RNS-LMP Assumptions'!$R:$R,'Monthly Value (1)'!DB$6)+DB14*Assumptions!$B$23*((1+Assumptions!$B$57)^(DB4-2025)))*0</f>
        <v>0</v>
      </c>
      <c r="DC26" s="278">
        <f>(SUMIFS('FCM-RNS-LMP Assumptions'!$AA:$AA,'FCM-RNS-LMP Assumptions'!$M:$M,'Monthly Value (1)'!DC$4,'FCM-RNS-LMP Assumptions'!$R:$R,'Monthly Value (1)'!DC$6)+DC14*Assumptions!$B$23*((1+Assumptions!$B$57)^(DC4-2025)))*0</f>
        <v>0</v>
      </c>
      <c r="DD26" s="278">
        <f>(SUMIFS('FCM-RNS-LMP Assumptions'!$AA:$AA,'FCM-RNS-LMP Assumptions'!$M:$M,'Monthly Value (1)'!DD$4,'FCM-RNS-LMP Assumptions'!$R:$R,'Monthly Value (1)'!DD$6)+DD14*Assumptions!$B$23*((1+Assumptions!$B$57)^(DD4-2025)))*0</f>
        <v>0</v>
      </c>
      <c r="DE26" s="278">
        <f>(SUMIFS('FCM-RNS-LMP Assumptions'!$AA:$AA,'FCM-RNS-LMP Assumptions'!$M:$M,'Monthly Value (1)'!DE$4,'FCM-RNS-LMP Assumptions'!$R:$R,'Monthly Value (1)'!DE$6)+DE14*Assumptions!$B$23*((1+Assumptions!$B$57)^(DE4-2025)))*0</f>
        <v>0</v>
      </c>
      <c r="DF26" s="278">
        <f>(SUMIFS('FCM-RNS-LMP Assumptions'!$AA:$AA,'FCM-RNS-LMP Assumptions'!$M:$M,'Monthly Value (1)'!DF$4,'FCM-RNS-LMP Assumptions'!$R:$R,'Monthly Value (1)'!DF$6)+DF14*Assumptions!$B$23*((1+Assumptions!$B$57)^(DF4-2025)))*0</f>
        <v>0</v>
      </c>
      <c r="DG26" s="278">
        <f>(SUMIFS('FCM-RNS-LMP Assumptions'!$AA:$AA,'FCM-RNS-LMP Assumptions'!$M:$M,'Monthly Value (1)'!DG$4,'FCM-RNS-LMP Assumptions'!$R:$R,'Monthly Value (1)'!DG$6)+DG14*Assumptions!$B$23*((1+Assumptions!$B$57)^(DG4-2025)))*0</f>
        <v>0</v>
      </c>
      <c r="DH26" s="278">
        <f>(SUMIFS('FCM-RNS-LMP Assumptions'!$AA:$AA,'FCM-RNS-LMP Assumptions'!$M:$M,'Monthly Value (1)'!DH$4,'FCM-RNS-LMP Assumptions'!$R:$R,'Monthly Value (1)'!DH$6)+DH14*Assumptions!$B$23*((1+Assumptions!$B$57)^(DH4-2025)))*0</f>
        <v>0</v>
      </c>
      <c r="DI26" s="278">
        <f>(SUMIFS('FCM-RNS-LMP Assumptions'!$AA:$AA,'FCM-RNS-LMP Assumptions'!$M:$M,'Monthly Value (1)'!DI$4,'FCM-RNS-LMP Assumptions'!$R:$R,'Monthly Value (1)'!DI$6)+DI14*Assumptions!$B$23*((1+Assumptions!$B$57)^(DI4-2025)))*0</f>
        <v>0</v>
      </c>
      <c r="DJ26" s="278">
        <f>(SUMIFS('FCM-RNS-LMP Assumptions'!$AA:$AA,'FCM-RNS-LMP Assumptions'!$M:$M,'Monthly Value (1)'!DJ$4,'FCM-RNS-LMP Assumptions'!$R:$R,'Monthly Value (1)'!DJ$6)+DJ14*Assumptions!$B$23*((1+Assumptions!$B$57)^(DJ4-2025)))*0</f>
        <v>0</v>
      </c>
      <c r="DK26" s="278">
        <f>(SUMIFS('FCM-RNS-LMP Assumptions'!$AA:$AA,'FCM-RNS-LMP Assumptions'!$M:$M,'Monthly Value (1)'!DK$4,'FCM-RNS-LMP Assumptions'!$R:$R,'Monthly Value (1)'!DK$6)+DK14*Assumptions!$B$23*((1+Assumptions!$B$57)^(DK4-2025)))*0</f>
        <v>0</v>
      </c>
      <c r="DL26" s="278">
        <f>(SUMIFS('FCM-RNS-LMP Assumptions'!$AA:$AA,'FCM-RNS-LMP Assumptions'!$M:$M,'Monthly Value (1)'!DL$4,'FCM-RNS-LMP Assumptions'!$R:$R,'Monthly Value (1)'!DL$6)+DL14*Assumptions!$B$23*((1+Assumptions!$B$57)^(DL4-2025)))*0</f>
        <v>0</v>
      </c>
      <c r="DM26" s="278">
        <f>(SUMIFS('FCM-RNS-LMP Assumptions'!$AA:$AA,'FCM-RNS-LMP Assumptions'!$M:$M,'Monthly Value (1)'!DM$4,'FCM-RNS-LMP Assumptions'!$R:$R,'Monthly Value (1)'!DM$6)+DM14*Assumptions!$B$23*((1+Assumptions!$B$57)^(DM4-2025)))*0</f>
        <v>0</v>
      </c>
      <c r="DN26" s="278">
        <f>(SUMIFS('FCM-RNS-LMP Assumptions'!$AA:$AA,'FCM-RNS-LMP Assumptions'!$M:$M,'Monthly Value (1)'!DN$4,'FCM-RNS-LMP Assumptions'!$R:$R,'Monthly Value (1)'!DN$6)+DN14*Assumptions!$B$23*((1+Assumptions!$B$57)^(DN4-2025)))*0</f>
        <v>0</v>
      </c>
      <c r="DO26" s="278">
        <f>(SUMIFS('FCM-RNS-LMP Assumptions'!$AA:$AA,'FCM-RNS-LMP Assumptions'!$M:$M,'Monthly Value (1)'!DO$4,'FCM-RNS-LMP Assumptions'!$R:$R,'Monthly Value (1)'!DO$6)+DO14*Assumptions!$B$23*((1+Assumptions!$B$57)^(DO4-2025)))*0</f>
        <v>0</v>
      </c>
      <c r="DP26" s="278">
        <f>(SUMIFS('FCM-RNS-LMP Assumptions'!$AA:$AA,'FCM-RNS-LMP Assumptions'!$M:$M,'Monthly Value (1)'!DP$4,'FCM-RNS-LMP Assumptions'!$R:$R,'Monthly Value (1)'!DP$6)+DP14*Assumptions!$B$23*((1+Assumptions!$B$57)^(DP4-2025)))*0</f>
        <v>0</v>
      </c>
      <c r="DQ26" s="278">
        <f>(SUMIFS('FCM-RNS-LMP Assumptions'!$AA:$AA,'FCM-RNS-LMP Assumptions'!$M:$M,'Monthly Value (1)'!DQ$4,'FCM-RNS-LMP Assumptions'!$R:$R,'Monthly Value (1)'!DQ$6)+DQ14*Assumptions!$B$23*((1+Assumptions!$B$57)^(DQ4-2025)))*0</f>
        <v>0</v>
      </c>
      <c r="DR26" s="278">
        <f>(SUMIFS('FCM-RNS-LMP Assumptions'!$AA:$AA,'FCM-RNS-LMP Assumptions'!$M:$M,'Monthly Value (1)'!DR$4,'FCM-RNS-LMP Assumptions'!$R:$R,'Monthly Value (1)'!DR$6)+DR14*Assumptions!$B$23*((1+Assumptions!$B$57)^(DR4-2025)))*0</f>
        <v>0</v>
      </c>
      <c r="DS26" s="278">
        <f>(SUMIFS('FCM-RNS-LMP Assumptions'!$AA:$AA,'FCM-RNS-LMP Assumptions'!$M:$M,'Monthly Value (1)'!DS$4,'FCM-RNS-LMP Assumptions'!$R:$R,'Monthly Value (1)'!DS$6)+DS14*Assumptions!$B$23*((1+Assumptions!$B$57)^(DS4-2025)))*0</f>
        <v>0</v>
      </c>
      <c r="DT26" s="278">
        <f>(SUMIFS('FCM-RNS-LMP Assumptions'!$AA:$AA,'FCM-RNS-LMP Assumptions'!$M:$M,'Monthly Value (1)'!DT$4,'FCM-RNS-LMP Assumptions'!$R:$R,'Monthly Value (1)'!DT$6)+DT14*Assumptions!$B$23*((1+Assumptions!$B$57)^(DT4-2025)))*0</f>
        <v>0</v>
      </c>
      <c r="DU26" s="278">
        <f>(SUMIFS('FCM-RNS-LMP Assumptions'!$AA:$AA,'FCM-RNS-LMP Assumptions'!$M:$M,'Monthly Value (1)'!DU$4,'FCM-RNS-LMP Assumptions'!$R:$R,'Monthly Value (1)'!DU$6)+DU14*Assumptions!$B$23*((1+Assumptions!$B$57)^(DU4-2025)))*0</f>
        <v>0</v>
      </c>
      <c r="DV26" s="278">
        <f>(SUMIFS('FCM-RNS-LMP Assumptions'!$AA:$AA,'FCM-RNS-LMP Assumptions'!$M:$M,'Monthly Value (1)'!DV$4,'FCM-RNS-LMP Assumptions'!$R:$R,'Monthly Value (1)'!DV$6)+DV14*Assumptions!$B$23*((1+Assumptions!$B$57)^(DV4-2025)))*0</f>
        <v>0</v>
      </c>
      <c r="DW26" s="278">
        <f>(SUMIFS('FCM-RNS-LMP Assumptions'!$AA:$AA,'FCM-RNS-LMP Assumptions'!$M:$M,'Monthly Value (1)'!DW$4,'FCM-RNS-LMP Assumptions'!$R:$R,'Monthly Value (1)'!DW$6)+DW14*Assumptions!$B$23*((1+Assumptions!$B$57)^(DW4-2025)))*0</f>
        <v>0</v>
      </c>
      <c r="DX26" s="278">
        <f>(SUMIFS('FCM-RNS-LMP Assumptions'!$AA:$AA,'FCM-RNS-LMP Assumptions'!$M:$M,'Monthly Value (1)'!DX$4,'FCM-RNS-LMP Assumptions'!$R:$R,'Monthly Value (1)'!DX$6)+DX14*Assumptions!$B$23*((1+Assumptions!$B$57)^(DX4-2025)))*0</f>
        <v>0</v>
      </c>
      <c r="DY26" s="278">
        <f>(SUMIFS('FCM-RNS-LMP Assumptions'!$AA:$AA,'FCM-RNS-LMP Assumptions'!$M:$M,'Monthly Value (1)'!DY$4,'FCM-RNS-LMP Assumptions'!$R:$R,'Monthly Value (1)'!DY$6)+DY14*Assumptions!$B$23*((1+Assumptions!$B$57)^(DY4-2025)))*0</f>
        <v>0</v>
      </c>
      <c r="DZ26" s="278">
        <f>(SUMIFS('FCM-RNS-LMP Assumptions'!$AA:$AA,'FCM-RNS-LMP Assumptions'!$M:$M,'Monthly Value (1)'!DZ$4,'FCM-RNS-LMP Assumptions'!$R:$R,'Monthly Value (1)'!DZ$6)+DZ14*Assumptions!$B$23*((1+Assumptions!$B$57)^(DZ4-2025)))*0</f>
        <v>0</v>
      </c>
      <c r="EA26" s="278">
        <f>(SUMIFS('FCM-RNS-LMP Assumptions'!$AA:$AA,'FCM-RNS-LMP Assumptions'!$M:$M,'Monthly Value (1)'!EA$4,'FCM-RNS-LMP Assumptions'!$R:$R,'Monthly Value (1)'!EA$6)+EA14*Assumptions!$B$23*((1+Assumptions!$B$57)^(EA4-2025)))*0</f>
        <v>0</v>
      </c>
      <c r="EB26" s="278">
        <f>(SUMIFS('FCM-RNS-LMP Assumptions'!$AA:$AA,'FCM-RNS-LMP Assumptions'!$M:$M,'Monthly Value (1)'!EB$4,'FCM-RNS-LMP Assumptions'!$R:$R,'Monthly Value (1)'!EB$6)+EB14*Assumptions!$B$23*((1+Assumptions!$B$57)^(EB4-2025)))*0</f>
        <v>0</v>
      </c>
      <c r="EC26" s="278">
        <f>(SUMIFS('FCM-RNS-LMP Assumptions'!$AA:$AA,'FCM-RNS-LMP Assumptions'!$M:$M,'Monthly Value (1)'!EC$4,'FCM-RNS-LMP Assumptions'!$R:$R,'Monthly Value (1)'!EC$6)+EC14*Assumptions!$B$23*((1+Assumptions!$B$57)^(EC4-2025)))*0</f>
        <v>0</v>
      </c>
      <c r="ED26" s="278">
        <f>(SUMIFS('FCM-RNS-LMP Assumptions'!$AA:$AA,'FCM-RNS-LMP Assumptions'!$M:$M,'Monthly Value (1)'!ED$4,'FCM-RNS-LMP Assumptions'!$R:$R,'Monthly Value (1)'!ED$6)+ED14*Assumptions!$B$23*((1+Assumptions!$B$57)^(ED4-2025)))*0</f>
        <v>0</v>
      </c>
      <c r="EE26" s="278">
        <f>(SUMIFS('FCM-RNS-LMP Assumptions'!$AA:$AA,'FCM-RNS-LMP Assumptions'!$M:$M,'Monthly Value (1)'!EE$4,'FCM-RNS-LMP Assumptions'!$R:$R,'Monthly Value (1)'!EE$6)+EE14*Assumptions!$B$23*((1+Assumptions!$B$57)^(EE4-2025)))*0</f>
        <v>0</v>
      </c>
      <c r="EF26" s="278">
        <f>(SUMIFS('FCM-RNS-LMP Assumptions'!$AA:$AA,'FCM-RNS-LMP Assumptions'!$M:$M,'Monthly Value (1)'!EF$4,'FCM-RNS-LMP Assumptions'!$R:$R,'Monthly Value (1)'!EF$6)+EF14*Assumptions!$B$23*((1+Assumptions!$B$57)^(EF4-2025)))*0</f>
        <v>0</v>
      </c>
      <c r="EG26" s="278">
        <f>(SUMIFS('FCM-RNS-LMP Assumptions'!$AA:$AA,'FCM-RNS-LMP Assumptions'!$M:$M,'Monthly Value (1)'!EG$4,'FCM-RNS-LMP Assumptions'!$R:$R,'Monthly Value (1)'!EG$6)+EG14*Assumptions!$B$23*((1+Assumptions!$B$57)^(EG4-2025)))*0</f>
        <v>0</v>
      </c>
      <c r="EH26" s="278">
        <f>(SUMIFS('FCM-RNS-LMP Assumptions'!$AA:$AA,'FCM-RNS-LMP Assumptions'!$M:$M,'Monthly Value (1)'!EH$4,'FCM-RNS-LMP Assumptions'!$R:$R,'Monthly Value (1)'!EH$6)+EH14*Assumptions!$B$23*((1+Assumptions!$B$57)^(EH4-2025)))*0</f>
        <v>0</v>
      </c>
      <c r="EI26" s="278">
        <f>(SUMIFS('FCM-RNS-LMP Assumptions'!$AA:$AA,'FCM-RNS-LMP Assumptions'!$M:$M,'Monthly Value (1)'!EI$4,'FCM-RNS-LMP Assumptions'!$R:$R,'Monthly Value (1)'!EI$6)+EI14*Assumptions!$B$23*((1+Assumptions!$B$57)^(EI4-2025)))*0</f>
        <v>0</v>
      </c>
      <c r="EJ26" s="278">
        <f>(SUMIFS('FCM-RNS-LMP Assumptions'!$AA:$AA,'FCM-RNS-LMP Assumptions'!$M:$M,'Monthly Value (1)'!EJ$4,'FCM-RNS-LMP Assumptions'!$R:$R,'Monthly Value (1)'!EJ$6)+EJ14*Assumptions!$B$23*((1+Assumptions!$B$57)^(EJ4-2025)))*0</f>
        <v>0</v>
      </c>
      <c r="EK26" s="278">
        <f>(SUMIFS('FCM-RNS-LMP Assumptions'!$AA:$AA,'FCM-RNS-LMP Assumptions'!$M:$M,'Monthly Value (1)'!EK$4,'FCM-RNS-LMP Assumptions'!$R:$R,'Monthly Value (1)'!EK$6)+EK14*Assumptions!$B$23*((1+Assumptions!$B$57)^(EK4-2025)))*0</f>
        <v>0</v>
      </c>
      <c r="EL26" s="278">
        <f>(SUMIFS('FCM-RNS-LMP Assumptions'!$AA:$AA,'FCM-RNS-LMP Assumptions'!$M:$M,'Monthly Value (1)'!EL$4,'FCM-RNS-LMP Assumptions'!$R:$R,'Monthly Value (1)'!EL$6)+EL14*Assumptions!$B$23*((1+Assumptions!$B$57)^(EL4-2025)))*0</f>
        <v>0</v>
      </c>
      <c r="EM26" s="278">
        <f>(SUMIFS('FCM-RNS-LMP Assumptions'!$AA:$AA,'FCM-RNS-LMP Assumptions'!$M:$M,'Monthly Value (1)'!EM$4,'FCM-RNS-LMP Assumptions'!$R:$R,'Monthly Value (1)'!EM$6)+EM14*Assumptions!$B$23*((1+Assumptions!$B$57)^(EM4-2025)))*0</f>
        <v>0</v>
      </c>
      <c r="EN26" s="278">
        <f>(SUMIFS('FCM-RNS-LMP Assumptions'!$AA:$AA,'FCM-RNS-LMP Assumptions'!$M:$M,'Monthly Value (1)'!EN$4,'FCM-RNS-LMP Assumptions'!$R:$R,'Monthly Value (1)'!EN$6)+EN14*Assumptions!$B$23*((1+Assumptions!$B$57)^(EN4-2025)))*0</f>
        <v>0</v>
      </c>
      <c r="EO26" s="278">
        <f>(SUMIFS('FCM-RNS-LMP Assumptions'!$AA:$AA,'FCM-RNS-LMP Assumptions'!$M:$M,'Monthly Value (1)'!EO$4,'FCM-RNS-LMP Assumptions'!$R:$R,'Monthly Value (1)'!EO$6)+EO14*Assumptions!$B$23*((1+Assumptions!$B$57)^(EO4-2025)))*0</f>
        <v>0</v>
      </c>
      <c r="EP26" s="278">
        <f>(SUMIFS('FCM-RNS-LMP Assumptions'!$AA:$AA,'FCM-RNS-LMP Assumptions'!$M:$M,'Monthly Value (1)'!EP$4,'FCM-RNS-LMP Assumptions'!$R:$R,'Monthly Value (1)'!EP$6)+EP14*Assumptions!$B$23*((1+Assumptions!$B$57)^(EP4-2025)))*0</f>
        <v>0</v>
      </c>
      <c r="EQ26" s="278">
        <f>(SUMIFS('FCM-RNS-LMP Assumptions'!$AA:$AA,'FCM-RNS-LMP Assumptions'!$M:$M,'Monthly Value (1)'!EQ$4,'FCM-RNS-LMP Assumptions'!$R:$R,'Monthly Value (1)'!EQ$6)+EQ14*Assumptions!$B$23*((1+Assumptions!$B$57)^(EQ4-2025)))*0</f>
        <v>0</v>
      </c>
      <c r="ER26" s="278">
        <f>(SUMIFS('FCM-RNS-LMP Assumptions'!$AA:$AA,'FCM-RNS-LMP Assumptions'!$M:$M,'Monthly Value (1)'!ER$4,'FCM-RNS-LMP Assumptions'!$R:$R,'Monthly Value (1)'!ER$6)+ER14*Assumptions!$B$23*((1+Assumptions!$B$57)^(ER4-2025)))*0</f>
        <v>0</v>
      </c>
      <c r="ES26" s="278">
        <f>(SUMIFS('FCM-RNS-LMP Assumptions'!$AA:$AA,'FCM-RNS-LMP Assumptions'!$M:$M,'Monthly Value (1)'!ES$4,'FCM-RNS-LMP Assumptions'!$R:$R,'Monthly Value (1)'!ES$6)+ES14*Assumptions!$B$23*((1+Assumptions!$B$57)^(ES4-2025)))*0</f>
        <v>0</v>
      </c>
      <c r="ET26" s="278">
        <f>(SUMIFS('FCM-RNS-LMP Assumptions'!$AA:$AA,'FCM-RNS-LMP Assumptions'!$M:$M,'Monthly Value (1)'!ET$4,'FCM-RNS-LMP Assumptions'!$R:$R,'Monthly Value (1)'!ET$6)+ET14*Assumptions!$B$23*((1+Assumptions!$B$57)^(ET4-2025)))*0</f>
        <v>0</v>
      </c>
      <c r="EU26" s="278">
        <f>(SUMIFS('FCM-RNS-LMP Assumptions'!$AA:$AA,'FCM-RNS-LMP Assumptions'!$M:$M,'Monthly Value (1)'!EU$4,'FCM-RNS-LMP Assumptions'!$R:$R,'Monthly Value (1)'!EU$6)+EU14*Assumptions!$B$23*((1+Assumptions!$B$57)^(EU4-2025)))*0</f>
        <v>0</v>
      </c>
      <c r="EV26" s="278">
        <f>(SUMIFS('FCM-RNS-LMP Assumptions'!$AA:$AA,'FCM-RNS-LMP Assumptions'!$M:$M,'Monthly Value (1)'!EV$4,'FCM-RNS-LMP Assumptions'!$R:$R,'Monthly Value (1)'!EV$6)+EV14*Assumptions!$B$23*((1+Assumptions!$B$57)^(EV4-2025)))*0</f>
        <v>0</v>
      </c>
      <c r="EW26" s="278">
        <f>(SUMIFS('FCM-RNS-LMP Assumptions'!$AA:$AA,'FCM-RNS-LMP Assumptions'!$M:$M,'Monthly Value (1)'!EW$4,'FCM-RNS-LMP Assumptions'!$R:$R,'Monthly Value (1)'!EW$6)+EW14*Assumptions!$B$23*((1+Assumptions!$B$57)^(EW4-2025)))*0</f>
        <v>0</v>
      </c>
      <c r="EX26" s="278">
        <f>(SUMIFS('FCM-RNS-LMP Assumptions'!$AA:$AA,'FCM-RNS-LMP Assumptions'!$M:$M,'Monthly Value (1)'!EX$4,'FCM-RNS-LMP Assumptions'!$R:$R,'Monthly Value (1)'!EX$6)+EX14*Assumptions!$B$23*((1+Assumptions!$B$57)^(EX4-2025)))*0</f>
        <v>0</v>
      </c>
      <c r="EY26" s="278">
        <f>(SUMIFS('FCM-RNS-LMP Assumptions'!$AA:$AA,'FCM-RNS-LMP Assumptions'!$M:$M,'Monthly Value (1)'!EY$4,'FCM-RNS-LMP Assumptions'!$R:$R,'Monthly Value (1)'!EY$6)+EY14*Assumptions!$B$23*((1+Assumptions!$B$57)^(EY4-2025)))*0</f>
        <v>0</v>
      </c>
      <c r="EZ26" s="278">
        <f>(SUMIFS('FCM-RNS-LMP Assumptions'!$AA:$AA,'FCM-RNS-LMP Assumptions'!$M:$M,'Monthly Value (1)'!EZ$4,'FCM-RNS-LMP Assumptions'!$R:$R,'Monthly Value (1)'!EZ$6)+EZ14*Assumptions!$B$23*((1+Assumptions!$B$57)^(EZ4-2025)))*0</f>
        <v>0</v>
      </c>
      <c r="FA26" s="278">
        <f>(SUMIFS('FCM-RNS-LMP Assumptions'!$AA:$AA,'FCM-RNS-LMP Assumptions'!$M:$M,'Monthly Value (1)'!FA$4,'FCM-RNS-LMP Assumptions'!$R:$R,'Monthly Value (1)'!FA$6)+FA14*Assumptions!$B$23*((1+Assumptions!$B$57)^(FA4-2025)))*0</f>
        <v>0</v>
      </c>
      <c r="FB26" s="278">
        <f>(SUMIFS('FCM-RNS-LMP Assumptions'!$AA:$AA,'FCM-RNS-LMP Assumptions'!$M:$M,'Monthly Value (1)'!FB$4,'FCM-RNS-LMP Assumptions'!$R:$R,'Monthly Value (1)'!FB$6)+FB14*Assumptions!$B$23*((1+Assumptions!$B$57)^(FB4-2025)))*0</f>
        <v>0</v>
      </c>
      <c r="FC26" s="278">
        <f>(SUMIFS('FCM-RNS-LMP Assumptions'!$AA:$AA,'FCM-RNS-LMP Assumptions'!$M:$M,'Monthly Value (1)'!FC$4,'FCM-RNS-LMP Assumptions'!$R:$R,'Monthly Value (1)'!FC$6)+FC14*Assumptions!$B$23*((1+Assumptions!$B$57)^(FC4-2025)))*0</f>
        <v>0</v>
      </c>
      <c r="FD26" s="278">
        <f>(SUMIFS('FCM-RNS-LMP Assumptions'!$AA:$AA,'FCM-RNS-LMP Assumptions'!$M:$M,'Monthly Value (1)'!FD$4,'FCM-RNS-LMP Assumptions'!$R:$R,'Monthly Value (1)'!FD$6)+FD14*Assumptions!$B$23*((1+Assumptions!$B$57)^(FD4-2025)))*0</f>
        <v>0</v>
      </c>
      <c r="FE26" s="278">
        <f>(SUMIFS('FCM-RNS-LMP Assumptions'!$AA:$AA,'FCM-RNS-LMP Assumptions'!$M:$M,'Monthly Value (1)'!FE$4,'FCM-RNS-LMP Assumptions'!$R:$R,'Monthly Value (1)'!FE$6)+FE14*Assumptions!$B$23*((1+Assumptions!$B$57)^(FE4-2025)))*0</f>
        <v>0</v>
      </c>
      <c r="FF26" s="278">
        <f>(SUMIFS('FCM-RNS-LMP Assumptions'!$AA:$AA,'FCM-RNS-LMP Assumptions'!$M:$M,'Monthly Value (1)'!FF$4,'FCM-RNS-LMP Assumptions'!$R:$R,'Monthly Value (1)'!FF$6)+FF14*Assumptions!$B$23*((1+Assumptions!$B$57)^(FF4-2025)))*0</f>
        <v>0</v>
      </c>
      <c r="FG26" s="278">
        <f>(SUMIFS('FCM-RNS-LMP Assumptions'!$AA:$AA,'FCM-RNS-LMP Assumptions'!$M:$M,'Monthly Value (1)'!FG$4,'FCM-RNS-LMP Assumptions'!$R:$R,'Monthly Value (1)'!FG$6)+FG14*Assumptions!$B$23*((1+Assumptions!$B$57)^(FG4-2025)))*0</f>
        <v>0</v>
      </c>
      <c r="FH26" s="278">
        <f>(SUMIFS('FCM-RNS-LMP Assumptions'!$AA:$AA,'FCM-RNS-LMP Assumptions'!$M:$M,'Monthly Value (1)'!FH$4,'FCM-RNS-LMP Assumptions'!$R:$R,'Monthly Value (1)'!FH$6)+FH14*Assumptions!$B$23*((1+Assumptions!$B$57)^(FH4-2025)))*0</f>
        <v>0</v>
      </c>
      <c r="FI26" s="278">
        <f>(SUMIFS('FCM-RNS-LMP Assumptions'!$AA:$AA,'FCM-RNS-LMP Assumptions'!$M:$M,'Monthly Value (1)'!FI$4,'FCM-RNS-LMP Assumptions'!$R:$R,'Monthly Value (1)'!FI$6)+FI14*Assumptions!$B$23*((1+Assumptions!$B$57)^(FI4-2025)))*0</f>
        <v>0</v>
      </c>
      <c r="FJ26" s="278">
        <f>(SUMIFS('FCM-RNS-LMP Assumptions'!$AA:$AA,'FCM-RNS-LMP Assumptions'!$M:$M,'Monthly Value (1)'!FJ$4,'FCM-RNS-LMP Assumptions'!$R:$R,'Monthly Value (1)'!FJ$6)+FJ14*Assumptions!$B$23*((1+Assumptions!$B$57)^(FJ4-2025)))*0</f>
        <v>0</v>
      </c>
      <c r="FK26" s="278">
        <f>(SUMIFS('FCM-RNS-LMP Assumptions'!$AA:$AA,'FCM-RNS-LMP Assumptions'!$M:$M,'Monthly Value (1)'!FK$4,'FCM-RNS-LMP Assumptions'!$R:$R,'Monthly Value (1)'!FK$6)+FK14*Assumptions!$B$23*((1+Assumptions!$B$57)^(FK4-2025)))*0</f>
        <v>0</v>
      </c>
      <c r="FL26" s="278">
        <f>(SUMIFS('FCM-RNS-LMP Assumptions'!$AA:$AA,'FCM-RNS-LMP Assumptions'!$M:$M,'Monthly Value (1)'!FL$4,'FCM-RNS-LMP Assumptions'!$R:$R,'Monthly Value (1)'!FL$6)+FL14*Assumptions!$B$23*((1+Assumptions!$B$57)^(FL4-2025)))*0</f>
        <v>0</v>
      </c>
      <c r="FM26" s="278">
        <f>(SUMIFS('FCM-RNS-LMP Assumptions'!$AA:$AA,'FCM-RNS-LMP Assumptions'!$M:$M,'Monthly Value (1)'!FM$4,'FCM-RNS-LMP Assumptions'!$R:$R,'Monthly Value (1)'!FM$6)+FM14*Assumptions!$B$23*((1+Assumptions!$B$57)^(FM4-2025)))*0</f>
        <v>0</v>
      </c>
      <c r="FN26" s="278">
        <f>(SUMIFS('FCM-RNS-LMP Assumptions'!$AA:$AA,'FCM-RNS-LMP Assumptions'!$M:$M,'Monthly Value (1)'!FN$4,'FCM-RNS-LMP Assumptions'!$R:$R,'Monthly Value (1)'!FN$6)+FN14*Assumptions!$B$23*((1+Assumptions!$B$57)^(FN4-2025)))*0</f>
        <v>0</v>
      </c>
      <c r="FO26" s="278">
        <f>(SUMIFS('FCM-RNS-LMP Assumptions'!$AA:$AA,'FCM-RNS-LMP Assumptions'!$M:$M,'Monthly Value (1)'!FO$4,'FCM-RNS-LMP Assumptions'!$R:$R,'Monthly Value (1)'!FO$6)+FO14*Assumptions!$B$23*((1+Assumptions!$B$57)^(FO4-2025)))*0</f>
        <v>0</v>
      </c>
      <c r="FP26" s="278">
        <f>(SUMIFS('FCM-RNS-LMP Assumptions'!$AA:$AA,'FCM-RNS-LMP Assumptions'!$M:$M,'Monthly Value (1)'!FP$4,'FCM-RNS-LMP Assumptions'!$R:$R,'Monthly Value (1)'!FP$6)+FP14*Assumptions!$B$23*((1+Assumptions!$B$57)^(FP4-2025)))*0</f>
        <v>0</v>
      </c>
      <c r="FQ26" s="278">
        <f>(SUMIFS('FCM-RNS-LMP Assumptions'!$AA:$AA,'FCM-RNS-LMP Assumptions'!$M:$M,'Monthly Value (1)'!FQ$4,'FCM-RNS-LMP Assumptions'!$R:$R,'Monthly Value (1)'!FQ$6)+FQ14*Assumptions!$B$23*((1+Assumptions!$B$57)^(FQ4-2025)))*0</f>
        <v>0</v>
      </c>
      <c r="FR26" s="278">
        <f>(SUMIFS('FCM-RNS-LMP Assumptions'!$AA:$AA,'FCM-RNS-LMP Assumptions'!$M:$M,'Monthly Value (1)'!FR$4,'FCM-RNS-LMP Assumptions'!$R:$R,'Monthly Value (1)'!FR$6)+FR14*Assumptions!$B$23*((1+Assumptions!$B$57)^(FR4-2025)))*0</f>
        <v>0</v>
      </c>
      <c r="FS26" s="278">
        <f>(SUMIFS('FCM-RNS-LMP Assumptions'!$AA:$AA,'FCM-RNS-LMP Assumptions'!$M:$M,'Monthly Value (1)'!FS$4,'FCM-RNS-LMP Assumptions'!$R:$R,'Monthly Value (1)'!FS$6)+FS14*Assumptions!$B$23*((1+Assumptions!$B$57)^(FS4-2025)))*0</f>
        <v>0</v>
      </c>
      <c r="FT26" s="278">
        <f>(SUMIFS('FCM-RNS-LMP Assumptions'!$AA:$AA,'FCM-RNS-LMP Assumptions'!$M:$M,'Monthly Value (1)'!FT$4,'FCM-RNS-LMP Assumptions'!$R:$R,'Monthly Value (1)'!FT$6)+FT14*Assumptions!$B$23*((1+Assumptions!$B$57)^(FT4-2025)))*0</f>
        <v>0</v>
      </c>
      <c r="FU26" s="278">
        <f>(SUMIFS('FCM-RNS-LMP Assumptions'!$AA:$AA,'FCM-RNS-LMP Assumptions'!$M:$M,'Monthly Value (1)'!FU$4,'FCM-RNS-LMP Assumptions'!$R:$R,'Monthly Value (1)'!FU$6)+FU14*Assumptions!$B$23*((1+Assumptions!$B$57)^(FU4-2025)))*0</f>
        <v>0</v>
      </c>
      <c r="FV26" s="278">
        <f>(SUMIFS('FCM-RNS-LMP Assumptions'!$AA:$AA,'FCM-RNS-LMP Assumptions'!$M:$M,'Monthly Value (1)'!FV$4,'FCM-RNS-LMP Assumptions'!$R:$R,'Monthly Value (1)'!FV$6)+FV14*Assumptions!$B$23*((1+Assumptions!$B$57)^(FV4-2025)))*0</f>
        <v>0</v>
      </c>
      <c r="FW26" s="278">
        <f>(SUMIFS('FCM-RNS-LMP Assumptions'!$AA:$AA,'FCM-RNS-LMP Assumptions'!$M:$M,'Monthly Value (1)'!FW$4,'FCM-RNS-LMP Assumptions'!$R:$R,'Monthly Value (1)'!FW$6)+FW14*Assumptions!$B$23*((1+Assumptions!$B$57)^(FW4-2025)))*0</f>
        <v>0</v>
      </c>
      <c r="FX26" s="278">
        <f>(SUMIFS('FCM-RNS-LMP Assumptions'!$AA:$AA,'FCM-RNS-LMP Assumptions'!$M:$M,'Monthly Value (1)'!FX$4,'FCM-RNS-LMP Assumptions'!$R:$R,'Monthly Value (1)'!FX$6)+FX14*Assumptions!$B$23*((1+Assumptions!$B$57)^(FX4-2025)))*0</f>
        <v>0</v>
      </c>
      <c r="FY26" s="278">
        <f>(SUMIFS('FCM-RNS-LMP Assumptions'!$AA:$AA,'FCM-RNS-LMP Assumptions'!$M:$M,'Monthly Value (1)'!FY$4,'FCM-RNS-LMP Assumptions'!$R:$R,'Monthly Value (1)'!FY$6)+FY14*Assumptions!$B$23*((1+Assumptions!$B$57)^(FY4-2025)))*0</f>
        <v>0</v>
      </c>
      <c r="FZ26" s="278">
        <f>(SUMIFS('FCM-RNS-LMP Assumptions'!$AA:$AA,'FCM-RNS-LMP Assumptions'!$M:$M,'Monthly Value (1)'!FZ$4,'FCM-RNS-LMP Assumptions'!$R:$R,'Monthly Value (1)'!FZ$6)+FZ14*Assumptions!$B$23*((1+Assumptions!$B$57)^(FZ4-2025)))*0</f>
        <v>0</v>
      </c>
      <c r="GA26" s="278">
        <f>(SUMIFS('FCM-RNS-LMP Assumptions'!$AA:$AA,'FCM-RNS-LMP Assumptions'!$M:$M,'Monthly Value (1)'!GA$4,'FCM-RNS-LMP Assumptions'!$R:$R,'Monthly Value (1)'!GA$6)+GA14*Assumptions!$B$23*((1+Assumptions!$B$57)^(GA4-2025)))*0</f>
        <v>0</v>
      </c>
      <c r="GB26" s="278">
        <f>(SUMIFS('FCM-RNS-LMP Assumptions'!$AA:$AA,'FCM-RNS-LMP Assumptions'!$M:$M,'Monthly Value (1)'!GB$4,'FCM-RNS-LMP Assumptions'!$R:$R,'Monthly Value (1)'!GB$6)+GB14*Assumptions!$B$23*((1+Assumptions!$B$57)^(GB4-2025)))*0</f>
        <v>0</v>
      </c>
      <c r="GC26" s="278">
        <f>(SUMIFS('FCM-RNS-LMP Assumptions'!$AA:$AA,'FCM-RNS-LMP Assumptions'!$M:$M,'Monthly Value (1)'!GC$4,'FCM-RNS-LMP Assumptions'!$R:$R,'Monthly Value (1)'!GC$6)+GC14*Assumptions!$B$23*((1+Assumptions!$B$57)^(GC4-2025)))*0</f>
        <v>0</v>
      </c>
      <c r="GD26" s="278">
        <f>(SUMIFS('FCM-RNS-LMP Assumptions'!$AA:$AA,'FCM-RNS-LMP Assumptions'!$M:$M,'Monthly Value (1)'!GD$4,'FCM-RNS-LMP Assumptions'!$R:$R,'Monthly Value (1)'!GD$6)+GD14*Assumptions!$B$23*((1+Assumptions!$B$57)^(GD4-2025)))*0</f>
        <v>0</v>
      </c>
      <c r="GE26" s="278">
        <f>(SUMIFS('FCM-RNS-LMP Assumptions'!$AA:$AA,'FCM-RNS-LMP Assumptions'!$M:$M,'Monthly Value (1)'!GE$4,'FCM-RNS-LMP Assumptions'!$R:$R,'Monthly Value (1)'!GE$6)+GE14*Assumptions!$B$23*((1+Assumptions!$B$57)^(GE4-2025)))*0</f>
        <v>0</v>
      </c>
      <c r="GF26" s="278">
        <f>(SUMIFS('FCM-RNS-LMP Assumptions'!$AA:$AA,'FCM-RNS-LMP Assumptions'!$M:$M,'Monthly Value (1)'!GF$4,'FCM-RNS-LMP Assumptions'!$R:$R,'Monthly Value (1)'!GF$6)+GF14*Assumptions!$B$23*((1+Assumptions!$B$57)^(GF4-2025)))*0</f>
        <v>0</v>
      </c>
      <c r="GG26" s="278">
        <f>(SUMIFS('FCM-RNS-LMP Assumptions'!$AA:$AA,'FCM-RNS-LMP Assumptions'!$M:$M,'Monthly Value (1)'!GG$4,'FCM-RNS-LMP Assumptions'!$R:$R,'Monthly Value (1)'!GG$6)+GG14*Assumptions!$B$23*((1+Assumptions!$B$57)^(GG4-2025)))*0</f>
        <v>0</v>
      </c>
      <c r="GH26" s="278">
        <f>(SUMIFS('FCM-RNS-LMP Assumptions'!$AA:$AA,'FCM-RNS-LMP Assumptions'!$M:$M,'Monthly Value (1)'!GH$4,'FCM-RNS-LMP Assumptions'!$R:$R,'Monthly Value (1)'!GH$6)+GH14*Assumptions!$B$23*((1+Assumptions!$B$57)^(GH4-2025)))*0</f>
        <v>0</v>
      </c>
      <c r="GI26" s="278">
        <f>(SUMIFS('FCM-RNS-LMP Assumptions'!$AA:$AA,'FCM-RNS-LMP Assumptions'!$M:$M,'Monthly Value (1)'!GI$4,'FCM-RNS-LMP Assumptions'!$R:$R,'Monthly Value (1)'!GI$6)+GI14*Assumptions!$B$23*((1+Assumptions!$B$57)^(GI4-2025)))*0</f>
        <v>0</v>
      </c>
      <c r="GJ26" s="278">
        <f>(SUMIFS('FCM-RNS-LMP Assumptions'!$AA:$AA,'FCM-RNS-LMP Assumptions'!$M:$M,'Monthly Value (1)'!GJ$4,'FCM-RNS-LMP Assumptions'!$R:$R,'Monthly Value (1)'!GJ$6)+GJ14*Assumptions!$B$23*((1+Assumptions!$B$57)^(GJ4-2025)))*0</f>
        <v>0</v>
      </c>
      <c r="GK26" s="278">
        <f>(SUMIFS('FCM-RNS-LMP Assumptions'!$AA:$AA,'FCM-RNS-LMP Assumptions'!$M:$M,'Monthly Value (1)'!GK$4,'FCM-RNS-LMP Assumptions'!$R:$R,'Monthly Value (1)'!GK$6)+GK14*Assumptions!$B$23*((1+Assumptions!$B$57)^(GK4-2025)))*0</f>
        <v>0</v>
      </c>
      <c r="GL26" s="278">
        <f>(SUMIFS('FCM-RNS-LMP Assumptions'!$AA:$AA,'FCM-RNS-LMP Assumptions'!$M:$M,'Monthly Value (1)'!GL$4,'FCM-RNS-LMP Assumptions'!$R:$R,'Monthly Value (1)'!GL$6)+GL14*Assumptions!$B$23*((1+Assumptions!$B$57)^(GL4-2025)))*0</f>
        <v>0</v>
      </c>
      <c r="GM26" s="278">
        <f>(SUMIFS('FCM-RNS-LMP Assumptions'!$AA:$AA,'FCM-RNS-LMP Assumptions'!$M:$M,'Monthly Value (1)'!GM$4,'FCM-RNS-LMP Assumptions'!$R:$R,'Monthly Value (1)'!GM$6)+GM14*Assumptions!$B$23*((1+Assumptions!$B$57)^(GM4-2025)))*0</f>
        <v>0</v>
      </c>
      <c r="GN26" s="278">
        <f>(SUMIFS('FCM-RNS-LMP Assumptions'!$AA:$AA,'FCM-RNS-LMP Assumptions'!$M:$M,'Monthly Value (1)'!GN$4,'FCM-RNS-LMP Assumptions'!$R:$R,'Monthly Value (1)'!GN$6)+GN14*Assumptions!$B$23*((1+Assumptions!$B$57)^(GN4-2025)))*0</f>
        <v>0</v>
      </c>
      <c r="GO26" s="278">
        <f>(SUMIFS('FCM-RNS-LMP Assumptions'!$AA:$AA,'FCM-RNS-LMP Assumptions'!$M:$M,'Monthly Value (1)'!GO$4,'FCM-RNS-LMP Assumptions'!$R:$R,'Monthly Value (1)'!GO$6)+GO14*Assumptions!$B$23*((1+Assumptions!$B$57)^(GO4-2025)))*0</f>
        <v>0</v>
      </c>
      <c r="GP26" s="278">
        <f>(SUMIFS('FCM-RNS-LMP Assumptions'!$AA:$AA,'FCM-RNS-LMP Assumptions'!$M:$M,'Monthly Value (1)'!GP$4,'FCM-RNS-LMP Assumptions'!$R:$R,'Monthly Value (1)'!GP$6)+GP14*Assumptions!$B$23*((1+Assumptions!$B$57)^(GP4-2025)))*0</f>
        <v>0</v>
      </c>
      <c r="GQ26" s="278">
        <f>(SUMIFS('FCM-RNS-LMP Assumptions'!$AA:$AA,'FCM-RNS-LMP Assumptions'!$M:$M,'Monthly Value (1)'!GQ$4,'FCM-RNS-LMP Assumptions'!$R:$R,'Monthly Value (1)'!GQ$6)+GQ14*Assumptions!$B$23*((1+Assumptions!$B$57)^(GQ4-2025)))*0</f>
        <v>0</v>
      </c>
      <c r="GR26" s="278">
        <f>(SUMIFS('FCM-RNS-LMP Assumptions'!$AA:$AA,'FCM-RNS-LMP Assumptions'!$M:$M,'Monthly Value (1)'!GR$4,'FCM-RNS-LMP Assumptions'!$R:$R,'Monthly Value (1)'!GR$6)+GR14*Assumptions!$B$23*((1+Assumptions!$B$57)^(GR4-2025)))*0</f>
        <v>0</v>
      </c>
      <c r="GS26" s="278">
        <f>(SUMIFS('FCM-RNS-LMP Assumptions'!$AA:$AA,'FCM-RNS-LMP Assumptions'!$M:$M,'Monthly Value (1)'!GS$4,'FCM-RNS-LMP Assumptions'!$R:$R,'Monthly Value (1)'!GS$6)+GS14*Assumptions!$B$23*((1+Assumptions!$B$57)^(GS4-2025)))*0</f>
        <v>0</v>
      </c>
      <c r="GT26" s="278">
        <f>(SUMIFS('FCM-RNS-LMP Assumptions'!$AA:$AA,'FCM-RNS-LMP Assumptions'!$M:$M,'Monthly Value (1)'!GT$4,'FCM-RNS-LMP Assumptions'!$R:$R,'Monthly Value (1)'!GT$6)+GT14*Assumptions!$B$23*((1+Assumptions!$B$57)^(GT4-2025)))*0</f>
        <v>0</v>
      </c>
      <c r="GU26" s="278">
        <f>(SUMIFS('FCM-RNS-LMP Assumptions'!$AA:$AA,'FCM-RNS-LMP Assumptions'!$M:$M,'Monthly Value (1)'!GU$4,'FCM-RNS-LMP Assumptions'!$R:$R,'Monthly Value (1)'!GU$6)+GU14*Assumptions!$B$23*((1+Assumptions!$B$57)^(GU4-2025)))*0</f>
        <v>0</v>
      </c>
      <c r="GV26" s="278">
        <f>(SUMIFS('FCM-RNS-LMP Assumptions'!$AA:$AA,'FCM-RNS-LMP Assumptions'!$M:$M,'Monthly Value (1)'!GV$4,'FCM-RNS-LMP Assumptions'!$R:$R,'Monthly Value (1)'!GV$6)+GV14*Assumptions!$B$23*((1+Assumptions!$B$57)^(GV4-2025)))*0</f>
        <v>0</v>
      </c>
      <c r="GW26" s="278">
        <f>(SUMIFS('FCM-RNS-LMP Assumptions'!$AA:$AA,'FCM-RNS-LMP Assumptions'!$M:$M,'Monthly Value (1)'!GW$4,'FCM-RNS-LMP Assumptions'!$R:$R,'Monthly Value (1)'!GW$6)+GW14*Assumptions!$B$23*((1+Assumptions!$B$57)^(GW4-2025)))*0</f>
        <v>0</v>
      </c>
      <c r="GX26" s="278">
        <f>(SUMIFS('FCM-RNS-LMP Assumptions'!$AA:$AA,'FCM-RNS-LMP Assumptions'!$M:$M,'Monthly Value (1)'!GX$4,'FCM-RNS-LMP Assumptions'!$R:$R,'Monthly Value (1)'!GX$6)+GX14*Assumptions!$B$23*((1+Assumptions!$B$57)^(GX4-2025)))*0</f>
        <v>0</v>
      </c>
      <c r="GY26" s="278">
        <f>(SUMIFS('FCM-RNS-LMP Assumptions'!$AA:$AA,'FCM-RNS-LMP Assumptions'!$M:$M,'Monthly Value (1)'!GY$4,'FCM-RNS-LMP Assumptions'!$R:$R,'Monthly Value (1)'!GY$6)+GY14*Assumptions!$B$23*((1+Assumptions!$B$57)^(GY4-2025)))*0</f>
        <v>0</v>
      </c>
      <c r="GZ26" s="278">
        <f>(SUMIFS('FCM-RNS-LMP Assumptions'!$AA:$AA,'FCM-RNS-LMP Assumptions'!$M:$M,'Monthly Value (1)'!GZ$4,'FCM-RNS-LMP Assumptions'!$R:$R,'Monthly Value (1)'!GZ$6)+GZ14*Assumptions!$B$23*((1+Assumptions!$B$57)^(GZ4-2025)))*0</f>
        <v>0</v>
      </c>
      <c r="HA26" s="278">
        <f>(SUMIFS('FCM-RNS-LMP Assumptions'!$AA:$AA,'FCM-RNS-LMP Assumptions'!$M:$M,'Monthly Value (1)'!HA$4,'FCM-RNS-LMP Assumptions'!$R:$R,'Monthly Value (1)'!HA$6)+HA14*Assumptions!$B$23*((1+Assumptions!$B$57)^(HA4-2025)))*0</f>
        <v>0</v>
      </c>
      <c r="HB26" s="278">
        <f>(SUMIFS('FCM-RNS-LMP Assumptions'!$AA:$AA,'FCM-RNS-LMP Assumptions'!$M:$M,'Monthly Value (1)'!HB$4,'FCM-RNS-LMP Assumptions'!$R:$R,'Monthly Value (1)'!HB$6)+HB14*Assumptions!$B$23*((1+Assumptions!$B$57)^(HB4-2025)))*0</f>
        <v>0</v>
      </c>
      <c r="HC26" s="278">
        <f>(SUMIFS('FCM-RNS-LMP Assumptions'!$AA:$AA,'FCM-RNS-LMP Assumptions'!$M:$M,'Monthly Value (1)'!HC$4,'FCM-RNS-LMP Assumptions'!$R:$R,'Monthly Value (1)'!HC$6)+HC14*Assumptions!$B$23*((1+Assumptions!$B$57)^(HC4-2025)))*0</f>
        <v>0</v>
      </c>
      <c r="HD26" s="278">
        <f>(SUMIFS('FCM-RNS-LMP Assumptions'!$AA:$AA,'FCM-RNS-LMP Assumptions'!$M:$M,'Monthly Value (1)'!HD$4,'FCM-RNS-LMP Assumptions'!$R:$R,'Monthly Value (1)'!HD$6)+HD14*Assumptions!$B$23*((1+Assumptions!$B$57)^(HD4-2025)))*0</f>
        <v>0</v>
      </c>
      <c r="HE26" s="278">
        <f>(SUMIFS('FCM-RNS-LMP Assumptions'!$AA:$AA,'FCM-RNS-LMP Assumptions'!$M:$M,'Monthly Value (1)'!HE$4,'FCM-RNS-LMP Assumptions'!$R:$R,'Monthly Value (1)'!HE$6)+HE14*Assumptions!$B$23*((1+Assumptions!$B$57)^(HE4-2025)))*0</f>
        <v>0</v>
      </c>
      <c r="HF26" s="278">
        <f>(SUMIFS('FCM-RNS-LMP Assumptions'!$AA:$AA,'FCM-RNS-LMP Assumptions'!$M:$M,'Monthly Value (1)'!HF$4,'FCM-RNS-LMP Assumptions'!$R:$R,'Monthly Value (1)'!HF$6)+HF14*Assumptions!$B$23*((1+Assumptions!$B$57)^(HF4-2025)))*0</f>
        <v>0</v>
      </c>
      <c r="HG26" s="278">
        <f>(SUMIFS('FCM-RNS-LMP Assumptions'!$AA:$AA,'FCM-RNS-LMP Assumptions'!$M:$M,'Monthly Value (1)'!HG$4,'FCM-RNS-LMP Assumptions'!$R:$R,'Monthly Value (1)'!HG$6)+HG14*Assumptions!$B$23*((1+Assumptions!$B$57)^(HG4-2025)))*0</f>
        <v>0</v>
      </c>
      <c r="HH26" s="278">
        <f>(SUMIFS('FCM-RNS-LMP Assumptions'!$AA:$AA,'FCM-RNS-LMP Assumptions'!$M:$M,'Monthly Value (1)'!HH$4,'FCM-RNS-LMP Assumptions'!$R:$R,'Monthly Value (1)'!HH$6)+HH14*Assumptions!$B$23*((1+Assumptions!$B$57)^(HH4-2025)))*0</f>
        <v>0</v>
      </c>
      <c r="HI26" s="278">
        <f>(SUMIFS('FCM-RNS-LMP Assumptions'!$AA:$AA,'FCM-RNS-LMP Assumptions'!$M:$M,'Monthly Value (1)'!HI$4,'FCM-RNS-LMP Assumptions'!$R:$R,'Monthly Value (1)'!HI$6)+HI14*Assumptions!$B$23*((1+Assumptions!$B$57)^(HI4-2025)))*0</f>
        <v>0</v>
      </c>
      <c r="HJ26" s="278">
        <f>(SUMIFS('FCM-RNS-LMP Assumptions'!$AA:$AA,'FCM-RNS-LMP Assumptions'!$M:$M,'Monthly Value (1)'!HJ$4,'FCM-RNS-LMP Assumptions'!$R:$R,'Monthly Value (1)'!HJ$6)+HJ14*Assumptions!$B$23*((1+Assumptions!$B$57)^(HJ4-2025)))*0</f>
        <v>0</v>
      </c>
      <c r="HK26" s="278">
        <f>(SUMIFS('FCM-RNS-LMP Assumptions'!$AA:$AA,'FCM-RNS-LMP Assumptions'!$M:$M,'Monthly Value (1)'!HK$4,'FCM-RNS-LMP Assumptions'!$R:$R,'Monthly Value (1)'!HK$6)+HK14*Assumptions!$B$23*((1+Assumptions!$B$57)^(HK4-2025)))*0</f>
        <v>0</v>
      </c>
      <c r="HL26" s="278">
        <f>(SUMIFS('FCM-RNS-LMP Assumptions'!$AA:$AA,'FCM-RNS-LMP Assumptions'!$M:$M,'Monthly Value (1)'!HL$4,'FCM-RNS-LMP Assumptions'!$R:$R,'Monthly Value (1)'!HL$6)+HL14*Assumptions!$B$23*((1+Assumptions!$B$57)^(HL4-2025)))*0</f>
        <v>0</v>
      </c>
      <c r="HM26" s="278">
        <f>(SUMIFS('FCM-RNS-LMP Assumptions'!$AA:$AA,'FCM-RNS-LMP Assumptions'!$M:$M,'Monthly Value (1)'!HM$4,'FCM-RNS-LMP Assumptions'!$R:$R,'Monthly Value (1)'!HM$6)+HM14*Assumptions!$B$23*((1+Assumptions!$B$57)^(HM4-2025)))*0</f>
        <v>0</v>
      </c>
      <c r="HN26" s="278">
        <f>(SUMIFS('FCM-RNS-LMP Assumptions'!$AA:$AA,'FCM-RNS-LMP Assumptions'!$M:$M,'Monthly Value (1)'!HN$4,'FCM-RNS-LMP Assumptions'!$R:$R,'Monthly Value (1)'!HN$6)+HN14*Assumptions!$B$23*((1+Assumptions!$B$57)^(HN4-2025)))*0</f>
        <v>0</v>
      </c>
      <c r="HO26" s="278">
        <f>(SUMIFS('FCM-RNS-LMP Assumptions'!$AA:$AA,'FCM-RNS-LMP Assumptions'!$M:$M,'Monthly Value (1)'!HO$4,'FCM-RNS-LMP Assumptions'!$R:$R,'Monthly Value (1)'!HO$6)+HO14*Assumptions!$B$23*((1+Assumptions!$B$57)^(HO4-2025)))*0</f>
        <v>0</v>
      </c>
      <c r="HP26" s="278">
        <f>(SUMIFS('FCM-RNS-LMP Assumptions'!$AA:$AA,'FCM-RNS-LMP Assumptions'!$M:$M,'Monthly Value (1)'!HP$4,'FCM-RNS-LMP Assumptions'!$R:$R,'Monthly Value (1)'!HP$6)+HP14*Assumptions!$B$23*((1+Assumptions!$B$57)^(HP4-2025)))*0</f>
        <v>0</v>
      </c>
      <c r="HQ26" s="278">
        <f>(SUMIFS('FCM-RNS-LMP Assumptions'!$AA:$AA,'FCM-RNS-LMP Assumptions'!$M:$M,'Monthly Value (1)'!HQ$4,'FCM-RNS-LMP Assumptions'!$R:$R,'Monthly Value (1)'!HQ$6)+HQ14*Assumptions!$B$23*((1+Assumptions!$B$57)^(HQ4-2025)))*0</f>
        <v>0</v>
      </c>
      <c r="HR26" s="278">
        <f>(SUMIFS('FCM-RNS-LMP Assumptions'!$AA:$AA,'FCM-RNS-LMP Assumptions'!$M:$M,'Monthly Value (1)'!HR$4,'FCM-RNS-LMP Assumptions'!$R:$R,'Monthly Value (1)'!HR$6)+HR14*Assumptions!$B$23*((1+Assumptions!$B$57)^(HR4-2025)))*0</f>
        <v>0</v>
      </c>
      <c r="HS26" s="278">
        <f>(SUMIFS('FCM-RNS-LMP Assumptions'!$AA:$AA,'FCM-RNS-LMP Assumptions'!$M:$M,'Monthly Value (1)'!HS$4,'FCM-RNS-LMP Assumptions'!$R:$R,'Monthly Value (1)'!HS$6)+HS14*Assumptions!$B$23*((1+Assumptions!$B$57)^(HS4-2025)))*0</f>
        <v>0</v>
      </c>
      <c r="HT26" s="278">
        <f>(SUMIFS('FCM-RNS-LMP Assumptions'!$AA:$AA,'FCM-RNS-LMP Assumptions'!$M:$M,'Monthly Value (1)'!HT$4,'FCM-RNS-LMP Assumptions'!$R:$R,'Monthly Value (1)'!HT$6)+HT14*Assumptions!$B$23*((1+Assumptions!$B$57)^(HT4-2025)))*0</f>
        <v>0</v>
      </c>
      <c r="HU26" s="278">
        <f>(SUMIFS('FCM-RNS-LMP Assumptions'!$AA:$AA,'FCM-RNS-LMP Assumptions'!$M:$M,'Monthly Value (1)'!HU$4,'FCM-RNS-LMP Assumptions'!$R:$R,'Monthly Value (1)'!HU$6)+HU14*Assumptions!$B$23*((1+Assumptions!$B$57)^(HU4-2025)))*0</f>
        <v>0</v>
      </c>
      <c r="HV26" s="278">
        <f>(SUMIFS('FCM-RNS-LMP Assumptions'!$AA:$AA,'FCM-RNS-LMP Assumptions'!$M:$M,'Monthly Value (1)'!HV$4,'FCM-RNS-LMP Assumptions'!$R:$R,'Monthly Value (1)'!HV$6)+HV14*Assumptions!$B$23*((1+Assumptions!$B$57)^(HV4-2025)))*0</f>
        <v>0</v>
      </c>
      <c r="HW26" s="278">
        <f>(SUMIFS('FCM-RNS-LMP Assumptions'!$AA:$AA,'FCM-RNS-LMP Assumptions'!$M:$M,'Monthly Value (1)'!HW$4,'FCM-RNS-LMP Assumptions'!$R:$R,'Monthly Value (1)'!HW$6)+HW14*Assumptions!$B$23*((1+Assumptions!$B$57)^(HW4-2025)))*0</f>
        <v>0</v>
      </c>
      <c r="HX26" s="278">
        <f>(SUMIFS('FCM-RNS-LMP Assumptions'!$AA:$AA,'FCM-RNS-LMP Assumptions'!$M:$M,'Monthly Value (1)'!HX$4,'FCM-RNS-LMP Assumptions'!$R:$R,'Monthly Value (1)'!HX$6)+HX14*Assumptions!$B$23*((1+Assumptions!$B$57)^(HX4-2025)))*0</f>
        <v>0</v>
      </c>
      <c r="HY26" s="278">
        <f>(SUMIFS('FCM-RNS-LMP Assumptions'!$AA:$AA,'FCM-RNS-LMP Assumptions'!$M:$M,'Monthly Value (1)'!HY$4,'FCM-RNS-LMP Assumptions'!$R:$R,'Monthly Value (1)'!HY$6)+HY14*Assumptions!$B$23*((1+Assumptions!$B$57)^(HY4-2025)))*0</f>
        <v>0</v>
      </c>
      <c r="HZ26" s="278">
        <f>(SUMIFS('FCM-RNS-LMP Assumptions'!$AA:$AA,'FCM-RNS-LMP Assumptions'!$M:$M,'Monthly Value (1)'!HZ$4,'FCM-RNS-LMP Assumptions'!$R:$R,'Monthly Value (1)'!HZ$6)+HZ14*Assumptions!$B$23*((1+Assumptions!$B$57)^(HZ4-2025)))*0</f>
        <v>0</v>
      </c>
      <c r="IA26" s="278">
        <f>(SUMIFS('FCM-RNS-LMP Assumptions'!$AA:$AA,'FCM-RNS-LMP Assumptions'!$M:$M,'Monthly Value (1)'!IA$4,'FCM-RNS-LMP Assumptions'!$R:$R,'Monthly Value (1)'!IA$6)+IA14*Assumptions!$B$23*((1+Assumptions!$B$57)^(IA4-2025)))*0</f>
        <v>0</v>
      </c>
      <c r="IB26" s="278">
        <f>(SUMIFS('FCM-RNS-LMP Assumptions'!$AA:$AA,'FCM-RNS-LMP Assumptions'!$M:$M,'Monthly Value (1)'!IB$4,'FCM-RNS-LMP Assumptions'!$R:$R,'Monthly Value (1)'!IB$6)+IB14*Assumptions!$B$23*((1+Assumptions!$B$57)^(IB4-2025)))*0</f>
        <v>0</v>
      </c>
      <c r="IC26" s="278">
        <f>(SUMIFS('FCM-RNS-LMP Assumptions'!$AA:$AA,'FCM-RNS-LMP Assumptions'!$M:$M,'Monthly Value (1)'!IC$4,'FCM-RNS-LMP Assumptions'!$R:$R,'Monthly Value (1)'!IC$6)+IC14*Assumptions!$B$23*((1+Assumptions!$B$57)^(IC4-2025)))*0</f>
        <v>0</v>
      </c>
      <c r="ID26" s="278">
        <f>(SUMIFS('FCM-RNS-LMP Assumptions'!$AA:$AA,'FCM-RNS-LMP Assumptions'!$M:$M,'Monthly Value (1)'!ID$4,'FCM-RNS-LMP Assumptions'!$R:$R,'Monthly Value (1)'!ID$6)+ID14*Assumptions!$B$23*((1+Assumptions!$B$57)^(ID4-2025)))*0</f>
        <v>0</v>
      </c>
      <c r="IE26" s="278">
        <f>(SUMIFS('FCM-RNS-LMP Assumptions'!$AA:$AA,'FCM-RNS-LMP Assumptions'!$M:$M,'Monthly Value (1)'!IE$4,'FCM-RNS-LMP Assumptions'!$R:$R,'Monthly Value (1)'!IE$6)+IE14*Assumptions!$B$23*((1+Assumptions!$B$57)^(IE4-2025)))*0</f>
        <v>0</v>
      </c>
      <c r="IF26" s="278">
        <f>(SUMIFS('FCM-RNS-LMP Assumptions'!$AA:$AA,'FCM-RNS-LMP Assumptions'!$M:$M,'Monthly Value (1)'!IF$4,'FCM-RNS-LMP Assumptions'!$R:$R,'Monthly Value (1)'!IF$6)+IF14*Assumptions!$B$23*((1+Assumptions!$B$57)^(IF4-2025)))*0</f>
        <v>0</v>
      </c>
      <c r="IG26" s="278">
        <f>(SUMIFS('FCM-RNS-LMP Assumptions'!$AA:$AA,'FCM-RNS-LMP Assumptions'!$M:$M,'Monthly Value (1)'!IG$4,'FCM-RNS-LMP Assumptions'!$R:$R,'Monthly Value (1)'!IG$6)+IG14*Assumptions!$B$23*((1+Assumptions!$B$57)^(IG4-2025)))*0</f>
        <v>0</v>
      </c>
      <c r="IH26" s="278">
        <f>(SUMIFS('FCM-RNS-LMP Assumptions'!$AA:$AA,'FCM-RNS-LMP Assumptions'!$M:$M,'Monthly Value (1)'!IH$4,'FCM-RNS-LMP Assumptions'!$R:$R,'Monthly Value (1)'!IH$6)+IH14*Assumptions!$B$23*((1+Assumptions!$B$57)^(IH4-2025)))*0</f>
        <v>0</v>
      </c>
      <c r="II26" s="278">
        <f>(SUMIFS('FCM-RNS-LMP Assumptions'!$AA:$AA,'FCM-RNS-LMP Assumptions'!$M:$M,'Monthly Value (1)'!II$4,'FCM-RNS-LMP Assumptions'!$R:$R,'Monthly Value (1)'!II$6)+II14*Assumptions!$B$23*((1+Assumptions!$B$57)^(II4-2025)))*0</f>
        <v>0</v>
      </c>
      <c r="IJ26" s="278">
        <f>(SUMIFS('FCM-RNS-LMP Assumptions'!$AA:$AA,'FCM-RNS-LMP Assumptions'!$M:$M,'Monthly Value (1)'!IJ$4,'FCM-RNS-LMP Assumptions'!$R:$R,'Monthly Value (1)'!IJ$6)+IJ14*Assumptions!$B$23*((1+Assumptions!$B$57)^(IJ4-2025)))*0</f>
        <v>0</v>
      </c>
      <c r="IK26" s="278">
        <f>(SUMIFS('FCM-RNS-LMP Assumptions'!$AA:$AA,'FCM-RNS-LMP Assumptions'!$M:$M,'Monthly Value (1)'!IK$4,'FCM-RNS-LMP Assumptions'!$R:$R,'Monthly Value (1)'!IK$6)+IK14*Assumptions!$B$23*((1+Assumptions!$B$57)^(IK4-2025)))*0</f>
        <v>0</v>
      </c>
      <c r="IL26" s="278">
        <f>(SUMIFS('FCM-RNS-LMP Assumptions'!$AA:$AA,'FCM-RNS-LMP Assumptions'!$M:$M,'Monthly Value (1)'!IL$4,'FCM-RNS-LMP Assumptions'!$R:$R,'Monthly Value (1)'!IL$6)+IL14*Assumptions!$B$23*((1+Assumptions!$B$57)^(IL4-2025)))*0</f>
        <v>0</v>
      </c>
      <c r="IM26" s="278">
        <f>(SUMIFS('FCM-RNS-LMP Assumptions'!$AA:$AA,'FCM-RNS-LMP Assumptions'!$M:$M,'Monthly Value (1)'!IM$4,'FCM-RNS-LMP Assumptions'!$R:$R,'Monthly Value (1)'!IM$6)+IM14*Assumptions!$B$23*((1+Assumptions!$B$57)^(IM4-2025)))*0</f>
        <v>0</v>
      </c>
      <c r="IN26" s="278">
        <f>(SUMIFS('FCM-RNS-LMP Assumptions'!$AA:$AA,'FCM-RNS-LMP Assumptions'!$M:$M,'Monthly Value (1)'!IN$4,'FCM-RNS-LMP Assumptions'!$R:$R,'Monthly Value (1)'!IN$6)+IN14*Assumptions!$B$23*((1+Assumptions!$B$57)^(IN4-2025)))*0</f>
        <v>0</v>
      </c>
      <c r="IO26" s="278">
        <f>(SUMIFS('FCM-RNS-LMP Assumptions'!$AA:$AA,'FCM-RNS-LMP Assumptions'!$M:$M,'Monthly Value (1)'!IO$4,'FCM-RNS-LMP Assumptions'!$R:$R,'Monthly Value (1)'!IO$6)+IO14*Assumptions!$B$23*((1+Assumptions!$B$57)^(IO4-2025)))*0</f>
        <v>0</v>
      </c>
      <c r="IP26" s="278">
        <f>(SUMIFS('FCM-RNS-LMP Assumptions'!$AA:$AA,'FCM-RNS-LMP Assumptions'!$M:$M,'Monthly Value (1)'!IP$4,'FCM-RNS-LMP Assumptions'!$R:$R,'Monthly Value (1)'!IP$6)+IP14*Assumptions!$B$23*((1+Assumptions!$B$57)^(IP4-2025)))*0</f>
        <v>0</v>
      </c>
      <c r="IQ26" s="278">
        <f>(SUMIFS('FCM-RNS-LMP Assumptions'!$AA:$AA,'FCM-RNS-LMP Assumptions'!$M:$M,'Monthly Value (1)'!IQ$4,'FCM-RNS-LMP Assumptions'!$R:$R,'Monthly Value (1)'!IQ$6)+IQ14*Assumptions!$B$23*((1+Assumptions!$B$57)^(IQ4-2025)))*0</f>
        <v>0</v>
      </c>
      <c r="IR26" s="278">
        <f>(SUMIFS('FCM-RNS-LMP Assumptions'!$AA:$AA,'FCM-RNS-LMP Assumptions'!$M:$M,'Monthly Value (1)'!IR$4,'FCM-RNS-LMP Assumptions'!$R:$R,'Monthly Value (1)'!IR$6)+IR14*Assumptions!$B$23*((1+Assumptions!$B$57)^(IR4-2025)))*0</f>
        <v>0</v>
      </c>
      <c r="IS26" s="278">
        <f>(SUMIFS('FCM-RNS-LMP Assumptions'!$AA:$AA,'FCM-RNS-LMP Assumptions'!$M:$M,'Monthly Value (1)'!IS$4,'FCM-RNS-LMP Assumptions'!$R:$R,'Monthly Value (1)'!IS$6)+IS14*Assumptions!$B$23*((1+Assumptions!$B$57)^(IS4-2025)))*0</f>
        <v>0</v>
      </c>
      <c r="IT26" s="278">
        <f>(SUMIFS('FCM-RNS-LMP Assumptions'!$AA:$AA,'FCM-RNS-LMP Assumptions'!$M:$M,'Monthly Value (1)'!IT$4,'FCM-RNS-LMP Assumptions'!$R:$R,'Monthly Value (1)'!IT$6)+IT14*Assumptions!$B$23*((1+Assumptions!$B$57)^(IT4-2025)))*0</f>
        <v>0</v>
      </c>
      <c r="IU26" s="278">
        <f>(SUMIFS('FCM-RNS-LMP Assumptions'!$AA:$AA,'FCM-RNS-LMP Assumptions'!$M:$M,'Monthly Value (1)'!IU$4,'FCM-RNS-LMP Assumptions'!$R:$R,'Monthly Value (1)'!IU$6)+IU14*Assumptions!$B$23*((1+Assumptions!$B$57)^(IU4-2025)))*0</f>
        <v>0</v>
      </c>
      <c r="IV26" s="278">
        <f>(SUMIFS('FCM-RNS-LMP Assumptions'!$AA:$AA,'FCM-RNS-LMP Assumptions'!$M:$M,'Monthly Value (1)'!IV$4,'FCM-RNS-LMP Assumptions'!$R:$R,'Monthly Value (1)'!IV$6)+IV14*Assumptions!$B$23*((1+Assumptions!$B$57)^(IV4-2025)))*0</f>
        <v>0</v>
      </c>
      <c r="IW26" s="278">
        <f>(SUMIFS('FCM-RNS-LMP Assumptions'!$AA:$AA,'FCM-RNS-LMP Assumptions'!$M:$M,'Monthly Value (1)'!IW$4,'FCM-RNS-LMP Assumptions'!$R:$R,'Monthly Value (1)'!IW$6)+IW14*Assumptions!$B$23*((1+Assumptions!$B$57)^(IW4-2025)))*0</f>
        <v>0</v>
      </c>
      <c r="IX26" s="278">
        <f>(SUMIFS('FCM-RNS-LMP Assumptions'!$AA:$AA,'FCM-RNS-LMP Assumptions'!$M:$M,'Monthly Value (1)'!IX$4,'FCM-RNS-LMP Assumptions'!$R:$R,'Monthly Value (1)'!IX$6)+IX14*Assumptions!$B$23*((1+Assumptions!$B$57)^(IX4-2025)))*0</f>
        <v>0</v>
      </c>
      <c r="IY26" s="278">
        <f>(SUMIFS('FCM-RNS-LMP Assumptions'!$AA:$AA,'FCM-RNS-LMP Assumptions'!$M:$M,'Monthly Value (1)'!IY$4,'FCM-RNS-LMP Assumptions'!$R:$R,'Monthly Value (1)'!IY$6)+IY14*Assumptions!$B$23*((1+Assumptions!$B$57)^(IY4-2025)))*0</f>
        <v>0</v>
      </c>
      <c r="IZ26" s="278">
        <f>(SUMIFS('FCM-RNS-LMP Assumptions'!$AA:$AA,'FCM-RNS-LMP Assumptions'!$M:$M,'Monthly Value (1)'!IZ$4,'FCM-RNS-LMP Assumptions'!$R:$R,'Monthly Value (1)'!IZ$6)+IZ14*Assumptions!$B$23*((1+Assumptions!$B$57)^(IZ4-2025)))*0</f>
        <v>0</v>
      </c>
      <c r="JA26" s="278">
        <f>(SUMIFS('FCM-RNS-LMP Assumptions'!$AA:$AA,'FCM-RNS-LMP Assumptions'!$M:$M,'Monthly Value (1)'!JA$4,'FCM-RNS-LMP Assumptions'!$R:$R,'Monthly Value (1)'!JA$6)+JA14*Assumptions!$B$23*((1+Assumptions!$B$57)^(JA4-2025)))*0</f>
        <v>0</v>
      </c>
      <c r="JB26" s="278">
        <f>(SUMIFS('FCM-RNS-LMP Assumptions'!$AA:$AA,'FCM-RNS-LMP Assumptions'!$M:$M,'Monthly Value (1)'!JB$4,'FCM-RNS-LMP Assumptions'!$R:$R,'Monthly Value (1)'!JB$6)+JB14*Assumptions!$B$23*((1+Assumptions!$B$57)^(JB4-2025)))*0</f>
        <v>0</v>
      </c>
      <c r="JC26" s="278">
        <f>(SUMIFS('FCM-RNS-LMP Assumptions'!$AA:$AA,'FCM-RNS-LMP Assumptions'!$M:$M,'Monthly Value (1)'!JC$4,'FCM-RNS-LMP Assumptions'!$R:$R,'Monthly Value (1)'!JC$6)+JC14*Assumptions!$B$23*((1+Assumptions!$B$57)^(JC4-2025)))*0</f>
        <v>0</v>
      </c>
      <c r="JD26" s="278">
        <f>(SUMIFS('FCM-RNS-LMP Assumptions'!$AA:$AA,'FCM-RNS-LMP Assumptions'!$M:$M,'Monthly Value (1)'!JD$4,'FCM-RNS-LMP Assumptions'!$R:$R,'Monthly Value (1)'!JD$6)+JD14*Assumptions!$B$23*((1+Assumptions!$B$57)^(JD4-2025)))*0</f>
        <v>0</v>
      </c>
      <c r="JE26" s="278">
        <f>(SUMIFS('FCM-RNS-LMP Assumptions'!$AA:$AA,'FCM-RNS-LMP Assumptions'!$M:$M,'Monthly Value (1)'!JE$4,'FCM-RNS-LMP Assumptions'!$R:$R,'Monthly Value (1)'!JE$6)+JE14*Assumptions!$B$23*((1+Assumptions!$B$57)^(JE4-2025)))*0</f>
        <v>0</v>
      </c>
      <c r="JF26" s="278">
        <f>(SUMIFS('FCM-RNS-LMP Assumptions'!$AA:$AA,'FCM-RNS-LMP Assumptions'!$M:$M,'Monthly Value (1)'!JF$4,'FCM-RNS-LMP Assumptions'!$R:$R,'Monthly Value (1)'!JF$6)+JF14*Assumptions!$B$23*((1+Assumptions!$B$57)^(JF4-2025)))*0</f>
        <v>0</v>
      </c>
      <c r="JG26" s="278">
        <f>(SUMIFS('FCM-RNS-LMP Assumptions'!$AA:$AA,'FCM-RNS-LMP Assumptions'!$M:$M,'Monthly Value (1)'!JG$4,'FCM-RNS-LMP Assumptions'!$R:$R,'Monthly Value (1)'!JG$6)+JG14*Assumptions!$B$23*((1+Assumptions!$B$57)^(JG4-2025)))*0</f>
        <v>0</v>
      </c>
      <c r="JH26" s="278">
        <f>(SUMIFS('FCM-RNS-LMP Assumptions'!$AA:$AA,'FCM-RNS-LMP Assumptions'!$M:$M,'Monthly Value (1)'!JH$4,'FCM-RNS-LMP Assumptions'!$R:$R,'Monthly Value (1)'!JH$6)+JH14*Assumptions!$B$23*((1+Assumptions!$B$57)^(JH4-2025)))*0</f>
        <v>0</v>
      </c>
      <c r="JI26" s="278">
        <f>(SUMIFS('FCM-RNS-LMP Assumptions'!$AA:$AA,'FCM-RNS-LMP Assumptions'!$M:$M,'Monthly Value (1)'!JI$4,'FCM-RNS-LMP Assumptions'!$R:$R,'Monthly Value (1)'!JI$6)+JI14*Assumptions!$B$23*((1+Assumptions!$B$57)^(JI4-2025)))*0</f>
        <v>0</v>
      </c>
      <c r="JJ26" s="278">
        <f>(SUMIFS('FCM-RNS-LMP Assumptions'!$AA:$AA,'FCM-RNS-LMP Assumptions'!$M:$M,'Monthly Value (1)'!JJ$4,'FCM-RNS-LMP Assumptions'!$R:$R,'Monthly Value (1)'!JJ$6)+JJ14*Assumptions!$B$23*((1+Assumptions!$B$57)^(JJ4-2025)))*0</f>
        <v>0</v>
      </c>
      <c r="JK26" s="278">
        <f>(SUMIFS('FCM-RNS-LMP Assumptions'!$AA:$AA,'FCM-RNS-LMP Assumptions'!$M:$M,'Monthly Value (1)'!JK$4,'FCM-RNS-LMP Assumptions'!$R:$R,'Monthly Value (1)'!JK$6)+JK14*Assumptions!$B$23*((1+Assumptions!$B$57)^(JK4-2025)))*0</f>
        <v>0</v>
      </c>
      <c r="JL26" s="278">
        <f>(SUMIFS('FCM-RNS-LMP Assumptions'!$AA:$AA,'FCM-RNS-LMP Assumptions'!$M:$M,'Monthly Value (1)'!JL$4,'FCM-RNS-LMP Assumptions'!$R:$R,'Monthly Value (1)'!JL$6)+JL14*Assumptions!$B$23*((1+Assumptions!$B$57)^(JL4-2025)))*0</f>
        <v>0</v>
      </c>
      <c r="JM26" s="278">
        <f>(SUMIFS('FCM-RNS-LMP Assumptions'!$AA:$AA,'FCM-RNS-LMP Assumptions'!$M:$M,'Monthly Value (1)'!JM$4,'FCM-RNS-LMP Assumptions'!$R:$R,'Monthly Value (1)'!JM$6)+JM14*Assumptions!$B$23*((1+Assumptions!$B$57)^(JM4-2025)))*0</f>
        <v>0</v>
      </c>
      <c r="JN26" s="278">
        <f>(SUMIFS('FCM-RNS-LMP Assumptions'!$AA:$AA,'FCM-RNS-LMP Assumptions'!$M:$M,'Monthly Value (1)'!JN$4,'FCM-RNS-LMP Assumptions'!$R:$R,'Monthly Value (1)'!JN$6)+JN14*Assumptions!$B$23*((1+Assumptions!$B$57)^(JN4-2025)))*0</f>
        <v>0</v>
      </c>
      <c r="JO26" s="278">
        <f>(SUMIFS('FCM-RNS-LMP Assumptions'!$AA:$AA,'FCM-RNS-LMP Assumptions'!$M:$M,'Monthly Value (1)'!JO$4,'FCM-RNS-LMP Assumptions'!$R:$R,'Monthly Value (1)'!JO$6)+JO14*Assumptions!$B$23*((1+Assumptions!$B$57)^(JO4-2025)))*0</f>
        <v>0</v>
      </c>
      <c r="JP26" s="278">
        <f>(SUMIFS('FCM-RNS-LMP Assumptions'!$AA:$AA,'FCM-RNS-LMP Assumptions'!$M:$M,'Monthly Value (1)'!JP$4,'FCM-RNS-LMP Assumptions'!$R:$R,'Monthly Value (1)'!JP$6)+JP14*Assumptions!$B$23*((1+Assumptions!$B$57)^(JP4-2025)))*0</f>
        <v>0</v>
      </c>
      <c r="JQ26" s="278">
        <f>(SUMIFS('FCM-RNS-LMP Assumptions'!$AA:$AA,'FCM-RNS-LMP Assumptions'!$M:$M,'Monthly Value (1)'!JQ$4,'FCM-RNS-LMP Assumptions'!$R:$R,'Monthly Value (1)'!JQ$6)+JQ14*Assumptions!$B$23*((1+Assumptions!$B$57)^(JQ4-2025)))*0</f>
        <v>0</v>
      </c>
      <c r="JR26" s="278">
        <f>(SUMIFS('FCM-RNS-LMP Assumptions'!$AA:$AA,'FCM-RNS-LMP Assumptions'!$M:$M,'Monthly Value (1)'!JR$4,'FCM-RNS-LMP Assumptions'!$R:$R,'Monthly Value (1)'!JR$6)+JR14*Assumptions!$B$23*((1+Assumptions!$B$57)^(JR4-2025)))*0</f>
        <v>0</v>
      </c>
      <c r="JS26" s="278">
        <f>(SUMIFS('FCM-RNS-LMP Assumptions'!$AA:$AA,'FCM-RNS-LMP Assumptions'!$M:$M,'Monthly Value (1)'!JS$4,'FCM-RNS-LMP Assumptions'!$R:$R,'Monthly Value (1)'!JS$6)+JS14*Assumptions!$B$23*((1+Assumptions!$B$57)^(JS4-2025)))*0</f>
        <v>0</v>
      </c>
      <c r="JT26" s="278">
        <f>(SUMIFS('FCM-RNS-LMP Assumptions'!$AA:$AA,'FCM-RNS-LMP Assumptions'!$M:$M,'Monthly Value (1)'!JT$4,'FCM-RNS-LMP Assumptions'!$R:$R,'Monthly Value (1)'!JT$6)+JT14*Assumptions!$B$23*((1+Assumptions!$B$57)^(JT4-2025)))*0</f>
        <v>0</v>
      </c>
      <c r="JU26" s="278">
        <f>(SUMIFS('FCM-RNS-LMP Assumptions'!$AA:$AA,'FCM-RNS-LMP Assumptions'!$M:$M,'Monthly Value (1)'!JU$4,'FCM-RNS-LMP Assumptions'!$R:$R,'Monthly Value (1)'!JU$6)+JU14*Assumptions!$B$23*((1+Assumptions!$B$57)^(JU4-2025)))*0</f>
        <v>0</v>
      </c>
      <c r="JV26" s="278">
        <f>(SUMIFS('FCM-RNS-LMP Assumptions'!$AA:$AA,'FCM-RNS-LMP Assumptions'!$M:$M,'Monthly Value (1)'!JV$4,'FCM-RNS-LMP Assumptions'!$R:$R,'Monthly Value (1)'!JV$6)+JV14*Assumptions!$B$23*((1+Assumptions!$B$57)^(JV4-2025)))*0</f>
        <v>0</v>
      </c>
      <c r="JW26" s="278">
        <f>(SUMIFS('FCM-RNS-LMP Assumptions'!$AA:$AA,'FCM-RNS-LMP Assumptions'!$M:$M,'Monthly Value (1)'!JW$4,'FCM-RNS-LMP Assumptions'!$R:$R,'Monthly Value (1)'!JW$6)+JW14*Assumptions!$B$23*((1+Assumptions!$B$57)^(JW4-2025)))*0</f>
        <v>0</v>
      </c>
      <c r="JX26" s="278">
        <f>(SUMIFS('FCM-RNS-LMP Assumptions'!$AA:$AA,'FCM-RNS-LMP Assumptions'!$M:$M,'Monthly Value (1)'!JX$4,'FCM-RNS-LMP Assumptions'!$R:$R,'Monthly Value (1)'!JX$6)+JX14*Assumptions!$B$23*((1+Assumptions!$B$57)^(JX4-2025)))*0</f>
        <v>0</v>
      </c>
      <c r="JY26" s="278">
        <f>(SUMIFS('FCM-RNS-LMP Assumptions'!$AA:$AA,'FCM-RNS-LMP Assumptions'!$M:$M,'Monthly Value (1)'!JY$4,'FCM-RNS-LMP Assumptions'!$R:$R,'Monthly Value (1)'!JY$6)+JY14*Assumptions!$B$23*((1+Assumptions!$B$57)^(JY4-2025)))*0</f>
        <v>0</v>
      </c>
      <c r="JZ26" s="278">
        <f>(SUMIFS('FCM-RNS-LMP Assumptions'!$AA:$AA,'FCM-RNS-LMP Assumptions'!$M:$M,'Monthly Value (1)'!JZ$4,'FCM-RNS-LMP Assumptions'!$R:$R,'Monthly Value (1)'!JZ$6)+JZ14*Assumptions!$B$23*((1+Assumptions!$B$57)^(JZ4-2025)))*0</f>
        <v>0</v>
      </c>
      <c r="KA26" s="278">
        <f>(SUMIFS('FCM-RNS-LMP Assumptions'!$AA:$AA,'FCM-RNS-LMP Assumptions'!$M:$M,'Monthly Value (1)'!KA$4,'FCM-RNS-LMP Assumptions'!$R:$R,'Monthly Value (1)'!KA$6)+KA14*Assumptions!$B$23*((1+Assumptions!$B$57)^(KA4-2025)))*0</f>
        <v>0</v>
      </c>
      <c r="KB26" s="278">
        <f>(SUMIFS('FCM-RNS-LMP Assumptions'!$AA:$AA,'FCM-RNS-LMP Assumptions'!$M:$M,'Monthly Value (1)'!KB$4,'FCM-RNS-LMP Assumptions'!$R:$R,'Monthly Value (1)'!KB$6)+KB14*Assumptions!$B$23*((1+Assumptions!$B$57)^(KB4-2025)))*0</f>
        <v>0</v>
      </c>
      <c r="KC26" s="278">
        <f>(SUMIFS('FCM-RNS-LMP Assumptions'!$AA:$AA,'FCM-RNS-LMP Assumptions'!$M:$M,'Monthly Value (1)'!KC$4,'FCM-RNS-LMP Assumptions'!$R:$R,'Monthly Value (1)'!KC$6)+KC14*Assumptions!$B$23*((1+Assumptions!$B$57)^(KC4-2025)))*0</f>
        <v>0</v>
      </c>
      <c r="KD26" s="278">
        <f>(SUMIFS('FCM-RNS-LMP Assumptions'!$AA:$AA,'FCM-RNS-LMP Assumptions'!$M:$M,'Monthly Value (1)'!KD$4,'FCM-RNS-LMP Assumptions'!$R:$R,'Monthly Value (1)'!KD$6)+KD14*Assumptions!$B$23*((1+Assumptions!$B$57)^(KD4-2025)))*0</f>
        <v>0</v>
      </c>
      <c r="KE26" s="278">
        <f>(SUMIFS('FCM-RNS-LMP Assumptions'!$AA:$AA,'FCM-RNS-LMP Assumptions'!$M:$M,'Monthly Value (1)'!KE$4,'FCM-RNS-LMP Assumptions'!$R:$R,'Monthly Value (1)'!KE$6)+KE14*Assumptions!$B$23*((1+Assumptions!$B$57)^(KE4-2025)))*0</f>
        <v>0</v>
      </c>
      <c r="KF26" s="278">
        <f>(SUMIFS('FCM-RNS-LMP Assumptions'!$AA:$AA,'FCM-RNS-LMP Assumptions'!$M:$M,'Monthly Value (1)'!KF$4,'FCM-RNS-LMP Assumptions'!$R:$R,'Monthly Value (1)'!KF$6)+KF14*Assumptions!$B$23*((1+Assumptions!$B$57)^(KF4-2025)))*0</f>
        <v>0</v>
      </c>
      <c r="KG26" s="278">
        <f>(SUMIFS('FCM-RNS-LMP Assumptions'!$AA:$AA,'FCM-RNS-LMP Assumptions'!$M:$M,'Monthly Value (1)'!KG$4,'FCM-RNS-LMP Assumptions'!$R:$R,'Monthly Value (1)'!KG$6)+KG14*Assumptions!$B$23*((1+Assumptions!$B$57)^(KG4-2025)))*0</f>
        <v>0</v>
      </c>
      <c r="KH26" s="278">
        <f>(SUMIFS('FCM-RNS-LMP Assumptions'!$AA:$AA,'FCM-RNS-LMP Assumptions'!$M:$M,'Monthly Value (1)'!KH$4,'FCM-RNS-LMP Assumptions'!$R:$R,'Monthly Value (1)'!KH$6)+KH14*Assumptions!$B$23*((1+Assumptions!$B$57)^(KH4-2025)))*0</f>
        <v>0</v>
      </c>
      <c r="KI26" s="278">
        <f>(SUMIFS('FCM-RNS-LMP Assumptions'!$AA:$AA,'FCM-RNS-LMP Assumptions'!$M:$M,'Monthly Value (1)'!KI$4,'FCM-RNS-LMP Assumptions'!$R:$R,'Monthly Value (1)'!KI$6)+KI14*Assumptions!$B$23*((1+Assumptions!$B$57)^(KI4-2025)))*0</f>
        <v>0</v>
      </c>
      <c r="KJ26" s="278">
        <f>(SUMIFS('FCM-RNS-LMP Assumptions'!$AA:$AA,'FCM-RNS-LMP Assumptions'!$M:$M,'Monthly Value (1)'!KJ$4,'FCM-RNS-LMP Assumptions'!$R:$R,'Monthly Value (1)'!KJ$6)+KJ14*Assumptions!$B$23*((1+Assumptions!$B$57)^(KJ4-2025)))*0</f>
        <v>0</v>
      </c>
      <c r="KK26" s="278">
        <f>(SUMIFS('FCM-RNS-LMP Assumptions'!$AA:$AA,'FCM-RNS-LMP Assumptions'!$M:$M,'Monthly Value (1)'!KK$4,'FCM-RNS-LMP Assumptions'!$R:$R,'Monthly Value (1)'!KK$6)+KK14*Assumptions!$B$23*((1+Assumptions!$B$57)^(KK4-2025)))*0</f>
        <v>0</v>
      </c>
      <c r="KL26" s="278">
        <f>(SUMIFS('FCM-RNS-LMP Assumptions'!$AA:$AA,'FCM-RNS-LMP Assumptions'!$M:$M,'Monthly Value (1)'!KL$4,'FCM-RNS-LMP Assumptions'!$R:$R,'Monthly Value (1)'!KL$6)+KL14*Assumptions!$B$23*((1+Assumptions!$B$57)^(KL4-2025)))*0</f>
        <v>0</v>
      </c>
      <c r="KM26" s="278">
        <f>(SUMIFS('FCM-RNS-LMP Assumptions'!$AA:$AA,'FCM-RNS-LMP Assumptions'!$M:$M,'Monthly Value (1)'!KM$4,'FCM-RNS-LMP Assumptions'!$R:$R,'Monthly Value (1)'!KM$6)+KM14*Assumptions!$B$23*((1+Assumptions!$B$57)^(KM4-2025)))*0</f>
        <v>0</v>
      </c>
      <c r="KN26" s="278">
        <f>(SUMIFS('FCM-RNS-LMP Assumptions'!$AA:$AA,'FCM-RNS-LMP Assumptions'!$M:$M,'Monthly Value (1)'!KN$4,'FCM-RNS-LMP Assumptions'!$R:$R,'Monthly Value (1)'!KN$6)+KN14*Assumptions!$B$23*((1+Assumptions!$B$57)^(KN4-2025)))*0</f>
        <v>0</v>
      </c>
      <c r="KO26" s="278">
        <f>(SUMIFS('FCM-RNS-LMP Assumptions'!$AA:$AA,'FCM-RNS-LMP Assumptions'!$M:$M,'Monthly Value (1)'!KO$4,'FCM-RNS-LMP Assumptions'!$R:$R,'Monthly Value (1)'!KO$6)+KO14*Assumptions!$B$23*((1+Assumptions!$B$57)^(KO4-2025)))*0</f>
        <v>0</v>
      </c>
      <c r="KP26" s="278">
        <f>(SUMIFS('FCM-RNS-LMP Assumptions'!$AA:$AA,'FCM-RNS-LMP Assumptions'!$M:$M,'Monthly Value (1)'!KP$4,'FCM-RNS-LMP Assumptions'!$R:$R,'Monthly Value (1)'!KP$6)+KP14*Assumptions!$B$23*((1+Assumptions!$B$57)^(KP4-2025)))*0</f>
        <v>0</v>
      </c>
      <c r="KQ26" s="278">
        <f>(SUMIFS('FCM-RNS-LMP Assumptions'!$AA:$AA,'FCM-RNS-LMP Assumptions'!$M:$M,'Monthly Value (1)'!KQ$4,'FCM-RNS-LMP Assumptions'!$R:$R,'Monthly Value (1)'!KQ$6)+KQ14*Assumptions!$B$23*((1+Assumptions!$B$57)^(KQ4-2025)))*0</f>
        <v>0</v>
      </c>
      <c r="KR26" s="278">
        <f>(SUMIFS('FCM-RNS-LMP Assumptions'!$AA:$AA,'FCM-RNS-LMP Assumptions'!$M:$M,'Monthly Value (1)'!KR$4,'FCM-RNS-LMP Assumptions'!$R:$R,'Monthly Value (1)'!KR$6)+KR14*Assumptions!$B$23*((1+Assumptions!$B$57)^(KR4-2025)))*0</f>
        <v>0</v>
      </c>
      <c r="KS26" s="278">
        <f>(SUMIFS('FCM-RNS-LMP Assumptions'!$AA:$AA,'FCM-RNS-LMP Assumptions'!$M:$M,'Monthly Value (1)'!KS$4,'FCM-RNS-LMP Assumptions'!$R:$R,'Monthly Value (1)'!KS$6)+KS14*Assumptions!$B$23*((1+Assumptions!$B$57)^(KS4-2025)))*0</f>
        <v>0</v>
      </c>
      <c r="KT26" s="278">
        <f>(SUMIFS('FCM-RNS-LMP Assumptions'!$AA:$AA,'FCM-RNS-LMP Assumptions'!$M:$M,'Monthly Value (1)'!KT$4,'FCM-RNS-LMP Assumptions'!$R:$R,'Monthly Value (1)'!KT$6)+KT14*Assumptions!$B$23*((1+Assumptions!$B$57)^(KT4-2025)))*0</f>
        <v>0</v>
      </c>
      <c r="KU26" s="278">
        <f>(SUMIFS('FCM-RNS-LMP Assumptions'!$AA:$AA,'FCM-RNS-LMP Assumptions'!$M:$M,'Monthly Value (1)'!KU$4,'FCM-RNS-LMP Assumptions'!$R:$R,'Monthly Value (1)'!KU$6)+KU14*Assumptions!$B$23*((1+Assumptions!$B$57)^(KU4-2025)))*0</f>
        <v>0</v>
      </c>
      <c r="KV26" s="278">
        <f>(SUMIFS('FCM-RNS-LMP Assumptions'!$AA:$AA,'FCM-RNS-LMP Assumptions'!$M:$M,'Monthly Value (1)'!KV$4,'FCM-RNS-LMP Assumptions'!$R:$R,'Monthly Value (1)'!KV$6)+KV14*Assumptions!$B$23*((1+Assumptions!$B$57)^(KV4-2025)))*0</f>
        <v>0</v>
      </c>
      <c r="KW26" s="278">
        <f>(SUMIFS('FCM-RNS-LMP Assumptions'!$AA:$AA,'FCM-RNS-LMP Assumptions'!$M:$M,'Monthly Value (1)'!KW$4,'FCM-RNS-LMP Assumptions'!$R:$R,'Monthly Value (1)'!KW$6)+KW14*Assumptions!$B$23*((1+Assumptions!$B$57)^(KW4-2025)))*0</f>
        <v>0</v>
      </c>
      <c r="KX26" s="278">
        <f>(SUMIFS('FCM-RNS-LMP Assumptions'!$AA:$AA,'FCM-RNS-LMP Assumptions'!$M:$M,'Monthly Value (1)'!KX$4,'FCM-RNS-LMP Assumptions'!$R:$R,'Monthly Value (1)'!KX$6)+KX14*Assumptions!$B$23*((1+Assumptions!$B$57)^(KX4-2025)))*0</f>
        <v>0</v>
      </c>
      <c r="KY26" s="278">
        <f>(SUMIFS('FCM-RNS-LMP Assumptions'!$AA:$AA,'FCM-RNS-LMP Assumptions'!$M:$M,'Monthly Value (1)'!KY$4,'FCM-RNS-LMP Assumptions'!$R:$R,'Monthly Value (1)'!KY$6)+KY14*Assumptions!$B$23*((1+Assumptions!$B$57)^(KY4-2025)))*0</f>
        <v>0</v>
      </c>
      <c r="KZ26" s="278">
        <f>(SUMIFS('FCM-RNS-LMP Assumptions'!$AA:$AA,'FCM-RNS-LMP Assumptions'!$M:$M,'Monthly Value (1)'!KZ$4,'FCM-RNS-LMP Assumptions'!$R:$R,'Monthly Value (1)'!KZ$6)+KZ14*Assumptions!$B$23*((1+Assumptions!$B$57)^(KZ4-2025)))*0</f>
        <v>0</v>
      </c>
      <c r="LA26" s="278">
        <f>(SUMIFS('FCM-RNS-LMP Assumptions'!$AA:$AA,'FCM-RNS-LMP Assumptions'!$M:$M,'Monthly Value (1)'!LA$4,'FCM-RNS-LMP Assumptions'!$R:$R,'Monthly Value (1)'!LA$6)+LA14*Assumptions!$B$23*((1+Assumptions!$B$57)^(LA4-2025)))*0</f>
        <v>0</v>
      </c>
      <c r="LB26" s="278">
        <f>(SUMIFS('FCM-RNS-LMP Assumptions'!$AA:$AA,'FCM-RNS-LMP Assumptions'!$M:$M,'Monthly Value (1)'!LB$4,'FCM-RNS-LMP Assumptions'!$R:$R,'Monthly Value (1)'!LB$6)+LB14*Assumptions!$B$23*((1+Assumptions!$B$57)^(LB4-2025)))*0</f>
        <v>0</v>
      </c>
      <c r="LC26" s="278">
        <f>(SUMIFS('FCM-RNS-LMP Assumptions'!$AA:$AA,'FCM-RNS-LMP Assumptions'!$M:$M,'Monthly Value (1)'!LC$4,'FCM-RNS-LMP Assumptions'!$R:$R,'Monthly Value (1)'!LC$6)+LC14*Assumptions!$B$23*((1+Assumptions!$B$57)^(LC4-2025)))*0</f>
        <v>0</v>
      </c>
      <c r="LD26" s="278">
        <f>(SUMIFS('FCM-RNS-LMP Assumptions'!$AA:$AA,'FCM-RNS-LMP Assumptions'!$M:$M,'Monthly Value (1)'!LD$4,'FCM-RNS-LMP Assumptions'!$R:$R,'Monthly Value (1)'!LD$6)+LD14*Assumptions!$B$23*((1+Assumptions!$B$57)^(LD4-2025)))*0</f>
        <v>0</v>
      </c>
      <c r="LE26" s="278">
        <f>(SUMIFS('FCM-RNS-LMP Assumptions'!$AA:$AA,'FCM-RNS-LMP Assumptions'!$M:$M,'Monthly Value (1)'!LE$4,'FCM-RNS-LMP Assumptions'!$R:$R,'Monthly Value (1)'!LE$6)+LE14*Assumptions!$B$23*((1+Assumptions!$B$57)^(LE4-2025)))*0</f>
        <v>0</v>
      </c>
      <c r="LF26" s="278">
        <f>(SUMIFS('FCM-RNS-LMP Assumptions'!$AA:$AA,'FCM-RNS-LMP Assumptions'!$M:$M,'Monthly Value (1)'!LF$4,'FCM-RNS-LMP Assumptions'!$R:$R,'Monthly Value (1)'!LF$6)+LF14*Assumptions!$B$23*((1+Assumptions!$B$57)^(LF4-2025)))*0</f>
        <v>0</v>
      </c>
      <c r="LG26" s="278">
        <f>(SUMIFS('FCM-RNS-LMP Assumptions'!$AA:$AA,'FCM-RNS-LMP Assumptions'!$M:$M,'Monthly Value (1)'!LG$4,'FCM-RNS-LMP Assumptions'!$R:$R,'Monthly Value (1)'!LG$6)+LG14*Assumptions!$B$23*((1+Assumptions!$B$57)^(LG4-2025)))*0</f>
        <v>0</v>
      </c>
      <c r="LH26" s="278">
        <f>(SUMIFS('FCM-RNS-LMP Assumptions'!$AA:$AA,'FCM-RNS-LMP Assumptions'!$M:$M,'Monthly Value (1)'!LH$4,'FCM-RNS-LMP Assumptions'!$R:$R,'Monthly Value (1)'!LH$6)+LH14*Assumptions!$B$23*((1+Assumptions!$B$57)^(LH4-2025)))*0</f>
        <v>0</v>
      </c>
      <c r="LI26" s="278">
        <f>(SUMIFS('FCM-RNS-LMP Assumptions'!$AA:$AA,'FCM-RNS-LMP Assumptions'!$M:$M,'Monthly Value (1)'!LI$4,'FCM-RNS-LMP Assumptions'!$R:$R,'Monthly Value (1)'!LI$6)+LI14*Assumptions!$B$23*((1+Assumptions!$B$57)^(LI4-2025)))*0</f>
        <v>0</v>
      </c>
      <c r="LJ26" s="278">
        <f>(SUMIFS('FCM-RNS-LMP Assumptions'!$AA:$AA,'FCM-RNS-LMP Assumptions'!$M:$M,'Monthly Value (1)'!LJ$4,'FCM-RNS-LMP Assumptions'!$R:$R,'Monthly Value (1)'!LJ$6)+LJ14*Assumptions!$B$23*((1+Assumptions!$B$57)^(LJ4-2025)))*0</f>
        <v>0</v>
      </c>
      <c r="LK26" s="278">
        <f>(SUMIFS('FCM-RNS-LMP Assumptions'!$AA:$AA,'FCM-RNS-LMP Assumptions'!$M:$M,'Monthly Value (1)'!LK$4,'FCM-RNS-LMP Assumptions'!$R:$R,'Monthly Value (1)'!LK$6)+LK14*Assumptions!$B$23*((1+Assumptions!$B$57)^(LK4-2025)))*0</f>
        <v>0</v>
      </c>
      <c r="LL26" s="278">
        <f>(SUMIFS('FCM-RNS-LMP Assumptions'!$AA:$AA,'FCM-RNS-LMP Assumptions'!$M:$M,'Monthly Value (1)'!LL$4,'FCM-RNS-LMP Assumptions'!$R:$R,'Monthly Value (1)'!LL$6)+LL14*Assumptions!$B$23*((1+Assumptions!$B$57)^(LL4-2025)))*0</f>
        <v>0</v>
      </c>
      <c r="LM26" s="278">
        <f>(SUMIFS('FCM-RNS-LMP Assumptions'!$AA:$AA,'FCM-RNS-LMP Assumptions'!$M:$M,'Monthly Value (1)'!LM$4,'FCM-RNS-LMP Assumptions'!$R:$R,'Monthly Value (1)'!LM$6)+LM14*Assumptions!$B$23*((1+Assumptions!$B$57)^(LM4-2025)))*0</f>
        <v>0</v>
      </c>
      <c r="LN26" s="278">
        <f>(SUMIFS('FCM-RNS-LMP Assumptions'!$AA:$AA,'FCM-RNS-LMP Assumptions'!$M:$M,'Monthly Value (1)'!LN$4,'FCM-RNS-LMP Assumptions'!$R:$R,'Monthly Value (1)'!LN$6)+LN14*Assumptions!$B$23*((1+Assumptions!$B$57)^(LN4-2025)))*0</f>
        <v>0</v>
      </c>
      <c r="LO26" s="278">
        <f>(SUMIFS('FCM-RNS-LMP Assumptions'!$AA:$AA,'FCM-RNS-LMP Assumptions'!$M:$M,'Monthly Value (1)'!LO$4,'FCM-RNS-LMP Assumptions'!$R:$R,'Monthly Value (1)'!LO$6)+LO14*Assumptions!$B$23*((1+Assumptions!$B$57)^(LO4-2025)))*0</f>
        <v>0</v>
      </c>
      <c r="LP26" s="278">
        <f>(SUMIFS('FCM-RNS-LMP Assumptions'!$AA:$AA,'FCM-RNS-LMP Assumptions'!$M:$M,'Monthly Value (1)'!LP$4,'FCM-RNS-LMP Assumptions'!$R:$R,'Monthly Value (1)'!LP$6)+LP14*Assumptions!$B$23*((1+Assumptions!$B$57)^(LP4-2025)))*0</f>
        <v>0</v>
      </c>
      <c r="LQ26" s="278">
        <f>(SUMIFS('FCM-RNS-LMP Assumptions'!$AA:$AA,'FCM-RNS-LMP Assumptions'!$M:$M,'Monthly Value (1)'!LQ$4,'FCM-RNS-LMP Assumptions'!$R:$R,'Monthly Value (1)'!LQ$6)+LQ14*Assumptions!$B$23*((1+Assumptions!$B$57)^(LQ4-2025)))*0</f>
        <v>0</v>
      </c>
      <c r="LR26" s="278">
        <f>(SUMIFS('FCM-RNS-LMP Assumptions'!$AA:$AA,'FCM-RNS-LMP Assumptions'!$M:$M,'Monthly Value (1)'!LR$4,'FCM-RNS-LMP Assumptions'!$R:$R,'Monthly Value (1)'!LR$6)+LR14*Assumptions!$B$23*((1+Assumptions!$B$57)^(LR4-2025)))*0</f>
        <v>0</v>
      </c>
      <c r="LS26" s="278">
        <f>(SUMIFS('FCM-RNS-LMP Assumptions'!$AA:$AA,'FCM-RNS-LMP Assumptions'!$M:$M,'Monthly Value (1)'!LS$4,'FCM-RNS-LMP Assumptions'!$R:$R,'Monthly Value (1)'!LS$6)+LS14*Assumptions!$B$23*((1+Assumptions!$B$57)^(LS4-2025)))*0</f>
        <v>0</v>
      </c>
      <c r="LT26" s="278">
        <f>(SUMIFS('FCM-RNS-LMP Assumptions'!$AA:$AA,'FCM-RNS-LMP Assumptions'!$M:$M,'Monthly Value (1)'!LT$4,'FCM-RNS-LMP Assumptions'!$R:$R,'Monthly Value (1)'!LT$6)+LT14*Assumptions!$B$23*((1+Assumptions!$B$57)^(LT4-2025)))*0</f>
        <v>0</v>
      </c>
      <c r="LU26" s="278">
        <f>(SUMIFS('FCM-RNS-LMP Assumptions'!$AA:$AA,'FCM-RNS-LMP Assumptions'!$M:$M,'Monthly Value (1)'!LU$4,'FCM-RNS-LMP Assumptions'!$R:$R,'Monthly Value (1)'!LU$6)+LU14*Assumptions!$B$23*((1+Assumptions!$B$57)^(LU4-2025)))*0</f>
        <v>0</v>
      </c>
      <c r="LV26" s="278">
        <f>(SUMIFS('FCM-RNS-LMP Assumptions'!$AA:$AA,'FCM-RNS-LMP Assumptions'!$M:$M,'Monthly Value (1)'!LV$4,'FCM-RNS-LMP Assumptions'!$R:$R,'Monthly Value (1)'!LV$6)+LV14*Assumptions!$B$23*((1+Assumptions!$B$57)^(LV4-2025)))*0</f>
        <v>0</v>
      </c>
      <c r="LW26" s="278">
        <f>(SUMIFS('FCM-RNS-LMP Assumptions'!$AA:$AA,'FCM-RNS-LMP Assumptions'!$M:$M,'Monthly Value (1)'!LW$4,'FCM-RNS-LMP Assumptions'!$R:$R,'Monthly Value (1)'!LW$6)+LW14*Assumptions!$B$23*((1+Assumptions!$B$57)^(LW4-2025)))*0</f>
        <v>0</v>
      </c>
      <c r="LX26" s="278">
        <f>(SUMIFS('FCM-RNS-LMP Assumptions'!$AA:$AA,'FCM-RNS-LMP Assumptions'!$M:$M,'Monthly Value (1)'!LX$4,'FCM-RNS-LMP Assumptions'!$R:$R,'Monthly Value (1)'!LX$6)+LX14*Assumptions!$B$23*((1+Assumptions!$B$57)^(LX4-2025)))*0</f>
        <v>0</v>
      </c>
      <c r="LY26" s="278">
        <f>(SUMIFS('FCM-RNS-LMP Assumptions'!$AA:$AA,'FCM-RNS-LMP Assumptions'!$M:$M,'Monthly Value (1)'!LY$4,'FCM-RNS-LMP Assumptions'!$R:$R,'Monthly Value (1)'!LY$6)+LY14*Assumptions!$B$23*((1+Assumptions!$B$57)^(LY4-2025)))*0</f>
        <v>0</v>
      </c>
      <c r="LZ26" s="278">
        <f>(SUMIFS('FCM-RNS-LMP Assumptions'!$AA:$AA,'FCM-RNS-LMP Assumptions'!$M:$M,'Monthly Value (1)'!LZ$4,'FCM-RNS-LMP Assumptions'!$R:$R,'Monthly Value (1)'!LZ$6)+LZ14*Assumptions!$B$23*((1+Assumptions!$B$57)^(LZ4-2025)))*0</f>
        <v>0</v>
      </c>
      <c r="MA26" s="278">
        <f>(SUMIFS('FCM-RNS-LMP Assumptions'!$AA:$AA,'FCM-RNS-LMP Assumptions'!$M:$M,'Monthly Value (1)'!MA$4,'FCM-RNS-LMP Assumptions'!$R:$R,'Monthly Value (1)'!MA$6)+MA14*Assumptions!$B$23*((1+Assumptions!$B$57)^(MA4-2025)))*0</f>
        <v>0</v>
      </c>
      <c r="MB26" s="278">
        <f>(SUMIFS('FCM-RNS-LMP Assumptions'!$AA:$AA,'FCM-RNS-LMP Assumptions'!$M:$M,'Monthly Value (1)'!MB$4,'FCM-RNS-LMP Assumptions'!$R:$R,'Monthly Value (1)'!MB$6)+MB14*Assumptions!$B$23*((1+Assumptions!$B$57)^(MB4-2025)))*0</f>
        <v>0</v>
      </c>
      <c r="MC26" s="278">
        <f>(SUMIFS('FCM-RNS-LMP Assumptions'!$AA:$AA,'FCM-RNS-LMP Assumptions'!$M:$M,'Monthly Value (1)'!MC$4,'FCM-RNS-LMP Assumptions'!$R:$R,'Monthly Value (1)'!MC$6)+MC14*Assumptions!$B$23*((1+Assumptions!$B$57)^(MC4-2025)))*0</f>
        <v>0</v>
      </c>
      <c r="MD26" s="278">
        <f>(SUMIFS('FCM-RNS-LMP Assumptions'!$AA:$AA,'FCM-RNS-LMP Assumptions'!$M:$M,'Monthly Value (1)'!MD$4,'FCM-RNS-LMP Assumptions'!$R:$R,'Monthly Value (1)'!MD$6)+MD14*Assumptions!$B$23*((1+Assumptions!$B$57)^(MD4-2025)))*0</f>
        <v>0</v>
      </c>
      <c r="ME26" s="278">
        <f>(SUMIFS('FCM-RNS-LMP Assumptions'!$AA:$AA,'FCM-RNS-LMP Assumptions'!$M:$M,'Monthly Value (1)'!ME$4,'FCM-RNS-LMP Assumptions'!$R:$R,'Monthly Value (1)'!ME$6)+ME14*Assumptions!$B$23*((1+Assumptions!$B$57)^(ME4-2025)))*0</f>
        <v>0</v>
      </c>
      <c r="MF26" s="278">
        <f>(SUMIFS('FCM-RNS-LMP Assumptions'!$AA:$AA,'FCM-RNS-LMP Assumptions'!$M:$M,'Monthly Value (1)'!MF$4,'FCM-RNS-LMP Assumptions'!$R:$R,'Monthly Value (1)'!MF$6)+MF14*Assumptions!$B$23*((1+Assumptions!$B$57)^(MF4-2025)))*0</f>
        <v>0</v>
      </c>
      <c r="MG26" s="278">
        <f>(SUMIFS('FCM-RNS-LMP Assumptions'!$AA:$AA,'FCM-RNS-LMP Assumptions'!$M:$M,'Monthly Value (1)'!MG$4,'FCM-RNS-LMP Assumptions'!$R:$R,'Monthly Value (1)'!MG$6)+MG14*Assumptions!$B$23*((1+Assumptions!$B$57)^(MG4-2025)))*0</f>
        <v>0</v>
      </c>
      <c r="MH26" s="278">
        <f>(SUMIFS('FCM-RNS-LMP Assumptions'!$AA:$AA,'FCM-RNS-LMP Assumptions'!$M:$M,'Monthly Value (1)'!MH$4,'FCM-RNS-LMP Assumptions'!$R:$R,'Monthly Value (1)'!MH$6)+MH14*Assumptions!$B$23*((1+Assumptions!$B$57)^(MH4-2025)))*0</f>
        <v>0</v>
      </c>
      <c r="MI26" s="278">
        <f>(SUMIFS('FCM-RNS-LMP Assumptions'!$AA:$AA,'FCM-RNS-LMP Assumptions'!$M:$M,'Monthly Value (1)'!MI$4,'FCM-RNS-LMP Assumptions'!$R:$R,'Monthly Value (1)'!MI$6)+MI14*Assumptions!$B$23*((1+Assumptions!$B$57)^(MI4-2025)))*0</f>
        <v>0</v>
      </c>
      <c r="MJ26" s="278">
        <f>(SUMIFS('FCM-RNS-LMP Assumptions'!$AA:$AA,'FCM-RNS-LMP Assumptions'!$M:$M,'Monthly Value (1)'!MJ$4,'FCM-RNS-LMP Assumptions'!$R:$R,'Monthly Value (1)'!MJ$6)+MJ14*Assumptions!$B$23*((1+Assumptions!$B$57)^(MJ4-2025)))*0</f>
        <v>0</v>
      </c>
      <c r="MK26" s="278">
        <f>(SUMIFS('FCM-RNS-LMP Assumptions'!$AA:$AA,'FCM-RNS-LMP Assumptions'!$M:$M,'Monthly Value (1)'!MK$4,'FCM-RNS-LMP Assumptions'!$R:$R,'Monthly Value (1)'!MK$6)+MK14*Assumptions!$B$23*((1+Assumptions!$B$57)^(MK4-2025)))*0</f>
        <v>0</v>
      </c>
      <c r="ML26" s="278">
        <f>(SUMIFS('FCM-RNS-LMP Assumptions'!$AA:$AA,'FCM-RNS-LMP Assumptions'!$M:$M,'Monthly Value (1)'!ML$4,'FCM-RNS-LMP Assumptions'!$R:$R,'Monthly Value (1)'!ML$6)+ML14*Assumptions!$B$23*((1+Assumptions!$B$57)^(ML4-2025)))*0</f>
        <v>0</v>
      </c>
      <c r="MM26" s="278">
        <f>(SUMIFS('FCM-RNS-LMP Assumptions'!$AA:$AA,'FCM-RNS-LMP Assumptions'!$M:$M,'Monthly Value (1)'!MM$4,'FCM-RNS-LMP Assumptions'!$R:$R,'Monthly Value (1)'!MM$6)+MM14*Assumptions!$B$23*((1+Assumptions!$B$57)^(MM4-2025)))*0</f>
        <v>0</v>
      </c>
      <c r="MN26" s="278">
        <f>(SUMIFS('FCM-RNS-LMP Assumptions'!$AA:$AA,'FCM-RNS-LMP Assumptions'!$M:$M,'Monthly Value (1)'!MN$4,'FCM-RNS-LMP Assumptions'!$R:$R,'Monthly Value (1)'!MN$6)+MN14*Assumptions!$B$23*((1+Assumptions!$B$57)^(MN4-2025)))*0</f>
        <v>0</v>
      </c>
      <c r="MO26" s="278">
        <f>(SUMIFS('FCM-RNS-LMP Assumptions'!$AA:$AA,'FCM-RNS-LMP Assumptions'!$M:$M,'Monthly Value (1)'!MO$4,'FCM-RNS-LMP Assumptions'!$R:$R,'Monthly Value (1)'!MO$6)+MO14*Assumptions!$B$23*((1+Assumptions!$B$57)^(MO4-2025)))*0</f>
        <v>0</v>
      </c>
      <c r="MP26" s="278">
        <f>(SUMIFS('FCM-RNS-LMP Assumptions'!$AA:$AA,'FCM-RNS-LMP Assumptions'!$M:$M,'Monthly Value (1)'!MP$4,'FCM-RNS-LMP Assumptions'!$R:$R,'Monthly Value (1)'!MP$6)+MP14*Assumptions!$B$23*((1+Assumptions!$B$57)^(MP4-2025)))*0</f>
        <v>0</v>
      </c>
      <c r="MQ26" s="278">
        <f>(SUMIFS('FCM-RNS-LMP Assumptions'!$AA:$AA,'FCM-RNS-LMP Assumptions'!$M:$M,'Monthly Value (1)'!MQ$4,'FCM-RNS-LMP Assumptions'!$R:$R,'Monthly Value (1)'!MQ$6)+MQ14*Assumptions!$B$23*((1+Assumptions!$B$57)^(MQ4-2025)))*0</f>
        <v>0</v>
      </c>
      <c r="MR26" s="278">
        <f>(SUMIFS('FCM-RNS-LMP Assumptions'!$AA:$AA,'FCM-RNS-LMP Assumptions'!$M:$M,'Monthly Value (1)'!MR$4,'FCM-RNS-LMP Assumptions'!$R:$R,'Monthly Value (1)'!MR$6)+MR14*Assumptions!$B$23*((1+Assumptions!$B$57)^(MR4-2025)))*0</f>
        <v>0</v>
      </c>
      <c r="MS26" s="278">
        <f>(SUMIFS('FCM-RNS-LMP Assumptions'!$AA:$AA,'FCM-RNS-LMP Assumptions'!$M:$M,'Monthly Value (1)'!MS$4,'FCM-RNS-LMP Assumptions'!$R:$R,'Monthly Value (1)'!MS$6)+MS14*Assumptions!$B$23*((1+Assumptions!$B$57)^(MS4-2025)))*0</f>
        <v>0</v>
      </c>
      <c r="MT26" s="278">
        <f>(SUMIFS('FCM-RNS-LMP Assumptions'!$AA:$AA,'FCM-RNS-LMP Assumptions'!$M:$M,'Monthly Value (1)'!MT$4,'FCM-RNS-LMP Assumptions'!$R:$R,'Monthly Value (1)'!MT$6)+MT14*Assumptions!$B$23*((1+Assumptions!$B$57)^(MT4-2025)))*0</f>
        <v>0</v>
      </c>
      <c r="MU26" s="278">
        <f>(SUMIFS('FCM-RNS-LMP Assumptions'!$AA:$AA,'FCM-RNS-LMP Assumptions'!$M:$M,'Monthly Value (1)'!MU$4,'FCM-RNS-LMP Assumptions'!$R:$R,'Monthly Value (1)'!MU$6)+MU14*Assumptions!$B$23*((1+Assumptions!$B$57)^(MU4-2025)))*0</f>
        <v>0</v>
      </c>
      <c r="MV26" s="278">
        <f>(SUMIFS('FCM-RNS-LMP Assumptions'!$AA:$AA,'FCM-RNS-LMP Assumptions'!$M:$M,'Monthly Value (1)'!MV$4,'FCM-RNS-LMP Assumptions'!$R:$R,'Monthly Value (1)'!MV$6)+MV14*Assumptions!$B$23*((1+Assumptions!$B$57)^(MV4-2025)))*0</f>
        <v>0</v>
      </c>
      <c r="MW26" s="278">
        <f>(SUMIFS('FCM-RNS-LMP Assumptions'!$AA:$AA,'FCM-RNS-LMP Assumptions'!$M:$M,'Monthly Value (1)'!MW$4,'FCM-RNS-LMP Assumptions'!$R:$R,'Monthly Value (1)'!MW$6)+MW14*Assumptions!$B$23*((1+Assumptions!$B$57)^(MW4-2025)))*0</f>
        <v>0</v>
      </c>
      <c r="MX26" s="278">
        <f>(SUMIFS('FCM-RNS-LMP Assumptions'!$AA:$AA,'FCM-RNS-LMP Assumptions'!$M:$M,'Monthly Value (1)'!MX$4,'FCM-RNS-LMP Assumptions'!$R:$R,'Monthly Value (1)'!MX$6)+MX14*Assumptions!$B$23*((1+Assumptions!$B$57)^(MX4-2025)))*0</f>
        <v>0</v>
      </c>
      <c r="MY26" s="278"/>
      <c r="MZ26" s="278"/>
      <c r="NA26" s="278"/>
      <c r="NB26" s="278"/>
      <c r="NC26" s="278"/>
      <c r="ND26" s="278"/>
      <c r="NE26" s="278"/>
      <c r="NF26" s="278"/>
      <c r="NG26" s="278"/>
      <c r="NH26" s="278"/>
      <c r="NI26" s="278"/>
      <c r="NJ26" s="278"/>
      <c r="NK26" s="278"/>
      <c r="NL26" s="278"/>
      <c r="NM26" s="278"/>
      <c r="NN26" s="278"/>
      <c r="NO26" s="278"/>
      <c r="NP26" s="278"/>
      <c r="NQ26" s="278"/>
      <c r="NR26" s="278"/>
      <c r="NU26" s="277">
        <f t="shared" si="417"/>
        <v>8</v>
      </c>
      <c r="NV26" s="277">
        <f t="shared" si="418"/>
        <v>2032</v>
      </c>
      <c r="NW26" s="279">
        <f t="shared" si="419"/>
        <v>48366</v>
      </c>
      <c r="NX26" s="279">
        <f t="shared" si="420"/>
        <v>48730</v>
      </c>
      <c r="NY26" s="277">
        <f t="shared" si="421"/>
        <v>0</v>
      </c>
    </row>
    <row r="27" spans="1:389" s="277" customFormat="1">
      <c r="A27" s="277" t="s">
        <v>304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  <c r="IW27" s="278"/>
      <c r="IX27" s="278"/>
      <c r="IY27" s="278"/>
      <c r="IZ27" s="278"/>
      <c r="JA27" s="278"/>
      <c r="JB27" s="278"/>
      <c r="JC27" s="278"/>
      <c r="JD27" s="278"/>
      <c r="JE27" s="278"/>
      <c r="JF27" s="278"/>
      <c r="JG27" s="278"/>
      <c r="JH27" s="278"/>
      <c r="JI27" s="278"/>
      <c r="JJ27" s="278"/>
      <c r="JK27" s="278"/>
      <c r="JL27" s="278"/>
      <c r="JM27" s="278"/>
      <c r="JN27" s="278"/>
      <c r="JO27" s="278"/>
      <c r="JP27" s="278"/>
      <c r="JQ27" s="278"/>
      <c r="JR27" s="278"/>
      <c r="JS27" s="278"/>
      <c r="JT27" s="278"/>
      <c r="JU27" s="278"/>
      <c r="JV27" s="278"/>
      <c r="JW27" s="278"/>
      <c r="JX27" s="278"/>
      <c r="JY27" s="278"/>
      <c r="JZ27" s="278"/>
      <c r="KA27" s="278"/>
      <c r="KB27" s="278"/>
      <c r="KC27" s="278"/>
      <c r="KD27" s="278"/>
      <c r="KE27" s="278"/>
      <c r="KF27" s="278"/>
      <c r="KG27" s="278"/>
      <c r="KH27" s="278"/>
      <c r="KI27" s="278"/>
      <c r="KJ27" s="278"/>
      <c r="KK27" s="278"/>
      <c r="KL27" s="278"/>
      <c r="KM27" s="278"/>
      <c r="KN27" s="278"/>
      <c r="KO27" s="278"/>
      <c r="KP27" s="278"/>
      <c r="KQ27" s="278"/>
      <c r="KR27" s="278"/>
      <c r="KS27" s="278"/>
      <c r="KT27" s="278"/>
      <c r="KU27" s="278"/>
      <c r="KV27" s="278"/>
      <c r="KW27" s="278"/>
      <c r="KX27" s="278"/>
      <c r="KY27" s="278"/>
      <c r="KZ27" s="278"/>
      <c r="LA27" s="278"/>
      <c r="LB27" s="278"/>
      <c r="LC27" s="278"/>
      <c r="LD27" s="278"/>
      <c r="LE27" s="278"/>
      <c r="LF27" s="278"/>
      <c r="LG27" s="278"/>
      <c r="LH27" s="278"/>
      <c r="LI27" s="278"/>
      <c r="LJ27" s="278"/>
      <c r="LK27" s="278"/>
      <c r="LL27" s="278"/>
      <c r="LM27" s="278"/>
      <c r="LN27" s="278"/>
      <c r="LO27" s="278"/>
      <c r="LP27" s="278"/>
      <c r="LQ27" s="278"/>
      <c r="LR27" s="278"/>
      <c r="LS27" s="278"/>
      <c r="LT27" s="278"/>
      <c r="LU27" s="278"/>
      <c r="LV27" s="278"/>
      <c r="LW27" s="278"/>
      <c r="LX27" s="278"/>
      <c r="LY27" s="278"/>
      <c r="LZ27" s="278"/>
      <c r="MA27" s="278"/>
      <c r="MB27" s="278"/>
      <c r="MC27" s="278"/>
      <c r="MD27" s="278"/>
      <c r="ME27" s="278"/>
      <c r="MF27" s="278"/>
      <c r="MG27" s="278"/>
      <c r="MH27" s="278"/>
      <c r="MI27" s="278"/>
      <c r="MJ27" s="278"/>
      <c r="MK27" s="278"/>
      <c r="ML27" s="278"/>
      <c r="MM27" s="278"/>
      <c r="MN27" s="278"/>
      <c r="MO27" s="278"/>
      <c r="MP27" s="278"/>
      <c r="MQ27" s="278"/>
      <c r="MR27" s="278"/>
      <c r="MS27" s="278"/>
      <c r="MT27" s="278"/>
      <c r="MU27" s="278"/>
      <c r="MV27" s="278"/>
      <c r="MW27" s="278"/>
      <c r="MX27" s="278"/>
      <c r="MY27" s="278"/>
      <c r="MZ27" s="278"/>
      <c r="NA27" s="278"/>
      <c r="NB27" s="278"/>
      <c r="NC27" s="278"/>
      <c r="ND27" s="278"/>
      <c r="NE27" s="278"/>
      <c r="NF27" s="278"/>
      <c r="NG27" s="278"/>
      <c r="NH27" s="278"/>
      <c r="NI27" s="278"/>
      <c r="NJ27" s="278"/>
      <c r="NK27" s="278"/>
      <c r="NL27" s="278"/>
      <c r="NM27" s="278"/>
      <c r="NN27" s="278"/>
      <c r="NO27" s="278"/>
      <c r="NP27" s="278"/>
      <c r="NQ27" s="278"/>
      <c r="NR27" s="278"/>
      <c r="NW27" s="279"/>
      <c r="NX27" s="279"/>
    </row>
    <row r="28" spans="1:389">
      <c r="A28" t="s">
        <v>356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W28" s="1"/>
      <c r="NX28" s="1"/>
    </row>
    <row r="29" spans="1:389">
      <c r="A29" t="s">
        <v>305</v>
      </c>
      <c r="C29" s="7">
        <f>C14*_xlfn.XLOOKUP(C4,Assumptions!$AE$29:$AE$67,Assumptions!$AF$29:$AF$67)/1000*(Assumptions!$B$19*365/12)*C8</f>
        <v>0</v>
      </c>
      <c r="D29" s="7">
        <f>D14*_xlfn.XLOOKUP(D4,Assumptions!$AE$29:$AE$67,Assumptions!$AF$29:$AF$67)/1000*(Assumptions!$B$19*365/12)*D8</f>
        <v>0</v>
      </c>
      <c r="E29" s="7">
        <f>E14*_xlfn.XLOOKUP(E4,Assumptions!$AE$29:$AE$67,Assumptions!$AF$29:$AF$67)/1000*(Assumptions!$B$19*365/12)*E8</f>
        <v>0</v>
      </c>
      <c r="F29" s="7">
        <f>F14*_xlfn.XLOOKUP(F4,Assumptions!$AE$29:$AE$67,Assumptions!$AF$29:$AF$67)/1000*(Assumptions!$B$19*365/12)*F8</f>
        <v>0</v>
      </c>
      <c r="G29" s="7">
        <f>G14*_xlfn.XLOOKUP(G4,Assumptions!$AE$29:$AE$67,Assumptions!$AF$29:$AF$67)/1000*(Assumptions!$B$19*365/12)*G8</f>
        <v>0</v>
      </c>
      <c r="H29" s="7">
        <f>H14*_xlfn.XLOOKUP(H4,Assumptions!$AE$29:$AE$67,Assumptions!$AF$29:$AF$67)/1000*(Assumptions!$B$19*365/12)*H8</f>
        <v>0</v>
      </c>
      <c r="I29" s="7">
        <f>I14*_xlfn.XLOOKUP(I4,Assumptions!$AE$29:$AE$67,Assumptions!$AF$29:$AF$67)/1000*(Assumptions!$B$19*365/12)*I8</f>
        <v>0</v>
      </c>
      <c r="J29" s="7">
        <f>J14*_xlfn.XLOOKUP(J4,Assumptions!$AE$29:$AE$67,Assumptions!$AF$29:$AF$67)/1000*(Assumptions!$B$19*365/12)*J8</f>
        <v>0</v>
      </c>
      <c r="K29" s="7">
        <f>K14*_xlfn.XLOOKUP(K4,Assumptions!$AE$29:$AE$67,Assumptions!$AF$29:$AF$67)/1000*(Assumptions!$B$19*365/12)*K8</f>
        <v>0</v>
      </c>
      <c r="L29" s="7">
        <f>L14*_xlfn.XLOOKUP(L4,Assumptions!$AE$29:$AE$67,Assumptions!$AF$29:$AF$67)/1000*(Assumptions!$B$19*365/12)*L8</f>
        <v>0</v>
      </c>
      <c r="M29" s="7">
        <f>M14*_xlfn.XLOOKUP(M4,Assumptions!$AE$29:$AE$67,Assumptions!$AF$29:$AF$67)/1000*(Assumptions!$B$19*365/12)*M8</f>
        <v>0</v>
      </c>
      <c r="N29" s="7">
        <f>N14*_xlfn.XLOOKUP(N4,Assumptions!$AE$29:$AE$67,Assumptions!$AF$29:$AF$67)/1000*(Assumptions!$B$19*365/12)*N8</f>
        <v>0</v>
      </c>
      <c r="O29" s="7">
        <f>O14*_xlfn.XLOOKUP(O4,Assumptions!$AE$29:$AE$67,Assumptions!$AF$29:$AF$67)/1000*(Assumptions!$B$19*365/12)*O8</f>
        <v>0</v>
      </c>
      <c r="P29" s="7">
        <f>P14*_xlfn.XLOOKUP(P4,Assumptions!$AE$29:$AE$67,Assumptions!$AF$29:$AF$67)/1000*(Assumptions!$B$19*365/12)*P8</f>
        <v>0</v>
      </c>
      <c r="Q29" s="7">
        <f>Q14*_xlfn.XLOOKUP(Q4,Assumptions!$AE$29:$AE$67,Assumptions!$AF$29:$AF$67)/1000*(Assumptions!$B$19*365/12)*Q8</f>
        <v>0</v>
      </c>
      <c r="R29" s="7">
        <f>R14*_xlfn.XLOOKUP(R4,Assumptions!$AE$29:$AE$67,Assumptions!$AF$29:$AF$67)/1000*(Assumptions!$B$19*365/12)*R8</f>
        <v>0</v>
      </c>
      <c r="S29" s="7">
        <f>S14*_xlfn.XLOOKUP(S4,Assumptions!$AE$29:$AE$67,Assumptions!$AF$29:$AF$67)/1000*(Assumptions!$B$19*365/12)*S8</f>
        <v>0</v>
      </c>
      <c r="T29" s="7">
        <f>T14*_xlfn.XLOOKUP(T4,Assumptions!$AE$29:$AE$67,Assumptions!$AF$29:$AF$67)/1000*(Assumptions!$B$19*365/12)*T8</f>
        <v>0</v>
      </c>
      <c r="U29" s="7">
        <f>U14*_xlfn.XLOOKUP(U4,Assumptions!$AE$29:$AE$67,Assumptions!$AF$29:$AF$67)/1000*(Assumptions!$B$19*365/12)*U8</f>
        <v>0</v>
      </c>
      <c r="V29" s="7">
        <f>V14*_xlfn.XLOOKUP(V4,Assumptions!$AE$29:$AE$67,Assumptions!$AF$29:$AF$67)/1000*(Assumptions!$B$19*365/12)*V8</f>
        <v>0</v>
      </c>
      <c r="W29" s="7">
        <f>W14*_xlfn.XLOOKUP(W4,Assumptions!$AE$29:$AE$67,Assumptions!$AF$29:$AF$67)/1000*(Assumptions!$B$19*365/12)*W8</f>
        <v>0</v>
      </c>
      <c r="X29" s="7">
        <f>X14*_xlfn.XLOOKUP(X4,Assumptions!$AE$29:$AE$67,Assumptions!$AF$29:$AF$67)/1000*(Assumptions!$B$19*365/12)*X8</f>
        <v>0</v>
      </c>
      <c r="Y29" s="7">
        <f>Y14*_xlfn.XLOOKUP(Y4,Assumptions!$AE$29:$AE$67,Assumptions!$AF$29:$AF$67)/1000*(Assumptions!$B$19*365/12)*Y8</f>
        <v>0</v>
      </c>
      <c r="Z29" s="7">
        <f>Z14*_xlfn.XLOOKUP(Z4,Assumptions!$AE$29:$AE$67,Assumptions!$AF$29:$AF$67)/1000*(Assumptions!$B$19*365/12)*Z8</f>
        <v>0</v>
      </c>
      <c r="AA29" s="7">
        <f>AA14*_xlfn.XLOOKUP(AA4,Assumptions!$AE$29:$AE$67,Assumptions!$AF$29:$AF$67)/1000*(Assumptions!$B$19*365/12)*AA8</f>
        <v>0</v>
      </c>
      <c r="AB29" s="7">
        <f>AB14*_xlfn.XLOOKUP(AB4,Assumptions!$AE$29:$AE$67,Assumptions!$AF$29:$AF$67)/1000*(Assumptions!$B$19*365/12)*AB8</f>
        <v>0</v>
      </c>
      <c r="AC29" s="7">
        <f>AC14*_xlfn.XLOOKUP(AC4,Assumptions!$AE$29:$AE$67,Assumptions!$AF$29:$AF$67)/1000*(Assumptions!$B$19*365/12)*AC8</f>
        <v>0</v>
      </c>
      <c r="AD29" s="7">
        <f>AD14*_xlfn.XLOOKUP(AD4,Assumptions!$AE$29:$AE$67,Assumptions!$AF$29:$AF$67)/1000*(Assumptions!$B$19*365/12)*AD8</f>
        <v>0</v>
      </c>
      <c r="AE29" s="7">
        <f>AE14*_xlfn.XLOOKUP(AE4,Assumptions!$AE$29:$AE$67,Assumptions!$AF$29:$AF$67)/1000*(Assumptions!$B$19*365/12)*AE8</f>
        <v>0</v>
      </c>
      <c r="AF29" s="7">
        <f>AF14*_xlfn.XLOOKUP(AF4,Assumptions!$AE$29:$AE$67,Assumptions!$AF$29:$AF$67)/1000*(Assumptions!$B$19*365/12)*AF8</f>
        <v>0</v>
      </c>
      <c r="AG29" s="7">
        <f>AG14*_xlfn.XLOOKUP(AG4,Assumptions!$AE$29:$AE$67,Assumptions!$AF$29:$AF$67)/1000*(Assumptions!$B$19*365/12)*AG8</f>
        <v>0</v>
      </c>
      <c r="AH29" s="7">
        <f>AH14*_xlfn.XLOOKUP(AH4,Assumptions!$AE$29:$AE$67,Assumptions!$AF$29:$AF$67)/1000*(Assumptions!$B$19*365/12)*AH8</f>
        <v>0</v>
      </c>
      <c r="AI29" s="7">
        <f>AI14*_xlfn.XLOOKUP(AI4,Assumptions!$AE$29:$AE$67,Assumptions!$AF$29:$AF$67)/1000*(Assumptions!$B$19*365/12)*AI8</f>
        <v>0</v>
      </c>
      <c r="AJ29" s="7">
        <f>AJ14*_xlfn.XLOOKUP(AJ4,Assumptions!$AE$29:$AE$67,Assumptions!$AF$29:$AF$67)/1000*(Assumptions!$B$19*365/12)*AJ8</f>
        <v>0</v>
      </c>
      <c r="AK29" s="7">
        <f>AK14*_xlfn.XLOOKUP(AK4,Assumptions!$AE$29:$AE$67,Assumptions!$AF$29:$AF$67)/1000*(Assumptions!$B$19*365/12)*AK8</f>
        <v>0</v>
      </c>
      <c r="AL29" s="7">
        <f>AL14*_xlfn.XLOOKUP(AL4,Assumptions!$AE$29:$AE$67,Assumptions!$AF$29:$AF$67)/1000*(Assumptions!$B$19*365/12)*AL8</f>
        <v>0</v>
      </c>
      <c r="AM29" s="7">
        <f>AM14*_xlfn.XLOOKUP(AM4,Assumptions!$AE$29:$AE$67,Assumptions!$AF$29:$AF$67)/1000*(Assumptions!$B$19*365/12)*AM8</f>
        <v>0</v>
      </c>
      <c r="AN29" s="7">
        <f>AN14*_xlfn.XLOOKUP(AN4,Assumptions!$AE$29:$AE$67,Assumptions!$AF$29:$AF$67)/1000*(Assumptions!$B$19*365/12)*AN8</f>
        <v>0</v>
      </c>
      <c r="AO29" s="7">
        <f>AO14*_xlfn.XLOOKUP(AO4,Assumptions!$AE$29:$AE$67,Assumptions!$AF$29:$AF$67)/1000*(Assumptions!$B$19*365/12)*AO8</f>
        <v>0</v>
      </c>
      <c r="AP29" s="7">
        <f>AP14*_xlfn.XLOOKUP(AP4,Assumptions!$AE$29:$AE$67,Assumptions!$AF$29:$AF$67)/1000*(Assumptions!$B$19*365/12)*AP8</f>
        <v>0</v>
      </c>
      <c r="AQ29" s="7">
        <f>AQ14*_xlfn.XLOOKUP(AQ4,Assumptions!$AE$29:$AE$67,Assumptions!$AF$29:$AF$67)/1000*(Assumptions!$B$19*365/12)*AQ8</f>
        <v>0</v>
      </c>
      <c r="AR29" s="7">
        <f>AR14*_xlfn.XLOOKUP(AR4,Assumptions!$AE$29:$AE$67,Assumptions!$AF$29:$AF$67)/1000*(Assumptions!$B$19*365/12)*AR8</f>
        <v>0</v>
      </c>
      <c r="AS29" s="7">
        <f>AS14*_xlfn.XLOOKUP(AS4,Assumptions!$AE$29:$AE$67,Assumptions!$AF$29:$AF$67)/1000*(Assumptions!$B$19*365/12)*AS8</f>
        <v>0</v>
      </c>
      <c r="AT29" s="7">
        <f>AT14*_xlfn.XLOOKUP(AT4,Assumptions!$AE$29:$AE$67,Assumptions!$AF$29:$AF$67)/1000*(Assumptions!$B$19*365/12)*AT8</f>
        <v>0</v>
      </c>
      <c r="AU29" s="7">
        <f>AU14*_xlfn.XLOOKUP(AU4,Assumptions!$AE$29:$AE$67,Assumptions!$AF$29:$AF$67)/1000*(Assumptions!$B$19*365/12)*AU8</f>
        <v>0</v>
      </c>
      <c r="AV29" s="7">
        <f>AV14*_xlfn.XLOOKUP(AV4,Assumptions!$AE$29:$AE$67,Assumptions!$AF$29:$AF$67)/1000*(Assumptions!$B$19*365/12)*AV8</f>
        <v>0</v>
      </c>
      <c r="AW29" s="7">
        <f>AW14*_xlfn.XLOOKUP(AW4,Assumptions!$AE$29:$AE$67,Assumptions!$AF$29:$AF$67)/1000*(Assumptions!$B$19*365/12)*AW8</f>
        <v>0</v>
      </c>
      <c r="AX29" s="7">
        <f>AX14*_xlfn.XLOOKUP(AX4,Assumptions!$AE$29:$AE$67,Assumptions!$AF$29:$AF$67)/1000*(Assumptions!$B$19*365/12)*AX8</f>
        <v>0</v>
      </c>
      <c r="AY29" s="7">
        <f>AY14*_xlfn.XLOOKUP(AY4,Assumptions!$AE$29:$AE$67,Assumptions!$AF$29:$AF$67)/1000*(Assumptions!$B$19*365/12)*AY8</f>
        <v>0</v>
      </c>
      <c r="AZ29" s="7">
        <f>AZ14*_xlfn.XLOOKUP(AZ4,Assumptions!$AE$29:$AE$67,Assumptions!$AF$29:$AF$67)/1000*(Assumptions!$B$19*365/12)*AZ8</f>
        <v>0</v>
      </c>
      <c r="BA29" s="7">
        <f>BA14*_xlfn.XLOOKUP(BA4,Assumptions!$AE$29:$AE$67,Assumptions!$AF$29:$AF$67)/1000*(Assumptions!$B$19*365/12)*BA8</f>
        <v>0</v>
      </c>
      <c r="BB29" s="7">
        <f>BB14*_xlfn.XLOOKUP(BB4,Assumptions!$AE$29:$AE$67,Assumptions!$AF$29:$AF$67)/1000*(Assumptions!$B$19*365/12)*BB8</f>
        <v>0</v>
      </c>
      <c r="BC29" s="7">
        <f>BC14*_xlfn.XLOOKUP(BC4,Assumptions!$AE$29:$AE$67,Assumptions!$AF$29:$AF$67)/1000*(Assumptions!$B$19*365/12)*BC8</f>
        <v>0</v>
      </c>
      <c r="BD29" s="7">
        <f>BD14*_xlfn.XLOOKUP(BD4,Assumptions!$AE$29:$AE$67,Assumptions!$AF$29:$AF$67)/1000*(Assumptions!$B$19*365/12)*BD8</f>
        <v>0</v>
      </c>
      <c r="BE29" s="7">
        <f>BE14*_xlfn.XLOOKUP(BE4,Assumptions!$AE$29:$AE$67,Assumptions!$AF$29:$AF$67)/1000*(Assumptions!$B$19*365/12)*BE8</f>
        <v>0</v>
      </c>
      <c r="BF29" s="7">
        <f>BF14*_xlfn.XLOOKUP(BF4,Assumptions!$AE$29:$AE$67,Assumptions!$AF$29:$AF$67)/1000*(Assumptions!$B$19*365/12)*BF8</f>
        <v>0</v>
      </c>
      <c r="BG29" s="7">
        <f>BG14*_xlfn.XLOOKUP(BG4,Assumptions!$AE$29:$AE$67,Assumptions!$AF$29:$AF$67)/1000*(Assumptions!$B$19*365/12)*BG8</f>
        <v>0</v>
      </c>
      <c r="BH29" s="7">
        <f>BH14*_xlfn.XLOOKUP(BH4,Assumptions!$AE$29:$AE$67,Assumptions!$AF$29:$AF$67)/1000*(Assumptions!$B$19*365/12)*BH8</f>
        <v>0</v>
      </c>
      <c r="BI29" s="7">
        <f>BI14*_xlfn.XLOOKUP(BI4,Assumptions!$AE$29:$AE$67,Assumptions!$AF$29:$AF$67)/1000*(Assumptions!$B$19*365/12)*BI8</f>
        <v>0</v>
      </c>
      <c r="BJ29" s="7">
        <f>BJ14*_xlfn.XLOOKUP(BJ4,Assumptions!$AE$29:$AE$67,Assumptions!$AF$29:$AF$67)/1000*(Assumptions!$B$19*365/12)*BJ8</f>
        <v>0</v>
      </c>
      <c r="BK29" s="7">
        <f>BK14*_xlfn.XLOOKUP(BK4,Assumptions!$AE$29:$AE$67,Assumptions!$AF$29:$AF$67)/1000*(Assumptions!$B$19*365/12)*BK8</f>
        <v>0</v>
      </c>
      <c r="BL29" s="7">
        <f>BL14*_xlfn.XLOOKUP(BL4,Assumptions!$AE$29:$AE$67,Assumptions!$AF$29:$AF$67)/1000*(Assumptions!$B$19*365/12)*BL8</f>
        <v>0</v>
      </c>
      <c r="BM29" s="7">
        <f>BM14*_xlfn.XLOOKUP(BM4,Assumptions!$AE$29:$AE$67,Assumptions!$AF$29:$AF$67)/1000*(Assumptions!$B$19*365/12)*BM8</f>
        <v>0</v>
      </c>
      <c r="BN29" s="7">
        <f>BN14*_xlfn.XLOOKUP(BN4,Assumptions!$AE$29:$AE$67,Assumptions!$AF$29:$AF$67)/1000*(Assumptions!$B$19*365/12)*BN8</f>
        <v>0</v>
      </c>
      <c r="BO29" s="7">
        <f>BO14*_xlfn.XLOOKUP(BO4,Assumptions!$AE$29:$AE$67,Assumptions!$AF$29:$AF$67)/1000*(Assumptions!$B$19*365/12)*BO8</f>
        <v>0</v>
      </c>
      <c r="BP29" s="7">
        <f>BP14*_xlfn.XLOOKUP(BP4,Assumptions!$AE$29:$AE$67,Assumptions!$AF$29:$AF$67)/1000*(Assumptions!$B$19*365/12)*BP8</f>
        <v>0</v>
      </c>
      <c r="BQ29" s="7">
        <f>BQ14*_xlfn.XLOOKUP(BQ4,Assumptions!$AE$29:$AE$67,Assumptions!$AF$29:$AF$67)/1000*(Assumptions!$B$19*365/12)*BQ8</f>
        <v>0</v>
      </c>
      <c r="BR29" s="7">
        <f>BR14*_xlfn.XLOOKUP(BR4,Assumptions!$AE$29:$AE$67,Assumptions!$AF$29:$AF$67)/1000*(Assumptions!$B$19*365/12)*BR8</f>
        <v>0</v>
      </c>
      <c r="BS29" s="7">
        <f>BS14*_xlfn.XLOOKUP(BS4,Assumptions!$AE$29:$AE$67,Assumptions!$AF$29:$AF$67)/1000*(Assumptions!$B$19*365/12)*BS8</f>
        <v>0</v>
      </c>
      <c r="BT29" s="7">
        <f>BT14*_xlfn.XLOOKUP(BT4,Assumptions!$AE$29:$AE$67,Assumptions!$AF$29:$AF$67)/1000*(Assumptions!$B$19*365/12)*BT8</f>
        <v>0</v>
      </c>
      <c r="BU29" s="7">
        <f>BU14*_xlfn.XLOOKUP(BU4,Assumptions!$AE$29:$AE$67,Assumptions!$AF$29:$AF$67)/1000*(Assumptions!$B$19*365/12)*BU8</f>
        <v>0</v>
      </c>
      <c r="BV29" s="7">
        <f>BV14*_xlfn.XLOOKUP(BV4,Assumptions!$AE$29:$AE$67,Assumptions!$AF$29:$AF$67)/1000*(Assumptions!$B$19*365/12)*BV8</f>
        <v>0</v>
      </c>
      <c r="BW29" s="7">
        <f>BW14*_xlfn.XLOOKUP(BW4,Assumptions!$AE$29:$AE$67,Assumptions!$AF$29:$AF$67)/1000*(Assumptions!$B$19*365/12)*BW8</f>
        <v>0</v>
      </c>
      <c r="BX29" s="7">
        <f>BX14*_xlfn.XLOOKUP(BX4,Assumptions!$AE$29:$AE$67,Assumptions!$AF$29:$AF$67)/1000*(Assumptions!$B$19*365/12)*BX8</f>
        <v>0</v>
      </c>
      <c r="BY29" s="7">
        <f>BY14*_xlfn.XLOOKUP(BY4,Assumptions!$AE$29:$AE$67,Assumptions!$AF$29:$AF$67)/1000*(Assumptions!$B$19*365/12)*BY8</f>
        <v>0</v>
      </c>
      <c r="BZ29" s="7">
        <f>BZ14*_xlfn.XLOOKUP(BZ4,Assumptions!$AE$29:$AE$67,Assumptions!$AF$29:$AF$67)/1000*(Assumptions!$B$19*365/12)*BZ8</f>
        <v>0</v>
      </c>
      <c r="CA29" s="7">
        <f>CA14*_xlfn.XLOOKUP(CA4,Assumptions!$AE$29:$AE$67,Assumptions!$AF$29:$AF$67)/1000*(Assumptions!$B$19*365/12)*CA8</f>
        <v>0</v>
      </c>
      <c r="CB29" s="7">
        <f>CB14*_xlfn.XLOOKUP(CB4,Assumptions!$AE$29:$AE$67,Assumptions!$AF$29:$AF$67)/1000*(Assumptions!$B$19*365/12)*CB8</f>
        <v>0</v>
      </c>
      <c r="CC29" s="7">
        <f>CC14*_xlfn.XLOOKUP(CC4,Assumptions!$AE$29:$AE$67,Assumptions!$AF$29:$AF$67)/1000*(Assumptions!$B$19*365/12)*CC8</f>
        <v>0</v>
      </c>
      <c r="CD29" s="7">
        <f>CD14*_xlfn.XLOOKUP(CD4,Assumptions!$AE$29:$AE$67,Assumptions!$AF$29:$AF$67)/1000*(Assumptions!$B$19*365/12)*CD8</f>
        <v>0</v>
      </c>
      <c r="CE29" s="7">
        <f>CE14*_xlfn.XLOOKUP(CE4,Assumptions!$AE$29:$AE$67,Assumptions!$AF$29:$AF$67)/1000*(Assumptions!$B$19*365/12)*CE8</f>
        <v>0</v>
      </c>
      <c r="CF29" s="7">
        <f>CF14*_xlfn.XLOOKUP(CF4,Assumptions!$AE$29:$AE$67,Assumptions!$AF$29:$AF$67)/1000*(Assumptions!$B$19*365/12)*CF8</f>
        <v>0</v>
      </c>
      <c r="CG29" s="7">
        <f>CG14*_xlfn.XLOOKUP(CG4,Assumptions!$AE$29:$AE$67,Assumptions!$AF$29:$AF$67)/1000*(Assumptions!$B$19*365/12)*CG8</f>
        <v>0</v>
      </c>
      <c r="CH29" s="7">
        <f>CH14*_xlfn.XLOOKUP(CH4,Assumptions!$AE$29:$AE$67,Assumptions!$AF$29:$AF$67)/1000*(Assumptions!$B$19*365/12)*CH8</f>
        <v>0</v>
      </c>
      <c r="CI29" s="7">
        <f>CI14*_xlfn.XLOOKUP(CI4,Assumptions!$AE$29:$AE$67,Assumptions!$AF$29:$AF$67)/1000*(Assumptions!$B$19*365/12)*CI8</f>
        <v>0</v>
      </c>
      <c r="CJ29" s="7">
        <f>CJ14*_xlfn.XLOOKUP(CJ4,Assumptions!$AE$29:$AE$67,Assumptions!$AF$29:$AF$67)/1000*(Assumptions!$B$19*365/12)*CJ8</f>
        <v>0</v>
      </c>
      <c r="CK29" s="7">
        <f>CK14*_xlfn.XLOOKUP(CK4,Assumptions!$AE$29:$AE$67,Assumptions!$AF$29:$AF$67)/1000*(Assumptions!$B$19*365/12)*CK8</f>
        <v>0</v>
      </c>
      <c r="CL29" s="7">
        <f>CL14*_xlfn.XLOOKUP(CL4,Assumptions!$AE$29:$AE$67,Assumptions!$AF$29:$AF$67)/1000*(Assumptions!$B$19*365/12)*CL8</f>
        <v>0</v>
      </c>
      <c r="CM29" s="7">
        <f>CM14*_xlfn.XLOOKUP(CM4,Assumptions!$AE$29:$AE$67,Assumptions!$AF$29:$AF$67)/1000*(Assumptions!$B$19*365/12)*CM8</f>
        <v>0</v>
      </c>
      <c r="CN29" s="7">
        <f>CN14*_xlfn.XLOOKUP(CN4,Assumptions!$AE$29:$AE$67,Assumptions!$AF$29:$AF$67)/1000*(Assumptions!$B$19*365/12)*CN8</f>
        <v>0</v>
      </c>
      <c r="CO29" s="7">
        <f>CO14*_xlfn.XLOOKUP(CO4,Assumptions!$AE$29:$AE$67,Assumptions!$AF$29:$AF$67)/1000*(Assumptions!$B$19*365/12)*CO8</f>
        <v>0</v>
      </c>
      <c r="CP29" s="7">
        <f>CP14*_xlfn.XLOOKUP(CP4,Assumptions!$AE$29:$AE$67,Assumptions!$AF$29:$AF$67)/1000*(Assumptions!$B$19*365/12)*CP8</f>
        <v>0</v>
      </c>
      <c r="CQ29" s="7">
        <f>CQ14*_xlfn.XLOOKUP(CQ4,Assumptions!$AE$29:$AE$67,Assumptions!$AF$29:$AF$67)/1000*(Assumptions!$B$19*365/12)*CQ8</f>
        <v>0</v>
      </c>
      <c r="CR29" s="7">
        <f>CR14*_xlfn.XLOOKUP(CR4,Assumptions!$AE$29:$AE$67,Assumptions!$AF$29:$AF$67)/1000*(Assumptions!$B$19*365/12)*CR8</f>
        <v>0</v>
      </c>
      <c r="CS29" s="7">
        <f>CS14*_xlfn.XLOOKUP(CS4,Assumptions!$AE$29:$AE$67,Assumptions!$AF$29:$AF$67)/1000*(Assumptions!$B$19*365/12)*CS8</f>
        <v>0</v>
      </c>
      <c r="CT29" s="7">
        <f>CT14*_xlfn.XLOOKUP(CT4,Assumptions!$AE$29:$AE$67,Assumptions!$AF$29:$AF$67)/1000*(Assumptions!$B$19*365/12)*CT8</f>
        <v>0</v>
      </c>
      <c r="CU29" s="7">
        <f>CU14*_xlfn.XLOOKUP(CU4,Assumptions!$AE$29:$AE$67,Assumptions!$AF$29:$AF$67)/1000*(Assumptions!$B$19*365/12)*CU8</f>
        <v>0</v>
      </c>
      <c r="CV29" s="7">
        <f>CV14*_xlfn.XLOOKUP(CV4,Assumptions!$AE$29:$AE$67,Assumptions!$AF$29:$AF$67)/1000*(Assumptions!$B$19*365/12)*CV8</f>
        <v>0</v>
      </c>
      <c r="CW29" s="7">
        <f>CW14*_xlfn.XLOOKUP(CW4,Assumptions!$AE$29:$AE$67,Assumptions!$AF$29:$AF$67)/1000*(Assumptions!$B$19*365/12)*CW8</f>
        <v>0</v>
      </c>
      <c r="CX29" s="7">
        <f>CX14*_xlfn.XLOOKUP(CX4,Assumptions!$AE$29:$AE$67,Assumptions!$AF$29:$AF$67)/1000*(Assumptions!$B$19*365/12)*CX8</f>
        <v>0</v>
      </c>
      <c r="CY29" s="7">
        <f>CY14*_xlfn.XLOOKUP(CY4,Assumptions!$AE$29:$AE$67,Assumptions!$AF$29:$AF$67)/1000*(Assumptions!$B$19*365/12)*CY8</f>
        <v>0</v>
      </c>
      <c r="CZ29" s="7">
        <f>CZ14*_xlfn.XLOOKUP(CZ4,Assumptions!$AE$29:$AE$67,Assumptions!$AF$29:$AF$67)/1000*(Assumptions!$B$19*365/12)*CZ8</f>
        <v>0</v>
      </c>
      <c r="DA29" s="7">
        <f>DA14*_xlfn.XLOOKUP(DA4,Assumptions!$AE$29:$AE$67,Assumptions!$AF$29:$AF$67)/1000*(Assumptions!$B$19*365/12)*DA8</f>
        <v>0</v>
      </c>
      <c r="DB29" s="7">
        <f>DB14*_xlfn.XLOOKUP(DB4,Assumptions!$AE$29:$AE$67,Assumptions!$AF$29:$AF$67)/1000*(Assumptions!$B$19*365/12)*DB8</f>
        <v>0</v>
      </c>
      <c r="DC29" s="7">
        <f>DC14*_xlfn.XLOOKUP(DC4,Assumptions!$AE$29:$AE$67,Assumptions!$AF$29:$AF$67)/1000*(Assumptions!$B$19*365/12)*DC8</f>
        <v>0</v>
      </c>
      <c r="DD29" s="7">
        <f>DD14*_xlfn.XLOOKUP(DD4,Assumptions!$AE$29:$AE$67,Assumptions!$AF$29:$AF$67)/1000*(Assumptions!$B$19*365/12)*DD8</f>
        <v>0</v>
      </c>
      <c r="DE29" s="7">
        <f>DE14*_xlfn.XLOOKUP(DE4,Assumptions!$AE$29:$AE$67,Assumptions!$AF$29:$AF$67)/1000*(Assumptions!$B$19*365/12)*DE8</f>
        <v>0</v>
      </c>
      <c r="DF29" s="7">
        <f>DF14*_xlfn.XLOOKUP(DF4,Assumptions!$AE$29:$AE$67,Assumptions!$AF$29:$AF$67)/1000*(Assumptions!$B$19*365/12)*DF8</f>
        <v>0</v>
      </c>
      <c r="DG29" s="7">
        <f>DG14*_xlfn.XLOOKUP(DG4,Assumptions!$AE$29:$AE$67,Assumptions!$AF$29:$AF$67)/1000*(Assumptions!$B$19*365/12)*DG8</f>
        <v>0</v>
      </c>
      <c r="DH29" s="7">
        <f>DH14*_xlfn.XLOOKUP(DH4,Assumptions!$AE$29:$AE$67,Assumptions!$AF$29:$AF$67)/1000*(Assumptions!$B$19*365/12)*DH8</f>
        <v>0</v>
      </c>
      <c r="DI29" s="7">
        <f>DI14*_xlfn.XLOOKUP(DI4,Assumptions!$AE$29:$AE$67,Assumptions!$AF$29:$AF$67)/1000*(Assumptions!$B$19*365/12)*DI8</f>
        <v>0</v>
      </c>
      <c r="DJ29" s="7">
        <f>DJ14*_xlfn.XLOOKUP(DJ4,Assumptions!$AE$29:$AE$67,Assumptions!$AF$29:$AF$67)/1000*(Assumptions!$B$19*365/12)*DJ8</f>
        <v>0</v>
      </c>
      <c r="DK29" s="7">
        <f>DK14*_xlfn.XLOOKUP(DK4,Assumptions!$AE$29:$AE$67,Assumptions!$AF$29:$AF$67)/1000*(Assumptions!$B$19*365/12)*DK8</f>
        <v>0</v>
      </c>
      <c r="DL29" s="7">
        <f>DL14*_xlfn.XLOOKUP(DL4,Assumptions!$AE$29:$AE$67,Assumptions!$AF$29:$AF$67)/1000*(Assumptions!$B$19*365/12)*DL8</f>
        <v>0</v>
      </c>
      <c r="DM29" s="7">
        <f>DM14*_xlfn.XLOOKUP(DM4,Assumptions!$AE$29:$AE$67,Assumptions!$AF$29:$AF$67)/1000*(Assumptions!$B$19*365/12)*DM8</f>
        <v>0</v>
      </c>
      <c r="DN29" s="7">
        <f>DN14*_xlfn.XLOOKUP(DN4,Assumptions!$AE$29:$AE$67,Assumptions!$AF$29:$AF$67)/1000*(Assumptions!$B$19*365/12)*DN8</f>
        <v>0</v>
      </c>
      <c r="DO29" s="7">
        <f>DO14*_xlfn.XLOOKUP(DO4,Assumptions!$AE$29:$AE$67,Assumptions!$AF$29:$AF$67)/1000*(Assumptions!$B$19*365/12)*DO8</f>
        <v>0</v>
      </c>
      <c r="DP29" s="7">
        <f>DP14*_xlfn.XLOOKUP(DP4,Assumptions!$AE$29:$AE$67,Assumptions!$AF$29:$AF$67)/1000*(Assumptions!$B$19*365/12)*DP8</f>
        <v>0</v>
      </c>
      <c r="DQ29" s="7">
        <f>DQ14*_xlfn.XLOOKUP(DQ4,Assumptions!$AE$29:$AE$67,Assumptions!$AF$29:$AF$67)/1000*(Assumptions!$B$19*365/12)*DQ8</f>
        <v>0</v>
      </c>
      <c r="DR29" s="7">
        <f>DR14*_xlfn.XLOOKUP(DR4,Assumptions!$AE$29:$AE$67,Assumptions!$AF$29:$AF$67)/1000*(Assumptions!$B$19*365/12)*DR8</f>
        <v>0</v>
      </c>
      <c r="DS29" s="7">
        <f>DS14*_xlfn.XLOOKUP(DS4,Assumptions!$AE$29:$AE$67,Assumptions!$AF$29:$AF$67)/1000*(Assumptions!$B$19*365/12)*DS8</f>
        <v>0</v>
      </c>
      <c r="DT29" s="7">
        <f>DT14*_xlfn.XLOOKUP(DT4,Assumptions!$AE$29:$AE$67,Assumptions!$AF$29:$AF$67)/1000*(Assumptions!$B$19*365/12)*DT8</f>
        <v>0</v>
      </c>
      <c r="DU29" s="7">
        <f>DU14*_xlfn.XLOOKUP(DU4,Assumptions!$AE$29:$AE$67,Assumptions!$AF$29:$AF$67)/1000*(Assumptions!$B$19*365/12)*DU8</f>
        <v>0</v>
      </c>
      <c r="DV29" s="7">
        <f>DV14*_xlfn.XLOOKUP(DV4,Assumptions!$AE$29:$AE$67,Assumptions!$AF$29:$AF$67)/1000*(Assumptions!$B$19*365/12)*DV8</f>
        <v>0</v>
      </c>
      <c r="DW29" s="7">
        <f>DW14*_xlfn.XLOOKUP(DW4,Assumptions!$AE$29:$AE$67,Assumptions!$AF$29:$AF$67)/1000*(Assumptions!$B$19*365/12)*DW8</f>
        <v>0</v>
      </c>
      <c r="DX29" s="7">
        <f>DX14*_xlfn.XLOOKUP(DX4,Assumptions!$AE$29:$AE$67,Assumptions!$AF$29:$AF$67)/1000*(Assumptions!$B$19*365/12)*DX8</f>
        <v>0</v>
      </c>
      <c r="DY29" s="7">
        <f>DY14*_xlfn.XLOOKUP(DY4,Assumptions!$AE$29:$AE$67,Assumptions!$AF$29:$AF$67)/1000*(Assumptions!$B$19*365/12)*DY8</f>
        <v>0</v>
      </c>
      <c r="DZ29" s="7">
        <f>DZ14*_xlfn.XLOOKUP(DZ4,Assumptions!$AE$29:$AE$67,Assumptions!$AF$29:$AF$67)/1000*(Assumptions!$B$19*365/12)*DZ8</f>
        <v>0</v>
      </c>
      <c r="EA29" s="7">
        <f>EA14*_xlfn.XLOOKUP(EA4,Assumptions!$AE$29:$AE$67,Assumptions!$AF$29:$AF$67)/1000*(Assumptions!$B$19*365/12)*EA8</f>
        <v>0</v>
      </c>
      <c r="EB29" s="7">
        <f>EB14*_xlfn.XLOOKUP(EB4,Assumptions!$AE$29:$AE$67,Assumptions!$AF$29:$AF$67)/1000*(Assumptions!$B$19*365/12)*EB8</f>
        <v>0</v>
      </c>
      <c r="EC29" s="7">
        <f>EC14*_xlfn.XLOOKUP(EC4,Assumptions!$AE$29:$AE$67,Assumptions!$AF$29:$AF$67)/1000*(Assumptions!$B$19*365/12)*EC8</f>
        <v>0</v>
      </c>
      <c r="ED29" s="7">
        <f>ED14*_xlfn.XLOOKUP(ED4,Assumptions!$AE$29:$AE$67,Assumptions!$AF$29:$AF$67)/1000*(Assumptions!$B$19*365/12)*ED8</f>
        <v>0</v>
      </c>
      <c r="EE29" s="7">
        <f>EE14*_xlfn.XLOOKUP(EE4,Assumptions!$AE$29:$AE$67,Assumptions!$AF$29:$AF$67)/1000*(Assumptions!$B$19*365/12)*EE8</f>
        <v>0</v>
      </c>
      <c r="EF29" s="7">
        <f>EF14*_xlfn.XLOOKUP(EF4,Assumptions!$AE$29:$AE$67,Assumptions!$AF$29:$AF$67)/1000*(Assumptions!$B$19*365/12)*EF8</f>
        <v>0</v>
      </c>
      <c r="EG29" s="7">
        <f>EG14*_xlfn.XLOOKUP(EG4,Assumptions!$AE$29:$AE$67,Assumptions!$AF$29:$AF$67)/1000*(Assumptions!$B$19*365/12)*EG8</f>
        <v>0</v>
      </c>
      <c r="EH29" s="7">
        <f>EH14*_xlfn.XLOOKUP(EH4,Assumptions!$AE$29:$AE$67,Assumptions!$AF$29:$AF$67)/1000*(Assumptions!$B$19*365/12)*EH8</f>
        <v>0</v>
      </c>
      <c r="EI29" s="7">
        <f>EI14*_xlfn.XLOOKUP(EI4,Assumptions!$AE$29:$AE$67,Assumptions!$AF$29:$AF$67)/1000*(Assumptions!$B$19*365/12)*EI8</f>
        <v>0</v>
      </c>
      <c r="EJ29" s="7">
        <f>EJ14*_xlfn.XLOOKUP(EJ4,Assumptions!$AE$29:$AE$67,Assumptions!$AF$29:$AF$67)/1000*(Assumptions!$B$19*365/12)*EJ8</f>
        <v>0</v>
      </c>
      <c r="EK29" s="7">
        <f>EK14*_xlfn.XLOOKUP(EK4,Assumptions!$AE$29:$AE$67,Assumptions!$AF$29:$AF$67)/1000*(Assumptions!$B$19*365/12)*EK8</f>
        <v>0</v>
      </c>
      <c r="EL29" s="7">
        <f>EL14*_xlfn.XLOOKUP(EL4,Assumptions!$AE$29:$AE$67,Assumptions!$AF$29:$AF$67)/1000*(Assumptions!$B$19*365/12)*EL8</f>
        <v>0</v>
      </c>
      <c r="EM29" s="7">
        <f>EM14*_xlfn.XLOOKUP(EM4,Assumptions!$AE$29:$AE$67,Assumptions!$AF$29:$AF$67)/1000*(Assumptions!$B$19*365/12)*EM8</f>
        <v>0</v>
      </c>
      <c r="EN29" s="7">
        <f>EN14*_xlfn.XLOOKUP(EN4,Assumptions!$AE$29:$AE$67,Assumptions!$AF$29:$AF$67)/1000*(Assumptions!$B$19*365/12)*EN8</f>
        <v>0</v>
      </c>
      <c r="EO29" s="7">
        <f>EO14*_xlfn.XLOOKUP(EO4,Assumptions!$AE$29:$AE$67,Assumptions!$AF$29:$AF$67)/1000*(Assumptions!$B$19*365/12)*EO8</f>
        <v>0</v>
      </c>
      <c r="EP29" s="7">
        <f>EP14*_xlfn.XLOOKUP(EP4,Assumptions!$AE$29:$AE$67,Assumptions!$AF$29:$AF$67)/1000*(Assumptions!$B$19*365/12)*EP8</f>
        <v>0</v>
      </c>
      <c r="EQ29" s="7">
        <f>EQ14*_xlfn.XLOOKUP(EQ4,Assumptions!$AE$29:$AE$67,Assumptions!$AF$29:$AF$67)/1000*(Assumptions!$B$19*365/12)*EQ8</f>
        <v>0</v>
      </c>
      <c r="ER29" s="7">
        <f>ER14*_xlfn.XLOOKUP(ER4,Assumptions!$AE$29:$AE$67,Assumptions!$AF$29:$AF$67)/1000*(Assumptions!$B$19*365/12)*ER8</f>
        <v>0</v>
      </c>
      <c r="ES29" s="7">
        <f>ES14*_xlfn.XLOOKUP(ES4,Assumptions!$AE$29:$AE$67,Assumptions!$AF$29:$AF$67)/1000*(Assumptions!$B$19*365/12)*ES8</f>
        <v>0</v>
      </c>
      <c r="ET29" s="7">
        <f>ET14*_xlfn.XLOOKUP(ET4,Assumptions!$AE$29:$AE$67,Assumptions!$AF$29:$AF$67)/1000*(Assumptions!$B$19*365/12)*ET8</f>
        <v>0</v>
      </c>
      <c r="EU29" s="7">
        <f>EU14*_xlfn.XLOOKUP(EU4,Assumptions!$AE$29:$AE$67,Assumptions!$AF$29:$AF$67)/1000*(Assumptions!$B$19*365/12)*EU8</f>
        <v>0</v>
      </c>
      <c r="EV29" s="7">
        <f>EV14*_xlfn.XLOOKUP(EV4,Assumptions!$AE$29:$AE$67,Assumptions!$AF$29:$AF$67)/1000*(Assumptions!$B$19*365/12)*EV8</f>
        <v>0</v>
      </c>
      <c r="EW29" s="7">
        <f>EW14*_xlfn.XLOOKUP(EW4,Assumptions!$AE$29:$AE$67,Assumptions!$AF$29:$AF$67)/1000*(Assumptions!$B$19*365/12)*EW8</f>
        <v>0</v>
      </c>
      <c r="EX29" s="7">
        <f>EX14*_xlfn.XLOOKUP(EX4,Assumptions!$AE$29:$AE$67,Assumptions!$AF$29:$AF$67)/1000*(Assumptions!$B$19*365/12)*EX8</f>
        <v>0</v>
      </c>
      <c r="EY29" s="7">
        <f>EY14*_xlfn.XLOOKUP(EY4,Assumptions!$AE$29:$AE$67,Assumptions!$AF$29:$AF$67)/1000*(Assumptions!$B$19*365/12)*EY8</f>
        <v>0</v>
      </c>
      <c r="EZ29" s="7">
        <f>EZ14*_xlfn.XLOOKUP(EZ4,Assumptions!$AE$29:$AE$67,Assumptions!$AF$29:$AF$67)/1000*(Assumptions!$B$19*365/12)*EZ8</f>
        <v>0</v>
      </c>
      <c r="FA29" s="7">
        <f>FA14*_xlfn.XLOOKUP(FA4,Assumptions!$AE$29:$AE$67,Assumptions!$AF$29:$AF$67)/1000*(Assumptions!$B$19*365/12)*FA8</f>
        <v>0</v>
      </c>
      <c r="FB29" s="7">
        <f>FB14*_xlfn.XLOOKUP(FB4,Assumptions!$AE$29:$AE$67,Assumptions!$AF$29:$AF$67)/1000*(Assumptions!$B$19*365/12)*FB8</f>
        <v>0</v>
      </c>
      <c r="FC29" s="7">
        <f>FC14*_xlfn.XLOOKUP(FC4,Assumptions!$AE$29:$AE$67,Assumptions!$AF$29:$AF$67)/1000*(Assumptions!$B$19*365/12)*FC8</f>
        <v>0</v>
      </c>
      <c r="FD29" s="7">
        <f>FD14*_xlfn.XLOOKUP(FD4,Assumptions!$AE$29:$AE$67,Assumptions!$AF$29:$AF$67)/1000*(Assumptions!$B$19*365/12)*FD8</f>
        <v>0</v>
      </c>
      <c r="FE29" s="7">
        <f>FE14*_xlfn.XLOOKUP(FE4,Assumptions!$AE$29:$AE$67,Assumptions!$AF$29:$AF$67)/1000*(Assumptions!$B$19*365/12)*FE8</f>
        <v>0</v>
      </c>
      <c r="FF29" s="7">
        <f>FF14*_xlfn.XLOOKUP(FF4,Assumptions!$AE$29:$AE$67,Assumptions!$AF$29:$AF$67)/1000*(Assumptions!$B$19*365/12)*FF8</f>
        <v>0</v>
      </c>
      <c r="FG29" s="7">
        <f>FG14*_xlfn.XLOOKUP(FG4,Assumptions!$AE$29:$AE$67,Assumptions!$AF$29:$AF$67)/1000*(Assumptions!$B$19*365/12)*FG8</f>
        <v>0</v>
      </c>
      <c r="FH29" s="7">
        <f>FH14*_xlfn.XLOOKUP(FH4,Assumptions!$AE$29:$AE$67,Assumptions!$AF$29:$AF$67)/1000*(Assumptions!$B$19*365/12)*FH8</f>
        <v>0</v>
      </c>
      <c r="FI29" s="7">
        <f>FI14*_xlfn.XLOOKUP(FI4,Assumptions!$AE$29:$AE$67,Assumptions!$AF$29:$AF$67)/1000*(Assumptions!$B$19*365/12)*FI8</f>
        <v>0</v>
      </c>
      <c r="FJ29" s="7">
        <f>FJ14*_xlfn.XLOOKUP(FJ4,Assumptions!$AE$29:$AE$67,Assumptions!$AF$29:$AF$67)/1000*(Assumptions!$B$19*365/12)*FJ8</f>
        <v>0</v>
      </c>
      <c r="FK29" s="7">
        <f>FK14*_xlfn.XLOOKUP(FK4,Assumptions!$AE$29:$AE$67,Assumptions!$AF$29:$AF$67)/1000*(Assumptions!$B$19*365/12)*FK8</f>
        <v>0</v>
      </c>
      <c r="FL29" s="7">
        <f>FL14*_xlfn.XLOOKUP(FL4,Assumptions!$AE$29:$AE$67,Assumptions!$AF$29:$AF$67)/1000*(Assumptions!$B$19*365/12)*FL8</f>
        <v>0</v>
      </c>
      <c r="FM29" s="7">
        <f>FM14*_xlfn.XLOOKUP(FM4,Assumptions!$AE$29:$AE$67,Assumptions!$AF$29:$AF$67)/1000*(Assumptions!$B$19*365/12)*FM8</f>
        <v>0</v>
      </c>
      <c r="FN29" s="7">
        <f>FN14*_xlfn.XLOOKUP(FN4,Assumptions!$AE$29:$AE$67,Assumptions!$AF$29:$AF$67)/1000*(Assumptions!$B$19*365/12)*FN8</f>
        <v>0</v>
      </c>
      <c r="FO29" s="7">
        <f>FO14*_xlfn.XLOOKUP(FO4,Assumptions!$AE$29:$AE$67,Assumptions!$AF$29:$AF$67)/1000*(Assumptions!$B$19*365/12)*FO8</f>
        <v>0</v>
      </c>
      <c r="FP29" s="7">
        <f>FP14*_xlfn.XLOOKUP(FP4,Assumptions!$AE$29:$AE$67,Assumptions!$AF$29:$AF$67)/1000*(Assumptions!$B$19*365/12)*FP8</f>
        <v>0</v>
      </c>
      <c r="FQ29" s="7">
        <f>FQ14*_xlfn.XLOOKUP(FQ4,Assumptions!$AE$29:$AE$67,Assumptions!$AF$29:$AF$67)/1000*(Assumptions!$B$19*365/12)*FQ8</f>
        <v>0</v>
      </c>
      <c r="FR29" s="7">
        <f>FR14*_xlfn.XLOOKUP(FR4,Assumptions!$AE$29:$AE$67,Assumptions!$AF$29:$AF$67)/1000*(Assumptions!$B$19*365/12)*FR8</f>
        <v>0</v>
      </c>
      <c r="FS29" s="7">
        <f>FS14*_xlfn.XLOOKUP(FS4,Assumptions!$AE$29:$AE$67,Assumptions!$AF$29:$AF$67)/1000*(Assumptions!$B$19*365/12)*FS8</f>
        <v>0</v>
      </c>
      <c r="FT29" s="7">
        <f>FT14*_xlfn.XLOOKUP(FT4,Assumptions!$AE$29:$AE$67,Assumptions!$AF$29:$AF$67)/1000*(Assumptions!$B$19*365/12)*FT8</f>
        <v>0</v>
      </c>
      <c r="FU29" s="7">
        <f>FU14*_xlfn.XLOOKUP(FU4,Assumptions!$AE$29:$AE$67,Assumptions!$AF$29:$AF$67)/1000*(Assumptions!$B$19*365/12)*FU8</f>
        <v>0</v>
      </c>
      <c r="FV29" s="7">
        <f>FV14*_xlfn.XLOOKUP(FV4,Assumptions!$AE$29:$AE$67,Assumptions!$AF$29:$AF$67)/1000*(Assumptions!$B$19*365/12)*FV8</f>
        <v>0</v>
      </c>
      <c r="FW29" s="7">
        <f>FW14*_xlfn.XLOOKUP(FW4,Assumptions!$AE$29:$AE$67,Assumptions!$AF$29:$AF$67)/1000*(Assumptions!$B$19*365/12)*FW8</f>
        <v>0</v>
      </c>
      <c r="FX29" s="7">
        <f>FX14*_xlfn.XLOOKUP(FX4,Assumptions!$AE$29:$AE$67,Assumptions!$AF$29:$AF$67)/1000*(Assumptions!$B$19*365/12)*FX8</f>
        <v>0</v>
      </c>
      <c r="FY29" s="7">
        <f>FY14*_xlfn.XLOOKUP(FY4,Assumptions!$AE$29:$AE$67,Assumptions!$AF$29:$AF$67)/1000*(Assumptions!$B$19*365/12)*FY8</f>
        <v>0</v>
      </c>
      <c r="FZ29" s="7">
        <f>FZ14*_xlfn.XLOOKUP(FZ4,Assumptions!$AE$29:$AE$67,Assumptions!$AF$29:$AF$67)/1000*(Assumptions!$B$19*365/12)*FZ8</f>
        <v>0</v>
      </c>
      <c r="GA29" s="7">
        <f>GA14*_xlfn.XLOOKUP(GA4,Assumptions!$AE$29:$AE$67,Assumptions!$AF$29:$AF$67)/1000*(Assumptions!$B$19*365/12)*GA8</f>
        <v>0</v>
      </c>
      <c r="GB29" s="7">
        <f>GB14*_xlfn.XLOOKUP(GB4,Assumptions!$AE$29:$AE$67,Assumptions!$AF$29:$AF$67)/1000*(Assumptions!$B$19*365/12)*GB8</f>
        <v>0</v>
      </c>
      <c r="GC29" s="7">
        <f>GC14*_xlfn.XLOOKUP(GC4,Assumptions!$AE$29:$AE$67,Assumptions!$AF$29:$AF$67)/1000*(Assumptions!$B$19*365/12)*GC8</f>
        <v>0</v>
      </c>
      <c r="GD29" s="7">
        <f>GD14*_xlfn.XLOOKUP(GD4,Assumptions!$AE$29:$AE$67,Assumptions!$AF$29:$AF$67)/1000*(Assumptions!$B$19*365/12)*GD8</f>
        <v>0</v>
      </c>
      <c r="GE29" s="7">
        <f>GE14*_xlfn.XLOOKUP(GE4,Assumptions!$AE$29:$AE$67,Assumptions!$AF$29:$AF$67)/1000*(Assumptions!$B$19*365/12)*GE8</f>
        <v>0</v>
      </c>
      <c r="GF29" s="7">
        <f>GF14*_xlfn.XLOOKUP(GF4,Assumptions!$AE$29:$AE$67,Assumptions!$AF$29:$AF$67)/1000*(Assumptions!$B$19*365/12)*GF8</f>
        <v>0</v>
      </c>
      <c r="GG29" s="7">
        <f>GG14*_xlfn.XLOOKUP(GG4,Assumptions!$AE$29:$AE$67,Assumptions!$AF$29:$AF$67)/1000*(Assumptions!$B$19*365/12)*GG8</f>
        <v>0</v>
      </c>
      <c r="GH29" s="7">
        <f>GH14*_xlfn.XLOOKUP(GH4,Assumptions!$AE$29:$AE$67,Assumptions!$AF$29:$AF$67)/1000*(Assumptions!$B$19*365/12)*GH8</f>
        <v>0</v>
      </c>
      <c r="GI29" s="7">
        <f>GI14*_xlfn.XLOOKUP(GI4,Assumptions!$AE$29:$AE$67,Assumptions!$AF$29:$AF$67)/1000*(Assumptions!$B$19*365/12)*GI8</f>
        <v>0</v>
      </c>
      <c r="GJ29" s="7">
        <f>GJ14*_xlfn.XLOOKUP(GJ4,Assumptions!$AE$29:$AE$67,Assumptions!$AF$29:$AF$67)/1000*(Assumptions!$B$19*365/12)*GJ8</f>
        <v>0</v>
      </c>
      <c r="GK29" s="7">
        <f>GK14*_xlfn.XLOOKUP(GK4,Assumptions!$AE$29:$AE$67,Assumptions!$AF$29:$AF$67)/1000*(Assumptions!$B$19*365/12)*GK8</f>
        <v>0</v>
      </c>
      <c r="GL29" s="7">
        <f>GL14*_xlfn.XLOOKUP(GL4,Assumptions!$AE$29:$AE$67,Assumptions!$AF$29:$AF$67)/1000*(Assumptions!$B$19*365/12)*GL8</f>
        <v>0</v>
      </c>
      <c r="GM29" s="7">
        <f>GM14*_xlfn.XLOOKUP(GM4,Assumptions!$AE$29:$AE$67,Assumptions!$AF$29:$AF$67)/1000*(Assumptions!$B$19*365/12)*GM8</f>
        <v>0</v>
      </c>
      <c r="GN29" s="7">
        <f>GN14*_xlfn.XLOOKUP(GN4,Assumptions!$AE$29:$AE$67,Assumptions!$AF$29:$AF$67)/1000*(Assumptions!$B$19*365/12)*GN8</f>
        <v>0</v>
      </c>
      <c r="GO29" s="7">
        <f>GO14*_xlfn.XLOOKUP(GO4,Assumptions!$AE$29:$AE$67,Assumptions!$AF$29:$AF$67)/1000*(Assumptions!$B$19*365/12)*GO8</f>
        <v>0</v>
      </c>
      <c r="GP29" s="7">
        <f>GP14*_xlfn.XLOOKUP(GP4,Assumptions!$AE$29:$AE$67,Assumptions!$AF$29:$AF$67)/1000*(Assumptions!$B$19*365/12)*GP8</f>
        <v>0</v>
      </c>
      <c r="GQ29" s="7">
        <f>GQ14*_xlfn.XLOOKUP(GQ4,Assumptions!$AE$29:$AE$67,Assumptions!$AF$29:$AF$67)/1000*(Assumptions!$B$19*365/12)*GQ8</f>
        <v>0</v>
      </c>
      <c r="GR29" s="7">
        <f>GR14*_xlfn.XLOOKUP(GR4,Assumptions!$AE$29:$AE$67,Assumptions!$AF$29:$AF$67)/1000*(Assumptions!$B$19*365/12)*GR8</f>
        <v>0</v>
      </c>
      <c r="GS29" s="7">
        <f>GS14*_xlfn.XLOOKUP(GS4,Assumptions!$AE$29:$AE$67,Assumptions!$AF$29:$AF$67)/1000*(Assumptions!$B$19*365/12)*GS8</f>
        <v>0</v>
      </c>
      <c r="GT29" s="7">
        <f>GT14*_xlfn.XLOOKUP(GT4,Assumptions!$AE$29:$AE$67,Assumptions!$AF$29:$AF$67)/1000*(Assumptions!$B$19*365/12)*GT8</f>
        <v>0</v>
      </c>
      <c r="GU29" s="7">
        <f>GU14*_xlfn.XLOOKUP(GU4,Assumptions!$AE$29:$AE$67,Assumptions!$AF$29:$AF$67)/1000*(Assumptions!$B$19*365/12)*GU8</f>
        <v>0</v>
      </c>
      <c r="GV29" s="7">
        <f>GV14*_xlfn.XLOOKUP(GV4,Assumptions!$AE$29:$AE$67,Assumptions!$AF$29:$AF$67)/1000*(Assumptions!$B$19*365/12)*GV8</f>
        <v>0</v>
      </c>
      <c r="GW29" s="7">
        <f>GW14*_xlfn.XLOOKUP(GW4,Assumptions!$AE$29:$AE$67,Assumptions!$AF$29:$AF$67)/1000*(Assumptions!$B$19*365/12)*GW8</f>
        <v>0</v>
      </c>
      <c r="GX29" s="7">
        <f>GX14*_xlfn.XLOOKUP(GX4,Assumptions!$AE$29:$AE$67,Assumptions!$AF$29:$AF$67)/1000*(Assumptions!$B$19*365/12)*GX8</f>
        <v>0</v>
      </c>
      <c r="GY29" s="7">
        <f>GY14*_xlfn.XLOOKUP(GY4,Assumptions!$AE$29:$AE$67,Assumptions!$AF$29:$AF$67)/1000*(Assumptions!$B$19*365/12)*GY8</f>
        <v>0</v>
      </c>
      <c r="GZ29" s="7">
        <f>GZ14*_xlfn.XLOOKUP(GZ4,Assumptions!$AE$29:$AE$67,Assumptions!$AF$29:$AF$67)/1000*(Assumptions!$B$19*365/12)*GZ8</f>
        <v>0</v>
      </c>
      <c r="HA29" s="7">
        <f>HA14*_xlfn.XLOOKUP(HA4,Assumptions!$AE$29:$AE$67,Assumptions!$AF$29:$AF$67)/1000*(Assumptions!$B$19*365/12)*HA8</f>
        <v>0</v>
      </c>
      <c r="HB29" s="7">
        <f>HB14*_xlfn.XLOOKUP(HB4,Assumptions!$AE$29:$AE$67,Assumptions!$AF$29:$AF$67)/1000*(Assumptions!$B$19*365/12)*HB8</f>
        <v>0</v>
      </c>
      <c r="HC29" s="7">
        <f>HC14*_xlfn.XLOOKUP(HC4,Assumptions!$AE$29:$AE$67,Assumptions!$AF$29:$AF$67)/1000*(Assumptions!$B$19*365/12)*HC8</f>
        <v>0</v>
      </c>
      <c r="HD29" s="7">
        <f>HD14*_xlfn.XLOOKUP(HD4,Assumptions!$AE$29:$AE$67,Assumptions!$AF$29:$AF$67)/1000*(Assumptions!$B$19*365/12)*HD8</f>
        <v>0</v>
      </c>
      <c r="HE29" s="7">
        <f>HE14*_xlfn.XLOOKUP(HE4,Assumptions!$AE$29:$AE$67,Assumptions!$AF$29:$AF$67)/1000*(Assumptions!$B$19*365/12)*HE8</f>
        <v>0</v>
      </c>
      <c r="HF29" s="7">
        <f>HF14*_xlfn.XLOOKUP(HF4,Assumptions!$AE$29:$AE$67,Assumptions!$AF$29:$AF$67)/1000*(Assumptions!$B$19*365/12)*HF8</f>
        <v>0</v>
      </c>
      <c r="HG29" s="7">
        <f>HG14*_xlfn.XLOOKUP(HG4,Assumptions!$AE$29:$AE$67,Assumptions!$AF$29:$AF$67)/1000*(Assumptions!$B$19*365/12)*HG8</f>
        <v>0</v>
      </c>
      <c r="HH29" s="7">
        <f>HH14*_xlfn.XLOOKUP(HH4,Assumptions!$AE$29:$AE$67,Assumptions!$AF$29:$AF$67)/1000*(Assumptions!$B$19*365/12)*HH8</f>
        <v>0</v>
      </c>
      <c r="HI29" s="7">
        <f>HI14*_xlfn.XLOOKUP(HI4,Assumptions!$AE$29:$AE$67,Assumptions!$AF$29:$AF$67)/1000*(Assumptions!$B$19*365/12)*HI8</f>
        <v>0</v>
      </c>
      <c r="HJ29" s="7">
        <f>HJ14*_xlfn.XLOOKUP(HJ4,Assumptions!$AE$29:$AE$67,Assumptions!$AF$29:$AF$67)/1000*(Assumptions!$B$19*365/12)*HJ8</f>
        <v>0</v>
      </c>
      <c r="HK29" s="7">
        <f>HK14*_xlfn.XLOOKUP(HK4,Assumptions!$AE$29:$AE$67,Assumptions!$AF$29:$AF$67)/1000*(Assumptions!$B$19*365/12)*HK8</f>
        <v>0</v>
      </c>
      <c r="HL29" s="7">
        <f>HL14*_xlfn.XLOOKUP(HL4,Assumptions!$AE$29:$AE$67,Assumptions!$AF$29:$AF$67)/1000*(Assumptions!$B$19*365/12)*HL8</f>
        <v>0</v>
      </c>
      <c r="HM29" s="7">
        <f>HM14*_xlfn.XLOOKUP(HM4,Assumptions!$AE$29:$AE$67,Assumptions!$AF$29:$AF$67)/1000*(Assumptions!$B$19*365/12)*HM8</f>
        <v>0</v>
      </c>
      <c r="HN29" s="7">
        <f>HN14*_xlfn.XLOOKUP(HN4,Assumptions!$AE$29:$AE$67,Assumptions!$AF$29:$AF$67)/1000*(Assumptions!$B$19*365/12)*HN8</f>
        <v>0</v>
      </c>
      <c r="HO29" s="7">
        <f>HO14*_xlfn.XLOOKUP(HO4,Assumptions!$AE$29:$AE$67,Assumptions!$AF$29:$AF$67)/1000*(Assumptions!$B$19*365/12)*HO8</f>
        <v>0</v>
      </c>
      <c r="HP29" s="7">
        <f>HP14*_xlfn.XLOOKUP(HP4,Assumptions!$AE$29:$AE$67,Assumptions!$AF$29:$AF$67)/1000*(Assumptions!$B$19*365/12)*HP8</f>
        <v>0</v>
      </c>
      <c r="HQ29" s="7">
        <f>HQ14*_xlfn.XLOOKUP(HQ4,Assumptions!$AE$29:$AE$67,Assumptions!$AF$29:$AF$67)/1000*(Assumptions!$B$19*365/12)*HQ8</f>
        <v>0</v>
      </c>
      <c r="HR29" s="7">
        <f>HR14*_xlfn.XLOOKUP(HR4,Assumptions!$AE$29:$AE$67,Assumptions!$AF$29:$AF$67)/1000*(Assumptions!$B$19*365/12)*HR8</f>
        <v>0</v>
      </c>
      <c r="HS29" s="7">
        <f>HS14*_xlfn.XLOOKUP(HS4,Assumptions!$AE$29:$AE$67,Assumptions!$AF$29:$AF$67)/1000*(Assumptions!$B$19*365/12)*HS8</f>
        <v>0</v>
      </c>
      <c r="HT29" s="7">
        <f>HT14*_xlfn.XLOOKUP(HT4,Assumptions!$AE$29:$AE$67,Assumptions!$AF$29:$AF$67)/1000*(Assumptions!$B$19*365/12)*HT8</f>
        <v>0</v>
      </c>
      <c r="HU29" s="7">
        <f>HU14*_xlfn.XLOOKUP(HU4,Assumptions!$AE$29:$AE$67,Assumptions!$AF$29:$AF$67)/1000*(Assumptions!$B$19*365/12)*HU8</f>
        <v>0</v>
      </c>
      <c r="HV29" s="7">
        <f>HV14*_xlfn.XLOOKUP(HV4,Assumptions!$AE$29:$AE$67,Assumptions!$AF$29:$AF$67)/1000*(Assumptions!$B$19*365/12)*HV8</f>
        <v>0</v>
      </c>
      <c r="HW29" s="7">
        <f>HW14*_xlfn.XLOOKUP(HW4,Assumptions!$AE$29:$AE$67,Assumptions!$AF$29:$AF$67)/1000*(Assumptions!$B$19*365/12)*HW8</f>
        <v>0</v>
      </c>
      <c r="HX29" s="7">
        <f>HX14*_xlfn.XLOOKUP(HX4,Assumptions!$AE$29:$AE$67,Assumptions!$AF$29:$AF$67)/1000*(Assumptions!$B$19*365/12)*HX8</f>
        <v>0</v>
      </c>
      <c r="HY29" s="7">
        <f>HY14*_xlfn.XLOOKUP(HY4,Assumptions!$AE$29:$AE$67,Assumptions!$AF$29:$AF$67)/1000*(Assumptions!$B$19*365/12)*HY8</f>
        <v>0</v>
      </c>
      <c r="HZ29" s="7">
        <f>HZ14*_xlfn.XLOOKUP(HZ4,Assumptions!$AE$29:$AE$67,Assumptions!$AF$29:$AF$67)/1000*(Assumptions!$B$19*365/12)*HZ8</f>
        <v>0</v>
      </c>
      <c r="IA29" s="7">
        <f>IA14*_xlfn.XLOOKUP(IA4,Assumptions!$AE$29:$AE$67,Assumptions!$AF$29:$AF$67)/1000*(Assumptions!$B$19*365/12)*IA8</f>
        <v>0</v>
      </c>
      <c r="IB29" s="7">
        <f>IB14*_xlfn.XLOOKUP(IB4,Assumptions!$AE$29:$AE$67,Assumptions!$AF$29:$AF$67)/1000*(Assumptions!$B$19*365/12)*IB8</f>
        <v>0</v>
      </c>
      <c r="IC29" s="7">
        <f>IC14*_xlfn.XLOOKUP(IC4,Assumptions!$AE$29:$AE$67,Assumptions!$AF$29:$AF$67)/1000*(Assumptions!$B$19*365/12)*IC8</f>
        <v>0</v>
      </c>
      <c r="ID29" s="7">
        <f>ID14*_xlfn.XLOOKUP(ID4,Assumptions!$AE$29:$AE$67,Assumptions!$AF$29:$AF$67)/1000*(Assumptions!$B$19*365/12)*ID8</f>
        <v>0</v>
      </c>
      <c r="IE29" s="7">
        <f>IE14*_xlfn.XLOOKUP(IE4,Assumptions!$AE$29:$AE$67,Assumptions!$AF$29:$AF$67)/1000*(Assumptions!$B$19*365/12)*IE8</f>
        <v>0</v>
      </c>
      <c r="IF29" s="7">
        <f>IF14*_xlfn.XLOOKUP(IF4,Assumptions!$AE$29:$AE$67,Assumptions!$AF$29:$AF$67)/1000*(Assumptions!$B$19*365/12)*IF8</f>
        <v>0</v>
      </c>
      <c r="IG29" s="7">
        <f>IG14*_xlfn.XLOOKUP(IG4,Assumptions!$AE$29:$AE$67,Assumptions!$AF$29:$AF$67)/1000*(Assumptions!$B$19*365/12)*IG8</f>
        <v>0</v>
      </c>
      <c r="IH29" s="7">
        <f>IH14*_xlfn.XLOOKUP(IH4,Assumptions!$AE$29:$AE$67,Assumptions!$AF$29:$AF$67)/1000*(Assumptions!$B$19*365/12)*IH8</f>
        <v>0</v>
      </c>
      <c r="II29" s="7">
        <f>II14*_xlfn.XLOOKUP(II4,Assumptions!$AE$29:$AE$67,Assumptions!$AF$29:$AF$67)/1000*(Assumptions!$B$19*365/12)*II8</f>
        <v>0</v>
      </c>
      <c r="IJ29" s="7">
        <f>IJ14*_xlfn.XLOOKUP(IJ4,Assumptions!$AE$29:$AE$67,Assumptions!$AF$29:$AF$67)/1000*(Assumptions!$B$19*365/12)*IJ8</f>
        <v>0</v>
      </c>
      <c r="IK29" s="7">
        <f>IK14*_xlfn.XLOOKUP(IK4,Assumptions!$AE$29:$AE$67,Assumptions!$AF$29:$AF$67)/1000*(Assumptions!$B$19*365/12)*IK8</f>
        <v>0</v>
      </c>
      <c r="IL29" s="7">
        <f>IL14*_xlfn.XLOOKUP(IL4,Assumptions!$AE$29:$AE$67,Assumptions!$AF$29:$AF$67)/1000*(Assumptions!$B$19*365/12)*IL8</f>
        <v>0</v>
      </c>
      <c r="IM29" s="7">
        <f>IM14*_xlfn.XLOOKUP(IM4,Assumptions!$AE$29:$AE$67,Assumptions!$AF$29:$AF$67)/1000*(Assumptions!$B$19*365/12)*IM8</f>
        <v>0</v>
      </c>
      <c r="IN29" s="7">
        <f>IN14*_xlfn.XLOOKUP(IN4,Assumptions!$AE$29:$AE$67,Assumptions!$AF$29:$AF$67)/1000*(Assumptions!$B$19*365/12)*IN8</f>
        <v>0</v>
      </c>
      <c r="IO29" s="7">
        <f>IO14*_xlfn.XLOOKUP(IO4,Assumptions!$AE$29:$AE$67,Assumptions!$AF$29:$AF$67)/1000*(Assumptions!$B$19*365/12)*IO8</f>
        <v>0</v>
      </c>
      <c r="IP29" s="7">
        <f>IP14*_xlfn.XLOOKUP(IP4,Assumptions!$AE$29:$AE$67,Assumptions!$AF$29:$AF$67)/1000*(Assumptions!$B$19*365/12)*IP8</f>
        <v>0</v>
      </c>
      <c r="IQ29" s="7">
        <f>IQ14*_xlfn.XLOOKUP(IQ4,Assumptions!$AE$29:$AE$67,Assumptions!$AF$29:$AF$67)/1000*(Assumptions!$B$19*365/12)*IQ8</f>
        <v>0</v>
      </c>
      <c r="IR29" s="7">
        <f>IR14*_xlfn.XLOOKUP(IR4,Assumptions!$AE$29:$AE$67,Assumptions!$AF$29:$AF$67)/1000*(Assumptions!$B$19*365/12)*IR8</f>
        <v>0</v>
      </c>
      <c r="IS29" s="7">
        <f>IS14*_xlfn.XLOOKUP(IS4,Assumptions!$AE$29:$AE$67,Assumptions!$AF$29:$AF$67)/1000*(Assumptions!$B$19*365/12)*IS8</f>
        <v>0</v>
      </c>
      <c r="IT29" s="7">
        <f>IT14*_xlfn.XLOOKUP(IT4,Assumptions!$AE$29:$AE$67,Assumptions!$AF$29:$AF$67)/1000*(Assumptions!$B$19*365/12)*IT8</f>
        <v>0</v>
      </c>
      <c r="IU29" s="7">
        <f>IU14*_xlfn.XLOOKUP(IU4,Assumptions!$AE$29:$AE$67,Assumptions!$AF$29:$AF$67)/1000*(Assumptions!$B$19*365/12)*IU8</f>
        <v>0</v>
      </c>
      <c r="IV29" s="7">
        <f>IV14*_xlfn.XLOOKUP(IV4,Assumptions!$AE$29:$AE$67,Assumptions!$AF$29:$AF$67)/1000*(Assumptions!$B$19*365/12)*IV8</f>
        <v>0</v>
      </c>
      <c r="IW29" s="7">
        <f>IW14*_xlfn.XLOOKUP(IW4,Assumptions!$AE$29:$AE$67,Assumptions!$AF$29:$AF$67)/1000*(Assumptions!$B$19*365/12)*IW8</f>
        <v>0</v>
      </c>
      <c r="IX29" s="7">
        <f>IX14*_xlfn.XLOOKUP(IX4,Assumptions!$AE$29:$AE$67,Assumptions!$AF$29:$AF$67)/1000*(Assumptions!$B$19*365/12)*IX8</f>
        <v>0</v>
      </c>
      <c r="IY29" s="7">
        <f>IY14*_xlfn.XLOOKUP(IY4,Assumptions!$AE$29:$AE$67,Assumptions!$AF$29:$AF$67)/1000*(Assumptions!$B$19*365/12)*IY8</f>
        <v>0</v>
      </c>
      <c r="IZ29" s="7">
        <f>IZ14*_xlfn.XLOOKUP(IZ4,Assumptions!$AE$29:$AE$67,Assumptions!$AF$29:$AF$67)/1000*(Assumptions!$B$19*365/12)*IZ8</f>
        <v>0</v>
      </c>
      <c r="JA29" s="7">
        <f>JA14*_xlfn.XLOOKUP(JA4,Assumptions!$AE$29:$AE$67,Assumptions!$AF$29:$AF$67)/1000*(Assumptions!$B$19*365/12)*JA8</f>
        <v>0</v>
      </c>
      <c r="JB29" s="7">
        <f>JB14*_xlfn.XLOOKUP(JB4,Assumptions!$AE$29:$AE$67,Assumptions!$AF$29:$AF$67)/1000*(Assumptions!$B$19*365/12)*JB8</f>
        <v>0</v>
      </c>
      <c r="JC29" s="7">
        <f>JC14*_xlfn.XLOOKUP(JC4,Assumptions!$AE$29:$AE$67,Assumptions!$AF$29:$AF$67)/1000*(Assumptions!$B$19*365/12)*JC8</f>
        <v>0</v>
      </c>
      <c r="JD29" s="7">
        <f>JD14*_xlfn.XLOOKUP(JD4,Assumptions!$AE$29:$AE$67,Assumptions!$AF$29:$AF$67)/1000*(Assumptions!$B$19*365/12)*JD8</f>
        <v>0</v>
      </c>
      <c r="JE29" s="7">
        <f>JE14*_xlfn.XLOOKUP(JE4,Assumptions!$AE$29:$AE$67,Assumptions!$AF$29:$AF$67)/1000*(Assumptions!$B$19*365/12)*JE8</f>
        <v>0</v>
      </c>
      <c r="JF29" s="7">
        <f>JF14*_xlfn.XLOOKUP(JF4,Assumptions!$AE$29:$AE$67,Assumptions!$AF$29:$AF$67)/1000*(Assumptions!$B$19*365/12)*JF8</f>
        <v>0</v>
      </c>
      <c r="JG29" s="7">
        <f>JG14*_xlfn.XLOOKUP(JG4,Assumptions!$AE$29:$AE$67,Assumptions!$AF$29:$AF$67)/1000*(Assumptions!$B$19*365/12)*JG8</f>
        <v>0</v>
      </c>
      <c r="JH29" s="7">
        <f>JH14*_xlfn.XLOOKUP(JH4,Assumptions!$AE$29:$AE$67,Assumptions!$AF$29:$AF$67)/1000*(Assumptions!$B$19*365/12)*JH8</f>
        <v>0</v>
      </c>
      <c r="JI29" s="7">
        <f>JI14*_xlfn.XLOOKUP(JI4,Assumptions!$AE$29:$AE$67,Assumptions!$AF$29:$AF$67)/1000*(Assumptions!$B$19*365/12)*JI8</f>
        <v>0</v>
      </c>
      <c r="JJ29" s="7">
        <f>JJ14*_xlfn.XLOOKUP(JJ4,Assumptions!$AE$29:$AE$67,Assumptions!$AF$29:$AF$67)/1000*(Assumptions!$B$19*365/12)*JJ8</f>
        <v>0</v>
      </c>
      <c r="JK29" s="7">
        <f>JK14*_xlfn.XLOOKUP(JK4,Assumptions!$AE$29:$AE$67,Assumptions!$AF$29:$AF$67)/1000*(Assumptions!$B$19*365/12)*JK8</f>
        <v>0</v>
      </c>
      <c r="JL29" s="7">
        <f>JL14*_xlfn.XLOOKUP(JL4,Assumptions!$AE$29:$AE$67,Assumptions!$AF$29:$AF$67)/1000*(Assumptions!$B$19*365/12)*JL8</f>
        <v>0</v>
      </c>
      <c r="JM29" s="7">
        <f>JM14*_xlfn.XLOOKUP(JM4,Assumptions!$AE$29:$AE$67,Assumptions!$AF$29:$AF$67)/1000*(Assumptions!$B$19*365/12)*JM8</f>
        <v>0</v>
      </c>
      <c r="JN29" s="7">
        <f>JN14*_xlfn.XLOOKUP(JN4,Assumptions!$AE$29:$AE$67,Assumptions!$AF$29:$AF$67)/1000*(Assumptions!$B$19*365/12)*JN8</f>
        <v>0</v>
      </c>
      <c r="JO29" s="7">
        <f>JO14*_xlfn.XLOOKUP(JO4,Assumptions!$AE$29:$AE$67,Assumptions!$AF$29:$AF$67)/1000*(Assumptions!$B$19*365/12)*JO8</f>
        <v>0</v>
      </c>
      <c r="JP29" s="7">
        <f>JP14*_xlfn.XLOOKUP(JP4,Assumptions!$AE$29:$AE$67,Assumptions!$AF$29:$AF$67)/1000*(Assumptions!$B$19*365/12)*JP8</f>
        <v>0</v>
      </c>
      <c r="JQ29" s="7">
        <f>JQ14*_xlfn.XLOOKUP(JQ4,Assumptions!$AE$29:$AE$67,Assumptions!$AF$29:$AF$67)/1000*(Assumptions!$B$19*365/12)*JQ8</f>
        <v>0</v>
      </c>
      <c r="JR29" s="7">
        <f>JR14*_xlfn.XLOOKUP(JR4,Assumptions!$AE$29:$AE$67,Assumptions!$AF$29:$AF$67)/1000*(Assumptions!$B$19*365/12)*JR8</f>
        <v>0</v>
      </c>
      <c r="JS29" s="7">
        <f>JS14*_xlfn.XLOOKUP(JS4,Assumptions!$AE$29:$AE$67,Assumptions!$AF$29:$AF$67)/1000*(Assumptions!$B$19*365/12)*JS8</f>
        <v>0</v>
      </c>
      <c r="JT29" s="7">
        <f>JT14*_xlfn.XLOOKUP(JT4,Assumptions!$AE$29:$AE$67,Assumptions!$AF$29:$AF$67)/1000*(Assumptions!$B$19*365/12)*JT8</f>
        <v>0</v>
      </c>
      <c r="JU29" s="7">
        <f>JU14*_xlfn.XLOOKUP(JU4,Assumptions!$AE$29:$AE$67,Assumptions!$AF$29:$AF$67)/1000*(Assumptions!$B$19*365/12)*JU8</f>
        <v>0</v>
      </c>
      <c r="JV29" s="7">
        <f>JV14*_xlfn.XLOOKUP(JV4,Assumptions!$AE$29:$AE$67,Assumptions!$AF$29:$AF$67)/1000*(Assumptions!$B$19*365/12)*JV8</f>
        <v>0</v>
      </c>
      <c r="JW29" s="7">
        <f>JW14*_xlfn.XLOOKUP(JW4,Assumptions!$AE$29:$AE$67,Assumptions!$AF$29:$AF$67)/1000*(Assumptions!$B$19*365/12)*JW8</f>
        <v>0</v>
      </c>
      <c r="JX29" s="7">
        <f>JX14*_xlfn.XLOOKUP(JX4,Assumptions!$AE$29:$AE$67,Assumptions!$AF$29:$AF$67)/1000*(Assumptions!$B$19*365/12)*JX8</f>
        <v>0</v>
      </c>
      <c r="JY29" s="7">
        <f>JY14*_xlfn.XLOOKUP(JY4,Assumptions!$AE$29:$AE$67,Assumptions!$AF$29:$AF$67)/1000*(Assumptions!$B$19*365/12)*JY8</f>
        <v>0</v>
      </c>
      <c r="JZ29" s="7">
        <f>JZ14*_xlfn.XLOOKUP(JZ4,Assumptions!$AE$29:$AE$67,Assumptions!$AF$29:$AF$67)/1000*(Assumptions!$B$19*365/12)*JZ8</f>
        <v>0</v>
      </c>
      <c r="KA29" s="7">
        <f>KA14*_xlfn.XLOOKUP(KA4,Assumptions!$AE$29:$AE$67,Assumptions!$AF$29:$AF$67)/1000*(Assumptions!$B$19*365/12)*KA8</f>
        <v>0</v>
      </c>
      <c r="KB29" s="7">
        <f>KB14*_xlfn.XLOOKUP(KB4,Assumptions!$AE$29:$AE$67,Assumptions!$AF$29:$AF$67)/1000*(Assumptions!$B$19*365/12)*KB8</f>
        <v>0</v>
      </c>
      <c r="KC29" s="7">
        <f>KC14*_xlfn.XLOOKUP(KC4,Assumptions!$AE$29:$AE$67,Assumptions!$AF$29:$AF$67)/1000*(Assumptions!$B$19*365/12)*KC8</f>
        <v>0</v>
      </c>
      <c r="KD29" s="7">
        <f>KD14*_xlfn.XLOOKUP(KD4,Assumptions!$AE$29:$AE$67,Assumptions!$AF$29:$AF$67)/1000*(Assumptions!$B$19*365/12)*KD8</f>
        <v>0</v>
      </c>
      <c r="KE29" s="7">
        <f>KE14*_xlfn.XLOOKUP(KE4,Assumptions!$AE$29:$AE$67,Assumptions!$AF$29:$AF$67)/1000*(Assumptions!$B$19*365/12)*KE8</f>
        <v>0</v>
      </c>
      <c r="KF29" s="7">
        <f>KF14*_xlfn.XLOOKUP(KF4,Assumptions!$AE$29:$AE$67,Assumptions!$AF$29:$AF$67)/1000*(Assumptions!$B$19*365/12)*KF8</f>
        <v>0</v>
      </c>
      <c r="KG29" s="7">
        <f>KG14*_xlfn.XLOOKUP(KG4,Assumptions!$AE$29:$AE$67,Assumptions!$AF$29:$AF$67)/1000*(Assumptions!$B$19*365/12)*KG8</f>
        <v>0</v>
      </c>
      <c r="KH29" s="7">
        <f>KH14*_xlfn.XLOOKUP(KH4,Assumptions!$AE$29:$AE$67,Assumptions!$AF$29:$AF$67)/1000*(Assumptions!$B$19*365/12)*KH8</f>
        <v>0</v>
      </c>
      <c r="KI29" s="7">
        <f>KI14*_xlfn.XLOOKUP(KI4,Assumptions!$AE$29:$AE$67,Assumptions!$AF$29:$AF$67)/1000*(Assumptions!$B$19*365/12)*KI8</f>
        <v>0</v>
      </c>
      <c r="KJ29" s="7">
        <f>KJ14*_xlfn.XLOOKUP(KJ4,Assumptions!$AE$29:$AE$67,Assumptions!$AF$29:$AF$67)/1000*(Assumptions!$B$19*365/12)*KJ8</f>
        <v>0</v>
      </c>
      <c r="KK29" s="7">
        <f>KK14*_xlfn.XLOOKUP(KK4,Assumptions!$AE$29:$AE$67,Assumptions!$AF$29:$AF$67)/1000*(Assumptions!$B$19*365/12)*KK8</f>
        <v>0</v>
      </c>
      <c r="KL29" s="7">
        <f>KL14*_xlfn.XLOOKUP(KL4,Assumptions!$AE$29:$AE$67,Assumptions!$AF$29:$AF$67)/1000*(Assumptions!$B$19*365/12)*KL8</f>
        <v>0</v>
      </c>
      <c r="KM29" s="7">
        <f>KM14*_xlfn.XLOOKUP(KM4,Assumptions!$AE$29:$AE$67,Assumptions!$AF$29:$AF$67)/1000*(Assumptions!$B$19*365/12)*KM8</f>
        <v>0</v>
      </c>
      <c r="KN29" s="7">
        <f>KN14*_xlfn.XLOOKUP(KN4,Assumptions!$AE$29:$AE$67,Assumptions!$AF$29:$AF$67)/1000*(Assumptions!$B$19*365/12)*KN8</f>
        <v>0</v>
      </c>
      <c r="KO29" s="7">
        <f>KO14*_xlfn.XLOOKUP(KO4,Assumptions!$AE$29:$AE$67,Assumptions!$AF$29:$AF$67)/1000*(Assumptions!$B$19*365/12)*KO8</f>
        <v>0</v>
      </c>
      <c r="KP29" s="7">
        <f>KP14*_xlfn.XLOOKUP(KP4,Assumptions!$AE$29:$AE$67,Assumptions!$AF$29:$AF$67)/1000*(Assumptions!$B$19*365/12)*KP8</f>
        <v>0</v>
      </c>
      <c r="KQ29" s="7">
        <f>KQ14*_xlfn.XLOOKUP(KQ4,Assumptions!$AE$29:$AE$67,Assumptions!$AF$29:$AF$67)/1000*(Assumptions!$B$19*365/12)*KQ8</f>
        <v>0</v>
      </c>
      <c r="KR29" s="7">
        <f>KR14*_xlfn.XLOOKUP(KR4,Assumptions!$AE$29:$AE$67,Assumptions!$AF$29:$AF$67)/1000*(Assumptions!$B$19*365/12)*KR8</f>
        <v>0</v>
      </c>
      <c r="KS29" s="7">
        <f>KS14*_xlfn.XLOOKUP(KS4,Assumptions!$AE$29:$AE$67,Assumptions!$AF$29:$AF$67)/1000*(Assumptions!$B$19*365/12)*KS8</f>
        <v>0</v>
      </c>
      <c r="KT29" s="7">
        <f>KT14*_xlfn.XLOOKUP(KT4,Assumptions!$AE$29:$AE$67,Assumptions!$AF$29:$AF$67)/1000*(Assumptions!$B$19*365/12)*KT8</f>
        <v>0</v>
      </c>
      <c r="KU29" s="7">
        <f>KU14*_xlfn.XLOOKUP(KU4,Assumptions!$AE$29:$AE$67,Assumptions!$AF$29:$AF$67)/1000*(Assumptions!$B$19*365/12)*KU8</f>
        <v>0</v>
      </c>
      <c r="KV29" s="7">
        <f>KV14*_xlfn.XLOOKUP(KV4,Assumptions!$AE$29:$AE$67,Assumptions!$AF$29:$AF$67)/1000*(Assumptions!$B$19*365/12)*KV8</f>
        <v>0</v>
      </c>
      <c r="KW29" s="7">
        <f>KW14*_xlfn.XLOOKUP(KW4,Assumptions!$AE$29:$AE$67,Assumptions!$AF$29:$AF$67)/1000*(Assumptions!$B$19*365/12)*KW8</f>
        <v>0</v>
      </c>
      <c r="KX29" s="7">
        <f>KX14*_xlfn.XLOOKUP(KX4,Assumptions!$AE$29:$AE$67,Assumptions!$AF$29:$AF$67)/1000*(Assumptions!$B$19*365/12)*KX8</f>
        <v>0</v>
      </c>
      <c r="KY29" s="7">
        <f>KY14*_xlfn.XLOOKUP(KY4,Assumptions!$AE$29:$AE$67,Assumptions!$AF$29:$AF$67)/1000*(Assumptions!$B$19*365/12)*KY8</f>
        <v>0</v>
      </c>
      <c r="KZ29" s="7">
        <f>KZ14*_xlfn.XLOOKUP(KZ4,Assumptions!$AE$29:$AE$67,Assumptions!$AF$29:$AF$67)/1000*(Assumptions!$B$19*365/12)*KZ8</f>
        <v>0</v>
      </c>
      <c r="LA29" s="7">
        <f>LA14*_xlfn.XLOOKUP(LA4,Assumptions!$AE$29:$AE$67,Assumptions!$AF$29:$AF$67)/1000*(Assumptions!$B$19*365/12)*LA8</f>
        <v>0</v>
      </c>
      <c r="LB29" s="7">
        <f>LB14*_xlfn.XLOOKUP(LB4,Assumptions!$AE$29:$AE$67,Assumptions!$AF$29:$AF$67)/1000*(Assumptions!$B$19*365/12)*LB8</f>
        <v>0</v>
      </c>
      <c r="LC29" s="7">
        <f>LC14*_xlfn.XLOOKUP(LC4,Assumptions!$AE$29:$AE$67,Assumptions!$AF$29:$AF$67)/1000*(Assumptions!$B$19*365/12)*LC8</f>
        <v>0</v>
      </c>
      <c r="LD29" s="7">
        <f>LD14*_xlfn.XLOOKUP(LD4,Assumptions!$AE$29:$AE$67,Assumptions!$AF$29:$AF$67)/1000*(Assumptions!$B$19*365/12)*LD8</f>
        <v>0</v>
      </c>
      <c r="LE29" s="7">
        <f>LE14*_xlfn.XLOOKUP(LE4,Assumptions!$AE$29:$AE$67,Assumptions!$AF$29:$AF$67)/1000*(Assumptions!$B$19*365/12)*LE8</f>
        <v>0</v>
      </c>
      <c r="LF29" s="7">
        <f>LF14*_xlfn.XLOOKUP(LF4,Assumptions!$AE$29:$AE$67,Assumptions!$AF$29:$AF$67)/1000*(Assumptions!$B$19*365/12)*LF8</f>
        <v>0</v>
      </c>
      <c r="LG29" s="7">
        <f>LG14*_xlfn.XLOOKUP(LG4,Assumptions!$AE$29:$AE$67,Assumptions!$AF$29:$AF$67)/1000*(Assumptions!$B$19*365/12)*LG8</f>
        <v>0</v>
      </c>
      <c r="LH29" s="7">
        <f>LH14*_xlfn.XLOOKUP(LH4,Assumptions!$AE$29:$AE$67,Assumptions!$AF$29:$AF$67)/1000*(Assumptions!$B$19*365/12)*LH8</f>
        <v>0</v>
      </c>
      <c r="LI29" s="7">
        <f>LI14*_xlfn.XLOOKUP(LI4,Assumptions!$AE$29:$AE$67,Assumptions!$AF$29:$AF$67)/1000*(Assumptions!$B$19*365/12)*LI8</f>
        <v>0</v>
      </c>
      <c r="LJ29" s="7">
        <f>LJ14*_xlfn.XLOOKUP(LJ4,Assumptions!$AE$29:$AE$67,Assumptions!$AF$29:$AF$67)/1000*(Assumptions!$B$19*365/12)*LJ8</f>
        <v>0</v>
      </c>
      <c r="LK29" s="7">
        <f>LK14*_xlfn.XLOOKUP(LK4,Assumptions!$AE$29:$AE$67,Assumptions!$AF$29:$AF$67)/1000*(Assumptions!$B$19*365/12)*LK8</f>
        <v>0</v>
      </c>
      <c r="LL29" s="7">
        <f>LL14*_xlfn.XLOOKUP(LL4,Assumptions!$AE$29:$AE$67,Assumptions!$AF$29:$AF$67)/1000*(Assumptions!$B$19*365/12)*LL8</f>
        <v>0</v>
      </c>
      <c r="LM29" s="7">
        <f>LM14*_xlfn.XLOOKUP(LM4,Assumptions!$AE$29:$AE$67,Assumptions!$AF$29:$AF$67)/1000*(Assumptions!$B$19*365/12)*LM8</f>
        <v>0</v>
      </c>
      <c r="LN29" s="7">
        <f>LN14*_xlfn.XLOOKUP(LN4,Assumptions!$AE$29:$AE$67,Assumptions!$AF$29:$AF$67)/1000*(Assumptions!$B$19*365/12)*LN8</f>
        <v>0</v>
      </c>
      <c r="LO29" s="7">
        <f>LO14*_xlfn.XLOOKUP(LO4,Assumptions!$AE$29:$AE$67,Assumptions!$AF$29:$AF$67)/1000*(Assumptions!$B$19*365/12)*LO8</f>
        <v>0</v>
      </c>
      <c r="LP29" s="7">
        <f>LP14*_xlfn.XLOOKUP(LP4,Assumptions!$AE$29:$AE$67,Assumptions!$AF$29:$AF$67)/1000*(Assumptions!$B$19*365/12)*LP8</f>
        <v>0</v>
      </c>
      <c r="LQ29" s="7">
        <f>LQ14*_xlfn.XLOOKUP(LQ4,Assumptions!$AE$29:$AE$67,Assumptions!$AF$29:$AF$67)/1000*(Assumptions!$B$19*365/12)*LQ8</f>
        <v>0</v>
      </c>
      <c r="LR29" s="7">
        <f>LR14*_xlfn.XLOOKUP(LR4,Assumptions!$AE$29:$AE$67,Assumptions!$AF$29:$AF$67)/1000*(Assumptions!$B$19*365/12)*LR8</f>
        <v>0</v>
      </c>
      <c r="LS29" s="7">
        <f>LS14*_xlfn.XLOOKUP(LS4,Assumptions!$AE$29:$AE$67,Assumptions!$AF$29:$AF$67)/1000*(Assumptions!$B$19*365/12)*LS8</f>
        <v>0</v>
      </c>
      <c r="LT29" s="7">
        <f>LT14*_xlfn.XLOOKUP(LT4,Assumptions!$AE$29:$AE$67,Assumptions!$AF$29:$AF$67)/1000*(Assumptions!$B$19*365/12)*LT8</f>
        <v>0</v>
      </c>
      <c r="LU29" s="7">
        <f>LU14*_xlfn.XLOOKUP(LU4,Assumptions!$AE$29:$AE$67,Assumptions!$AF$29:$AF$67)/1000*(Assumptions!$B$19*365/12)*LU8</f>
        <v>0</v>
      </c>
      <c r="LV29" s="7">
        <f>LV14*_xlfn.XLOOKUP(LV4,Assumptions!$AE$29:$AE$67,Assumptions!$AF$29:$AF$67)/1000*(Assumptions!$B$19*365/12)*LV8</f>
        <v>0</v>
      </c>
      <c r="LW29" s="7">
        <f>LW14*_xlfn.XLOOKUP(LW4,Assumptions!$AE$29:$AE$67,Assumptions!$AF$29:$AF$67)/1000*(Assumptions!$B$19*365/12)*LW8</f>
        <v>0</v>
      </c>
      <c r="LX29" s="7">
        <f>LX14*_xlfn.XLOOKUP(LX4,Assumptions!$AE$29:$AE$67,Assumptions!$AF$29:$AF$67)/1000*(Assumptions!$B$19*365/12)*LX8</f>
        <v>0</v>
      </c>
      <c r="LY29" s="7">
        <f>LY14*_xlfn.XLOOKUP(LY4,Assumptions!$AE$29:$AE$67,Assumptions!$AF$29:$AF$67)/1000*(Assumptions!$B$19*365/12)*LY8</f>
        <v>0</v>
      </c>
      <c r="LZ29" s="7">
        <f>LZ14*_xlfn.XLOOKUP(LZ4,Assumptions!$AE$29:$AE$67,Assumptions!$AF$29:$AF$67)/1000*(Assumptions!$B$19*365/12)*LZ8</f>
        <v>0</v>
      </c>
      <c r="MA29" s="7">
        <f>MA14*_xlfn.XLOOKUP(MA4,Assumptions!$AE$29:$AE$67,Assumptions!$AF$29:$AF$67)/1000*(Assumptions!$B$19*365/12)*MA8</f>
        <v>0</v>
      </c>
      <c r="MB29" s="7">
        <f>MB14*_xlfn.XLOOKUP(MB4,Assumptions!$AE$29:$AE$67,Assumptions!$AF$29:$AF$67)/1000*(Assumptions!$B$19*365/12)*MB8</f>
        <v>0</v>
      </c>
      <c r="MC29" s="7">
        <f>MC14*_xlfn.XLOOKUP(MC4,Assumptions!$AE$29:$AE$67,Assumptions!$AF$29:$AF$67)/1000*(Assumptions!$B$19*365/12)*MC8</f>
        <v>0</v>
      </c>
      <c r="MD29" s="7">
        <f>MD14*_xlfn.XLOOKUP(MD4,Assumptions!$AE$29:$AE$67,Assumptions!$AF$29:$AF$67)/1000*(Assumptions!$B$19*365/12)*MD8</f>
        <v>0</v>
      </c>
      <c r="ME29" s="7">
        <f>ME14*_xlfn.XLOOKUP(ME4,Assumptions!$AE$29:$AE$67,Assumptions!$AF$29:$AF$67)/1000*(Assumptions!$B$19*365/12)*ME8</f>
        <v>0</v>
      </c>
      <c r="MF29" s="7">
        <f>MF14*_xlfn.XLOOKUP(MF4,Assumptions!$AE$29:$AE$67,Assumptions!$AF$29:$AF$67)/1000*(Assumptions!$B$19*365/12)*MF8</f>
        <v>0</v>
      </c>
      <c r="MG29" s="7">
        <f>MG14*_xlfn.XLOOKUP(MG4,Assumptions!$AE$29:$AE$67,Assumptions!$AF$29:$AF$67)/1000*(Assumptions!$B$19*365/12)*MG8</f>
        <v>0</v>
      </c>
      <c r="MH29" s="7">
        <f>MH14*_xlfn.XLOOKUP(MH4,Assumptions!$AE$29:$AE$67,Assumptions!$AF$29:$AF$67)/1000*(Assumptions!$B$19*365/12)*MH8</f>
        <v>0</v>
      </c>
      <c r="MI29" s="7">
        <f>MI14*_xlfn.XLOOKUP(MI4,Assumptions!$AE$29:$AE$67,Assumptions!$AF$29:$AF$67)/1000*(Assumptions!$B$19*365/12)*MI8</f>
        <v>0</v>
      </c>
      <c r="MJ29" s="7">
        <f>MJ14*_xlfn.XLOOKUP(MJ4,Assumptions!$AE$29:$AE$67,Assumptions!$AF$29:$AF$67)/1000*(Assumptions!$B$19*365/12)*MJ8</f>
        <v>0</v>
      </c>
      <c r="MK29" s="7">
        <f>MK14*_xlfn.XLOOKUP(MK4,Assumptions!$AE$29:$AE$67,Assumptions!$AF$29:$AF$67)/1000*(Assumptions!$B$19*365/12)*MK8</f>
        <v>0</v>
      </c>
      <c r="ML29" s="7">
        <f>ML14*_xlfn.XLOOKUP(ML4,Assumptions!$AE$29:$AE$67,Assumptions!$AF$29:$AF$67)/1000*(Assumptions!$B$19*365/12)*ML8</f>
        <v>0</v>
      </c>
      <c r="MM29" s="7">
        <f>MM14*_xlfn.XLOOKUP(MM4,Assumptions!$AE$29:$AE$67,Assumptions!$AF$29:$AF$67)/1000*(Assumptions!$B$19*365/12)*MM8</f>
        <v>0</v>
      </c>
      <c r="MN29" s="7">
        <f>MN14*_xlfn.XLOOKUP(MN4,Assumptions!$AE$29:$AE$67,Assumptions!$AF$29:$AF$67)/1000*(Assumptions!$B$19*365/12)*MN8</f>
        <v>0</v>
      </c>
      <c r="MO29" s="7">
        <f>MO14*_xlfn.XLOOKUP(MO4,Assumptions!$AE$29:$AE$67,Assumptions!$AF$29:$AF$67)/1000*(Assumptions!$B$19*365/12)*MO8</f>
        <v>0</v>
      </c>
      <c r="MP29" s="7">
        <f>MP14*_xlfn.XLOOKUP(MP4,Assumptions!$AE$29:$AE$67,Assumptions!$AF$29:$AF$67)/1000*(Assumptions!$B$19*365/12)*MP8</f>
        <v>0</v>
      </c>
      <c r="MQ29" s="7">
        <f>MQ14*_xlfn.XLOOKUP(MQ4,Assumptions!$AE$29:$AE$67,Assumptions!$AF$29:$AF$67)/1000*(Assumptions!$B$19*365/12)*MQ8</f>
        <v>0</v>
      </c>
      <c r="MR29" s="7">
        <f>MR14*_xlfn.XLOOKUP(MR4,Assumptions!$AE$29:$AE$67,Assumptions!$AF$29:$AF$67)/1000*(Assumptions!$B$19*365/12)*MR8</f>
        <v>0</v>
      </c>
      <c r="MS29" s="7">
        <f>MS14*_xlfn.XLOOKUP(MS4,Assumptions!$AE$29:$AE$67,Assumptions!$AF$29:$AF$67)/1000*(Assumptions!$B$19*365/12)*MS8</f>
        <v>0</v>
      </c>
      <c r="MT29" s="7">
        <f>MT14*_xlfn.XLOOKUP(MT4,Assumptions!$AE$29:$AE$67,Assumptions!$AF$29:$AF$67)/1000*(Assumptions!$B$19*365/12)*MT8</f>
        <v>0</v>
      </c>
      <c r="MU29" s="7">
        <f>MU14*_xlfn.XLOOKUP(MU4,Assumptions!$AE$29:$AE$67,Assumptions!$AF$29:$AF$67)/1000*(Assumptions!$B$19*365/12)*MU8</f>
        <v>0</v>
      </c>
      <c r="MV29" s="7">
        <f>MV14*_xlfn.XLOOKUP(MV4,Assumptions!$AE$29:$AE$67,Assumptions!$AF$29:$AF$67)/1000*(Assumptions!$B$19*365/12)*MV8</f>
        <v>0</v>
      </c>
      <c r="MW29" s="7">
        <f>MW14*_xlfn.XLOOKUP(MW4,Assumptions!$AE$29:$AE$67,Assumptions!$AF$29:$AF$67)/1000*(Assumptions!$B$19*365/12)*MW8</f>
        <v>0</v>
      </c>
      <c r="MX29" s="7">
        <f>MX14*_xlfn.XLOOKUP(MX4,Assumptions!$AE$29:$AE$67,Assumptions!$AF$29:$AF$67)/1000*(Assumptions!$B$19*365/12)*MX8</f>
        <v>0</v>
      </c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W29" s="1"/>
      <c r="NX29" s="1"/>
    </row>
    <row r="30" spans="1:389">
      <c r="A30" t="s">
        <v>306</v>
      </c>
      <c r="C30" s="67">
        <f>Assumptions!$B$25*C14/12*C9</f>
        <v>0</v>
      </c>
      <c r="D30" s="67">
        <f>Assumptions!$B$25*D14/12*D9</f>
        <v>0</v>
      </c>
      <c r="E30" s="67">
        <f>Assumptions!$B$25*E14/12*E9</f>
        <v>0</v>
      </c>
      <c r="F30" s="67">
        <f>Assumptions!$B$25*F14/12*F9</f>
        <v>0</v>
      </c>
      <c r="G30" s="67">
        <f>Assumptions!$B$25*G14/12*G9</f>
        <v>0</v>
      </c>
      <c r="H30" s="67">
        <f>Assumptions!$B$25*H14/12*H9</f>
        <v>0</v>
      </c>
      <c r="I30" s="67">
        <f>Assumptions!$B$25*I14/12*I9</f>
        <v>0</v>
      </c>
      <c r="J30" s="67">
        <f>Assumptions!$B$25*J14/12*J9</f>
        <v>0</v>
      </c>
      <c r="K30" s="67">
        <f>Assumptions!$B$25*K14/12*K9</f>
        <v>0</v>
      </c>
      <c r="L30" s="67">
        <f>Assumptions!$B$25*L14/12*L9</f>
        <v>0</v>
      </c>
      <c r="M30" s="67">
        <f>Assumptions!$B$25*M14/12*M9</f>
        <v>0</v>
      </c>
      <c r="N30" s="67">
        <f>Assumptions!$B$25*N14/12*N9</f>
        <v>0</v>
      </c>
      <c r="O30" s="67">
        <f>Assumptions!$B$25*O14/12*O9</f>
        <v>0</v>
      </c>
      <c r="P30" s="67">
        <f>Assumptions!$B$25*P14/12*P9</f>
        <v>0</v>
      </c>
      <c r="Q30" s="67">
        <f>Assumptions!$B$25*Q14/12*Q9</f>
        <v>0</v>
      </c>
      <c r="R30" s="67">
        <f>Assumptions!$B$25*R14/12*R9</f>
        <v>0</v>
      </c>
      <c r="S30" s="67">
        <f>Assumptions!$B$25*S14/12*S9</f>
        <v>0</v>
      </c>
      <c r="T30" s="67">
        <f>Assumptions!$B$25*T14/12*T9</f>
        <v>0</v>
      </c>
      <c r="U30" s="67">
        <f>Assumptions!$B$25*U14/12*U9</f>
        <v>0</v>
      </c>
      <c r="V30" s="67">
        <f>Assumptions!$B$25*V14/12*V9</f>
        <v>0</v>
      </c>
      <c r="W30" s="67">
        <f>Assumptions!$B$25*W14/12*W9</f>
        <v>0</v>
      </c>
      <c r="X30" s="67">
        <f>Assumptions!$B$25*X14/12*X9</f>
        <v>0</v>
      </c>
      <c r="Y30" s="67">
        <f>Assumptions!$B$25*Y14/12*Y9</f>
        <v>0</v>
      </c>
      <c r="Z30" s="67">
        <f>Assumptions!$B$25*Z14/12*Z9</f>
        <v>0</v>
      </c>
      <c r="AA30" s="67">
        <f>Assumptions!$B$25*AA14/12*AA9</f>
        <v>0</v>
      </c>
      <c r="AB30" s="67">
        <f>Assumptions!$B$25*AB14/12*AB9</f>
        <v>0</v>
      </c>
      <c r="AC30" s="67">
        <f>Assumptions!$B$25*AC14/12*AC9</f>
        <v>0</v>
      </c>
      <c r="AD30" s="67">
        <f>Assumptions!$B$25*AD14/12*AD9</f>
        <v>0</v>
      </c>
      <c r="AE30" s="67">
        <f>Assumptions!$B$25*AE14/12*AE9</f>
        <v>0</v>
      </c>
      <c r="AF30" s="67">
        <f>Assumptions!$B$25*AF14/12*AF9</f>
        <v>0</v>
      </c>
      <c r="AG30" s="67">
        <f>Assumptions!$B$25*AG14/12*AG9</f>
        <v>0</v>
      </c>
      <c r="AH30" s="67">
        <f>Assumptions!$B$25*AH14/12*AH9</f>
        <v>0</v>
      </c>
      <c r="AI30" s="67">
        <f>Assumptions!$B$25*AI14/12*AI9</f>
        <v>0</v>
      </c>
      <c r="AJ30" s="67">
        <f>Assumptions!$B$25*AJ14/12*AJ9</f>
        <v>0</v>
      </c>
      <c r="AK30" s="67">
        <f>Assumptions!$B$25*AK14/12*AK9</f>
        <v>0</v>
      </c>
      <c r="AL30" s="67">
        <f>Assumptions!$B$25*AL14/12*AL9</f>
        <v>0</v>
      </c>
      <c r="AM30" s="67">
        <f>Assumptions!$B$25*AM14/12*AM9</f>
        <v>0</v>
      </c>
      <c r="AN30" s="67">
        <f>Assumptions!$B$25*AN14/12*AN9</f>
        <v>0</v>
      </c>
      <c r="AO30" s="67">
        <f>Assumptions!$B$25*AO14/12*AO9</f>
        <v>0</v>
      </c>
      <c r="AP30" s="67">
        <f>Assumptions!$B$25*AP14/12*AP9</f>
        <v>0</v>
      </c>
      <c r="AQ30" s="67">
        <f>Assumptions!$B$25*AQ14/12*AQ9</f>
        <v>0</v>
      </c>
      <c r="AR30" s="67">
        <f>Assumptions!$B$25*AR14/12*AR9</f>
        <v>0</v>
      </c>
      <c r="AS30" s="67">
        <f>Assumptions!$B$25*AS14/12*AS9</f>
        <v>0</v>
      </c>
      <c r="AT30" s="67">
        <f>Assumptions!$B$25*AT14/12*AT9</f>
        <v>0</v>
      </c>
      <c r="AU30" s="67">
        <f>Assumptions!$B$25*AU14/12*AU9</f>
        <v>0</v>
      </c>
      <c r="AV30" s="67">
        <f>Assumptions!$B$25*AV14/12*AV9</f>
        <v>0</v>
      </c>
      <c r="AW30" s="67">
        <f>Assumptions!$B$25*AW14/12*AW9</f>
        <v>0</v>
      </c>
      <c r="AX30" s="67">
        <f>Assumptions!$B$25*AX14/12*AX9</f>
        <v>0</v>
      </c>
      <c r="AY30" s="67">
        <f>Assumptions!$B$25*AY14/12*AY9</f>
        <v>0</v>
      </c>
      <c r="AZ30" s="67">
        <f>Assumptions!$B$25*AZ14/12*AZ9</f>
        <v>0</v>
      </c>
      <c r="BA30" s="67">
        <f>Assumptions!$B$25*BA14/12*BA9</f>
        <v>0</v>
      </c>
      <c r="BB30" s="67">
        <f>Assumptions!$B$25*BB14/12*BB9</f>
        <v>0</v>
      </c>
      <c r="BC30" s="67">
        <f>Assumptions!$B$25*BC14/12*BC9</f>
        <v>0</v>
      </c>
      <c r="BD30" s="67">
        <f>Assumptions!$B$25*BD14/12*BD9</f>
        <v>0</v>
      </c>
      <c r="BE30" s="67">
        <f>Assumptions!$B$25*BE14/12*BE9</f>
        <v>0</v>
      </c>
      <c r="BF30" s="67">
        <f>Assumptions!$B$25*BF14/12*BF9</f>
        <v>0</v>
      </c>
      <c r="BG30" s="67">
        <f>Assumptions!$B$25*BG14/12*BG9</f>
        <v>0</v>
      </c>
      <c r="BH30" s="67">
        <f>Assumptions!$B$25*BH14/12*BH9</f>
        <v>0</v>
      </c>
      <c r="BI30" s="67">
        <f>Assumptions!$B$25*BI14/12*BI9</f>
        <v>0</v>
      </c>
      <c r="BJ30" s="67">
        <f>Assumptions!$B$25*BJ14/12*BJ9</f>
        <v>0</v>
      </c>
      <c r="BK30" s="67">
        <f>Assumptions!$B$25*BK14/12*BK9</f>
        <v>0</v>
      </c>
      <c r="BL30" s="67">
        <f>Assumptions!$B$25*BL14/12*BL9</f>
        <v>0</v>
      </c>
      <c r="BM30" s="67">
        <f>Assumptions!$B$25*BM14/12*BM9</f>
        <v>0</v>
      </c>
      <c r="BN30" s="67">
        <f>Assumptions!$B$25*BN14/12*BN9</f>
        <v>0</v>
      </c>
      <c r="BO30" s="67">
        <f>Assumptions!$B$25*BO14/12*BO9</f>
        <v>0</v>
      </c>
      <c r="BP30" s="67">
        <f>Assumptions!$B$25*BP14/12*BP9</f>
        <v>0</v>
      </c>
      <c r="BQ30" s="67">
        <f>Assumptions!$B$25*BQ14/12*BQ9</f>
        <v>0</v>
      </c>
      <c r="BR30" s="67">
        <f>Assumptions!$B$25*BR14/12*BR9</f>
        <v>0</v>
      </c>
      <c r="BS30" s="67">
        <f>Assumptions!$B$25*BS14/12*BS9</f>
        <v>0</v>
      </c>
      <c r="BT30" s="67">
        <f>Assumptions!$B$25*BT14/12*BT9</f>
        <v>0</v>
      </c>
      <c r="BU30" s="67">
        <f>Assumptions!$B$25*BU14/12*BU9</f>
        <v>0</v>
      </c>
      <c r="BV30" s="67">
        <f>Assumptions!$B$25*BV14/12*BV9</f>
        <v>0</v>
      </c>
      <c r="BW30" s="67">
        <f>Assumptions!$B$25*BW14/12*BW9</f>
        <v>0</v>
      </c>
      <c r="BX30" s="67">
        <f>Assumptions!$B$25*BX14/12*BX9</f>
        <v>0</v>
      </c>
      <c r="BY30" s="67">
        <f>Assumptions!$B$25*BY14/12*BY9</f>
        <v>0</v>
      </c>
      <c r="BZ30" s="67">
        <f>Assumptions!$B$25*BZ14/12*BZ9</f>
        <v>0</v>
      </c>
      <c r="CA30" s="67">
        <f>Assumptions!$B$25*CA14/12*CA9</f>
        <v>0</v>
      </c>
      <c r="CB30" s="67">
        <f>Assumptions!$B$25*CB14/12*CB9</f>
        <v>0</v>
      </c>
      <c r="CC30" s="67">
        <f>Assumptions!$B$25*CC14/12*CC9</f>
        <v>0</v>
      </c>
      <c r="CD30" s="67">
        <f>Assumptions!$B$25*CD14/12*CD9</f>
        <v>0</v>
      </c>
      <c r="CE30" s="67">
        <f>Assumptions!$B$25*CE14/12*CE9</f>
        <v>0</v>
      </c>
      <c r="CF30" s="67">
        <f>Assumptions!$B$25*CF14/12*CF9</f>
        <v>0</v>
      </c>
      <c r="CG30" s="67">
        <f>Assumptions!$B$25*CG14/12*CG9</f>
        <v>0</v>
      </c>
      <c r="CH30" s="67">
        <f>Assumptions!$B$25*CH14/12*CH9</f>
        <v>0</v>
      </c>
      <c r="CI30" s="67">
        <f>Assumptions!$B$25*CI14/12*CI9</f>
        <v>0</v>
      </c>
      <c r="CJ30" s="67">
        <f>Assumptions!$B$25*CJ14/12*CJ9</f>
        <v>0</v>
      </c>
      <c r="CK30" s="67">
        <f>Assumptions!$B$25*CK14/12*CK9</f>
        <v>0</v>
      </c>
      <c r="CL30" s="67">
        <f>Assumptions!$B$25*CL14/12*CL9</f>
        <v>0</v>
      </c>
      <c r="CM30" s="67">
        <f>Assumptions!$B$25*CM14/12*CM9</f>
        <v>0</v>
      </c>
      <c r="CN30" s="67">
        <f>Assumptions!$B$25*CN14/12*CN9</f>
        <v>0</v>
      </c>
      <c r="CO30" s="67">
        <f>Assumptions!$B$25*CO14/12*CO9</f>
        <v>0</v>
      </c>
      <c r="CP30" s="67">
        <f>Assumptions!$B$25*CP14/12*CP9</f>
        <v>0</v>
      </c>
      <c r="CQ30" s="67">
        <f>Assumptions!$B$25*CQ14/12*CQ9</f>
        <v>0</v>
      </c>
      <c r="CR30" s="67">
        <f>Assumptions!$B$25*CR14/12*CR9</f>
        <v>0</v>
      </c>
      <c r="CS30" s="67">
        <f>Assumptions!$B$25*CS14/12*CS9</f>
        <v>0</v>
      </c>
      <c r="CT30" s="67">
        <f>Assumptions!$B$25*CT14/12*CT9</f>
        <v>0</v>
      </c>
      <c r="CU30" s="67">
        <f>Assumptions!$B$25*CU14/12*CU9</f>
        <v>0</v>
      </c>
      <c r="CV30" s="67">
        <f>Assumptions!$B$25*CV14/12*CV9</f>
        <v>0</v>
      </c>
      <c r="CW30" s="67">
        <f>Assumptions!$B$25*CW14/12*CW9</f>
        <v>0</v>
      </c>
      <c r="CX30" s="67">
        <f>Assumptions!$B$25*CX14/12*CX9</f>
        <v>0</v>
      </c>
      <c r="CY30" s="67">
        <f>Assumptions!$B$25*CY14/12*CY9</f>
        <v>0</v>
      </c>
      <c r="CZ30" s="67">
        <f>Assumptions!$B$25*CZ14/12*CZ9</f>
        <v>0</v>
      </c>
      <c r="DA30" s="67">
        <f>Assumptions!$B$25*DA14/12*DA9</f>
        <v>0</v>
      </c>
      <c r="DB30" s="67">
        <f>Assumptions!$B$25*DB14/12*DB9</f>
        <v>0</v>
      </c>
      <c r="DC30" s="67">
        <f>Assumptions!$B$25*DC14/12*DC9</f>
        <v>0</v>
      </c>
      <c r="DD30" s="67">
        <f>Assumptions!$B$25*DD14/12*DD9</f>
        <v>0</v>
      </c>
      <c r="DE30" s="67">
        <f>Assumptions!$B$25*DE14/12*DE9</f>
        <v>0</v>
      </c>
      <c r="DF30" s="67">
        <f>Assumptions!$B$25*DF14/12*DF9</f>
        <v>0</v>
      </c>
      <c r="DG30" s="67">
        <f>Assumptions!$B$25*DG14/12*DG9</f>
        <v>0</v>
      </c>
      <c r="DH30" s="67">
        <f>Assumptions!$B$25*DH14/12*DH9</f>
        <v>0</v>
      </c>
      <c r="DI30" s="67">
        <f>Assumptions!$B$25*DI14/12*DI9</f>
        <v>0</v>
      </c>
      <c r="DJ30" s="67">
        <f>Assumptions!$B$25*DJ14/12*DJ9</f>
        <v>0</v>
      </c>
      <c r="DK30" s="67">
        <f>Assumptions!$B$25*DK14/12*DK9</f>
        <v>0</v>
      </c>
      <c r="DL30" s="67">
        <f>Assumptions!$B$25*DL14/12*DL9</f>
        <v>0</v>
      </c>
      <c r="DM30" s="67">
        <f>Assumptions!$B$25*DM14/12*DM9</f>
        <v>0</v>
      </c>
      <c r="DN30" s="67">
        <f>Assumptions!$B$25*DN14/12*DN9</f>
        <v>0</v>
      </c>
      <c r="DO30" s="67">
        <f>Assumptions!$B$25*DO14/12*DO9</f>
        <v>0</v>
      </c>
      <c r="DP30" s="67">
        <f>Assumptions!$B$25*DP14/12*DP9</f>
        <v>0</v>
      </c>
      <c r="DQ30" s="67">
        <f>Assumptions!$B$25*DQ14/12*DQ9</f>
        <v>0</v>
      </c>
      <c r="DR30" s="67">
        <f>Assumptions!$B$25*DR14/12*DR9</f>
        <v>0</v>
      </c>
      <c r="DS30" s="67">
        <f>Assumptions!$B$25*DS14/12*DS9</f>
        <v>0</v>
      </c>
      <c r="DT30" s="67">
        <f>Assumptions!$B$25*DT14/12*DT9</f>
        <v>0</v>
      </c>
      <c r="DU30" s="67">
        <f>Assumptions!$B$25*DU14/12*DU9</f>
        <v>0</v>
      </c>
      <c r="DV30" s="67">
        <f>Assumptions!$B$25*DV14/12*DV9</f>
        <v>0</v>
      </c>
      <c r="DW30" s="67">
        <f>Assumptions!$B$25*DW14/12*DW9</f>
        <v>0</v>
      </c>
      <c r="DX30" s="67">
        <f>Assumptions!$B$25*DX14/12*DX9</f>
        <v>0</v>
      </c>
      <c r="DY30" s="67">
        <f>Assumptions!$B$25*DY14/12*DY9</f>
        <v>0</v>
      </c>
      <c r="DZ30" s="67">
        <f>Assumptions!$B$25*DZ14/12*DZ9</f>
        <v>0</v>
      </c>
      <c r="EA30" s="67">
        <f>Assumptions!$B$25*EA14/12*EA9</f>
        <v>0</v>
      </c>
      <c r="EB30" s="67">
        <f>Assumptions!$B$25*EB14/12*EB9</f>
        <v>0</v>
      </c>
      <c r="EC30" s="67">
        <f>Assumptions!$B$25*EC14/12*EC9</f>
        <v>0</v>
      </c>
      <c r="ED30" s="67">
        <f>Assumptions!$B$25*ED14/12*ED9</f>
        <v>0</v>
      </c>
      <c r="EE30" s="67">
        <f>Assumptions!$B$25*EE14/12*EE9</f>
        <v>0</v>
      </c>
      <c r="EF30" s="67">
        <f>Assumptions!$B$25*EF14/12*EF9</f>
        <v>0</v>
      </c>
      <c r="EG30" s="67">
        <f>Assumptions!$B$25*EG14/12*EG9</f>
        <v>0</v>
      </c>
      <c r="EH30" s="67">
        <f>Assumptions!$B$25*EH14/12*EH9</f>
        <v>0</v>
      </c>
      <c r="EI30" s="67">
        <f>Assumptions!$B$25*EI14/12*EI9</f>
        <v>0</v>
      </c>
      <c r="EJ30" s="67">
        <f>Assumptions!$B$25*EJ14/12*EJ9</f>
        <v>0</v>
      </c>
      <c r="EK30" s="67">
        <f>Assumptions!$B$25*EK14/12*EK9</f>
        <v>0</v>
      </c>
      <c r="EL30" s="67">
        <f>Assumptions!$B$25*EL14/12*EL9</f>
        <v>0</v>
      </c>
      <c r="EM30" s="67">
        <f>Assumptions!$B$25*EM14/12*EM9</f>
        <v>0</v>
      </c>
      <c r="EN30" s="67">
        <f>Assumptions!$B$25*EN14/12*EN9</f>
        <v>0</v>
      </c>
      <c r="EO30" s="67">
        <f>Assumptions!$B$25*EO14/12*EO9</f>
        <v>0</v>
      </c>
      <c r="EP30" s="67">
        <f>Assumptions!$B$25*EP14/12*EP9</f>
        <v>0</v>
      </c>
      <c r="EQ30" s="67">
        <f>Assumptions!$B$25*EQ14/12*EQ9</f>
        <v>0</v>
      </c>
      <c r="ER30" s="67">
        <f>Assumptions!$B$25*ER14/12*ER9</f>
        <v>0</v>
      </c>
      <c r="ES30" s="67">
        <f>Assumptions!$B$25*ES14/12*ES9</f>
        <v>0</v>
      </c>
      <c r="ET30" s="67">
        <f>Assumptions!$B$25*ET14/12*ET9</f>
        <v>0</v>
      </c>
      <c r="EU30" s="67">
        <f>Assumptions!$B$25*EU14/12*EU9</f>
        <v>0</v>
      </c>
      <c r="EV30" s="67">
        <f>Assumptions!$B$25*EV14/12*EV9</f>
        <v>0</v>
      </c>
      <c r="EW30" s="67">
        <f>Assumptions!$B$25*EW14/12*EW9</f>
        <v>0</v>
      </c>
      <c r="EX30" s="67">
        <f>Assumptions!$B$25*EX14/12*EX9</f>
        <v>0</v>
      </c>
      <c r="EY30" s="67">
        <f>Assumptions!$B$25*EY14/12*EY9</f>
        <v>0</v>
      </c>
      <c r="EZ30" s="67">
        <f>Assumptions!$B$25*EZ14/12*EZ9</f>
        <v>0</v>
      </c>
      <c r="FA30" s="67">
        <f>Assumptions!$B$25*FA14/12*FA9</f>
        <v>0</v>
      </c>
      <c r="FB30" s="67">
        <f>Assumptions!$B$25*FB14/12*FB9</f>
        <v>0</v>
      </c>
      <c r="FC30" s="67">
        <f>Assumptions!$B$25*FC14/12*FC9</f>
        <v>0</v>
      </c>
      <c r="FD30" s="67">
        <f>Assumptions!$B$25*FD14/12*FD9</f>
        <v>0</v>
      </c>
      <c r="FE30" s="67">
        <f>Assumptions!$B$25*FE14/12*FE9</f>
        <v>0</v>
      </c>
      <c r="FF30" s="67">
        <f>Assumptions!$B$25*FF14/12*FF9</f>
        <v>0</v>
      </c>
      <c r="FG30" s="67">
        <f>Assumptions!$B$25*FG14/12*FG9</f>
        <v>0</v>
      </c>
      <c r="FH30" s="67">
        <f>Assumptions!$B$25*FH14/12*FH9</f>
        <v>0</v>
      </c>
      <c r="FI30" s="67">
        <f>Assumptions!$B$25*FI14/12*FI9</f>
        <v>0</v>
      </c>
      <c r="FJ30" s="67">
        <f>Assumptions!$B$25*FJ14/12*FJ9</f>
        <v>0</v>
      </c>
      <c r="FK30" s="67">
        <f>Assumptions!$B$25*FK14/12*FK9</f>
        <v>0</v>
      </c>
      <c r="FL30" s="67">
        <f>Assumptions!$B$25*FL14/12*FL9</f>
        <v>0</v>
      </c>
      <c r="FM30" s="67">
        <f>Assumptions!$B$25*FM14/12*FM9</f>
        <v>0</v>
      </c>
      <c r="FN30" s="67">
        <f>Assumptions!$B$25*FN14/12*FN9</f>
        <v>0</v>
      </c>
      <c r="FO30" s="67">
        <f>Assumptions!$B$25*FO14/12*FO9</f>
        <v>0</v>
      </c>
      <c r="FP30" s="67">
        <f>Assumptions!$B$25*FP14/12*FP9</f>
        <v>0</v>
      </c>
      <c r="FQ30" s="67">
        <f>Assumptions!$B$25*FQ14/12*FQ9</f>
        <v>0</v>
      </c>
      <c r="FR30" s="67">
        <f>Assumptions!$B$25*FR14/12*FR9</f>
        <v>0</v>
      </c>
      <c r="FS30" s="67">
        <f>Assumptions!$B$25*FS14/12*FS9</f>
        <v>0</v>
      </c>
      <c r="FT30" s="67">
        <f>Assumptions!$B$25*FT14/12*FT9</f>
        <v>0</v>
      </c>
      <c r="FU30" s="67">
        <f>Assumptions!$B$25*FU14/12*FU9</f>
        <v>0</v>
      </c>
      <c r="FV30" s="67">
        <f>Assumptions!$B$25*FV14/12*FV9</f>
        <v>0</v>
      </c>
      <c r="FW30" s="67">
        <f>Assumptions!$B$25*FW14/12*FW9</f>
        <v>0</v>
      </c>
      <c r="FX30" s="67">
        <f>Assumptions!$B$25*FX14/12*FX9</f>
        <v>0</v>
      </c>
      <c r="FY30" s="67">
        <f>Assumptions!$B$25*FY14/12*FY9</f>
        <v>0</v>
      </c>
      <c r="FZ30" s="67">
        <f>Assumptions!$B$25*FZ14/12*FZ9</f>
        <v>0</v>
      </c>
      <c r="GA30" s="67">
        <f>Assumptions!$B$25*GA14/12*GA9</f>
        <v>0</v>
      </c>
      <c r="GB30" s="67">
        <f>Assumptions!$B$25*GB14/12*GB9</f>
        <v>0</v>
      </c>
      <c r="GC30" s="67">
        <f>Assumptions!$B$25*GC14/12*GC9</f>
        <v>0</v>
      </c>
      <c r="GD30" s="67">
        <f>Assumptions!$B$25*GD14/12*GD9</f>
        <v>0</v>
      </c>
      <c r="GE30" s="67">
        <f>Assumptions!$B$25*GE14/12*GE9</f>
        <v>0</v>
      </c>
      <c r="GF30" s="67">
        <f>Assumptions!$B$25*GF14/12*GF9</f>
        <v>0</v>
      </c>
      <c r="GG30" s="67">
        <f>Assumptions!$B$25*GG14/12*GG9</f>
        <v>0</v>
      </c>
      <c r="GH30" s="67">
        <f>Assumptions!$B$25*GH14/12*GH9</f>
        <v>0</v>
      </c>
      <c r="GI30" s="67">
        <f>Assumptions!$B$25*GI14/12*GI9</f>
        <v>0</v>
      </c>
      <c r="GJ30" s="67">
        <f>Assumptions!$B$25*GJ14/12*GJ9</f>
        <v>0</v>
      </c>
      <c r="GK30" s="67">
        <f>Assumptions!$B$25*GK14/12*GK9</f>
        <v>0</v>
      </c>
      <c r="GL30" s="67">
        <f>Assumptions!$B$25*GL14/12*GL9</f>
        <v>0</v>
      </c>
      <c r="GM30" s="67">
        <f>Assumptions!$B$25*GM14/12*GM9</f>
        <v>0</v>
      </c>
      <c r="GN30" s="67">
        <f>Assumptions!$B$25*GN14/12*GN9</f>
        <v>0</v>
      </c>
      <c r="GO30" s="67">
        <f>Assumptions!$B$25*GO14/12*GO9</f>
        <v>0</v>
      </c>
      <c r="GP30" s="67">
        <f>Assumptions!$B$25*GP14/12*GP9</f>
        <v>0</v>
      </c>
      <c r="GQ30" s="67">
        <f>Assumptions!$B$25*GQ14/12*GQ9</f>
        <v>0</v>
      </c>
      <c r="GR30" s="67">
        <f>Assumptions!$B$25*GR14/12*GR9</f>
        <v>0</v>
      </c>
      <c r="GS30" s="67">
        <f>Assumptions!$B$25*GS14/12*GS9</f>
        <v>0</v>
      </c>
      <c r="GT30" s="67">
        <f>Assumptions!$B$25*GT14/12*GT9</f>
        <v>0</v>
      </c>
      <c r="GU30" s="67">
        <f>Assumptions!$B$25*GU14/12*GU9</f>
        <v>0</v>
      </c>
      <c r="GV30" s="67">
        <f>Assumptions!$B$25*GV14/12*GV9</f>
        <v>0</v>
      </c>
      <c r="GW30" s="67">
        <f>Assumptions!$B$25*GW14/12*GW9</f>
        <v>0</v>
      </c>
      <c r="GX30" s="67">
        <f>Assumptions!$B$25*GX14/12*GX9</f>
        <v>0</v>
      </c>
      <c r="GY30" s="67">
        <f>Assumptions!$B$25*GY14/12*GY9</f>
        <v>0</v>
      </c>
      <c r="GZ30" s="67">
        <f>Assumptions!$B$25*GZ14/12*GZ9</f>
        <v>0</v>
      </c>
      <c r="HA30" s="67">
        <f>Assumptions!$B$25*HA14/12*HA9</f>
        <v>0</v>
      </c>
      <c r="HB30" s="67">
        <f>Assumptions!$B$25*HB14/12*HB9</f>
        <v>0</v>
      </c>
      <c r="HC30" s="67">
        <f>Assumptions!$B$25*HC14/12*HC9</f>
        <v>0</v>
      </c>
      <c r="HD30" s="67">
        <f>Assumptions!$B$25*HD14/12*HD9</f>
        <v>0</v>
      </c>
      <c r="HE30" s="67">
        <f>Assumptions!$B$25*HE14/12*HE9</f>
        <v>0</v>
      </c>
      <c r="HF30" s="67">
        <f>Assumptions!$B$25*HF14/12*HF9</f>
        <v>0</v>
      </c>
      <c r="HG30" s="67">
        <f>Assumptions!$B$25*HG14/12*HG9</f>
        <v>0</v>
      </c>
      <c r="HH30" s="67">
        <f>Assumptions!$B$25*HH14/12*HH9</f>
        <v>0</v>
      </c>
      <c r="HI30" s="67">
        <f>Assumptions!$B$25*HI14/12*HI9</f>
        <v>0</v>
      </c>
      <c r="HJ30" s="67">
        <f>Assumptions!$B$25*HJ14/12*HJ9</f>
        <v>0</v>
      </c>
      <c r="HK30" s="67">
        <f>Assumptions!$B$25*HK14/12*HK9</f>
        <v>0</v>
      </c>
      <c r="HL30" s="67">
        <f>Assumptions!$B$25*HL14/12*HL9</f>
        <v>0</v>
      </c>
      <c r="HM30" s="67">
        <f>Assumptions!$B$25*HM14/12*HM9</f>
        <v>0</v>
      </c>
      <c r="HN30" s="67">
        <f>Assumptions!$B$25*HN14/12*HN9</f>
        <v>0</v>
      </c>
      <c r="HO30" s="67">
        <f>Assumptions!$B$25*HO14/12*HO9</f>
        <v>0</v>
      </c>
      <c r="HP30" s="67">
        <f>Assumptions!$B$25*HP14/12*HP9</f>
        <v>0</v>
      </c>
      <c r="HQ30" s="67">
        <f>Assumptions!$B$25*HQ14/12*HQ9</f>
        <v>0</v>
      </c>
      <c r="HR30" s="67">
        <f>Assumptions!$B$25*HR14/12*HR9</f>
        <v>0</v>
      </c>
      <c r="HS30" s="67">
        <f>Assumptions!$B$25*HS14/12*HS9</f>
        <v>0</v>
      </c>
      <c r="HT30" s="67">
        <f>Assumptions!$B$25*HT14/12*HT9</f>
        <v>0</v>
      </c>
      <c r="HU30" s="67">
        <f>Assumptions!$B$25*HU14/12*HU9</f>
        <v>0</v>
      </c>
      <c r="HV30" s="67">
        <f>Assumptions!$B$25*HV14/12*HV9</f>
        <v>0</v>
      </c>
      <c r="HW30" s="67">
        <f>Assumptions!$B$25*HW14/12*HW9</f>
        <v>0</v>
      </c>
      <c r="HX30" s="67">
        <f>Assumptions!$B$25*HX14/12*HX9</f>
        <v>0</v>
      </c>
      <c r="HY30" s="67">
        <f>Assumptions!$B$25*HY14/12*HY9</f>
        <v>0</v>
      </c>
      <c r="HZ30" s="67">
        <f>Assumptions!$B$25*HZ14/12*HZ9</f>
        <v>0</v>
      </c>
      <c r="IA30" s="67">
        <f>Assumptions!$B$25*IA14/12*IA9</f>
        <v>0</v>
      </c>
      <c r="IB30" s="67">
        <f>Assumptions!$B$25*IB14/12*IB9</f>
        <v>0</v>
      </c>
      <c r="IC30" s="67">
        <f>Assumptions!$B$25*IC14/12*IC9</f>
        <v>0</v>
      </c>
      <c r="ID30" s="67">
        <f>Assumptions!$B$25*ID14/12*ID9</f>
        <v>0</v>
      </c>
      <c r="IE30" s="67">
        <f>Assumptions!$B$25*IE14/12*IE9</f>
        <v>0</v>
      </c>
      <c r="IF30" s="67">
        <f>Assumptions!$B$25*IF14/12*IF9</f>
        <v>0</v>
      </c>
      <c r="IG30" s="67">
        <f>Assumptions!$B$25*IG14/12*IG9</f>
        <v>0</v>
      </c>
      <c r="IH30" s="67">
        <f>Assumptions!$B$25*IH14/12*IH9</f>
        <v>0</v>
      </c>
      <c r="II30" s="67">
        <f>Assumptions!$B$25*II14/12*II9</f>
        <v>0</v>
      </c>
      <c r="IJ30" s="67">
        <f>Assumptions!$B$25*IJ14/12*IJ9</f>
        <v>0</v>
      </c>
      <c r="IK30" s="67">
        <f>Assumptions!$B$25*IK14/12*IK9</f>
        <v>0</v>
      </c>
      <c r="IL30" s="67">
        <f>Assumptions!$B$25*IL14/12*IL9</f>
        <v>0</v>
      </c>
      <c r="IM30" s="67">
        <f>Assumptions!$B$25*IM14/12*IM9</f>
        <v>0</v>
      </c>
      <c r="IN30" s="67">
        <f>Assumptions!$B$25*IN14/12*IN9</f>
        <v>0</v>
      </c>
      <c r="IO30" s="67">
        <f>Assumptions!$B$25*IO14/12*IO9</f>
        <v>0</v>
      </c>
      <c r="IP30" s="67">
        <f>Assumptions!$B$25*IP14/12*IP9</f>
        <v>0</v>
      </c>
      <c r="IQ30" s="67">
        <f>Assumptions!$B$25*IQ14/12*IQ9</f>
        <v>0</v>
      </c>
      <c r="IR30" s="67">
        <f>Assumptions!$B$25*IR14/12*IR9</f>
        <v>0</v>
      </c>
      <c r="IS30" s="67">
        <f>Assumptions!$B$25*IS14/12*IS9</f>
        <v>0</v>
      </c>
      <c r="IT30" s="67">
        <f>Assumptions!$B$25*IT14/12*IT9</f>
        <v>0</v>
      </c>
      <c r="IU30" s="67">
        <f>Assumptions!$B$25*IU14/12*IU9</f>
        <v>0</v>
      </c>
      <c r="IV30" s="67">
        <f>Assumptions!$B$25*IV14/12*IV9</f>
        <v>0</v>
      </c>
      <c r="IW30" s="67">
        <f>Assumptions!$B$25*IW14/12*IW9</f>
        <v>0</v>
      </c>
      <c r="IX30" s="67">
        <f>Assumptions!$B$25*IX14/12*IX9</f>
        <v>0</v>
      </c>
      <c r="IY30" s="67">
        <f>Assumptions!$B$25*IY14/12*IY9</f>
        <v>0</v>
      </c>
      <c r="IZ30" s="67">
        <f>Assumptions!$B$25*IZ14/12*IZ9</f>
        <v>0</v>
      </c>
      <c r="JA30" s="67">
        <f>Assumptions!$B$25*JA14/12*JA9</f>
        <v>0</v>
      </c>
      <c r="JB30" s="67">
        <f>Assumptions!$B$25*JB14/12*JB9</f>
        <v>0</v>
      </c>
      <c r="JC30" s="67">
        <f>Assumptions!$B$25*JC14/12*JC9</f>
        <v>0</v>
      </c>
      <c r="JD30" s="67">
        <f>Assumptions!$B$25*JD14/12*JD9</f>
        <v>0</v>
      </c>
      <c r="JE30" s="67">
        <f>Assumptions!$B$25*JE14/12*JE9</f>
        <v>0</v>
      </c>
      <c r="JF30" s="67">
        <f>Assumptions!$B$25*JF14/12*JF9</f>
        <v>0</v>
      </c>
      <c r="JG30" s="67">
        <f>Assumptions!$B$25*JG14/12*JG9</f>
        <v>0</v>
      </c>
      <c r="JH30" s="67">
        <f>Assumptions!$B$25*JH14/12*JH9</f>
        <v>0</v>
      </c>
      <c r="JI30" s="67">
        <f>Assumptions!$B$25*JI14/12*JI9</f>
        <v>0</v>
      </c>
      <c r="JJ30" s="67">
        <f>Assumptions!$B$25*JJ14/12*JJ9</f>
        <v>0</v>
      </c>
      <c r="JK30" s="67">
        <f>Assumptions!$B$25*JK14/12*JK9</f>
        <v>0</v>
      </c>
      <c r="JL30" s="67">
        <f>Assumptions!$B$25*JL14/12*JL9</f>
        <v>0</v>
      </c>
      <c r="JM30" s="67">
        <f>Assumptions!$B$25*JM14/12*JM9</f>
        <v>0</v>
      </c>
      <c r="JN30" s="67">
        <f>Assumptions!$B$25*JN14/12*JN9</f>
        <v>0</v>
      </c>
      <c r="JO30" s="67">
        <f>Assumptions!$B$25*JO14/12*JO9</f>
        <v>0</v>
      </c>
      <c r="JP30" s="67">
        <f>Assumptions!$B$25*JP14/12*JP9</f>
        <v>0</v>
      </c>
      <c r="JQ30" s="67">
        <f>Assumptions!$B$25*JQ14/12*JQ9</f>
        <v>0</v>
      </c>
      <c r="JR30" s="67">
        <f>Assumptions!$B$25*JR14/12*JR9</f>
        <v>0</v>
      </c>
      <c r="JS30" s="67">
        <f>Assumptions!$B$25*JS14/12*JS9</f>
        <v>0</v>
      </c>
      <c r="JT30" s="67">
        <f>Assumptions!$B$25*JT14/12*JT9</f>
        <v>0</v>
      </c>
      <c r="JU30" s="67">
        <f>Assumptions!$B$25*JU14/12*JU9</f>
        <v>0</v>
      </c>
      <c r="JV30" s="67">
        <f>Assumptions!$B$25*JV14/12*JV9</f>
        <v>0</v>
      </c>
      <c r="JW30" s="67">
        <f>Assumptions!$B$25*JW14/12*JW9</f>
        <v>0</v>
      </c>
      <c r="JX30" s="67">
        <f>Assumptions!$B$25*JX14/12*JX9</f>
        <v>0</v>
      </c>
      <c r="JY30" s="67">
        <f>Assumptions!$B$25*JY14/12*JY9</f>
        <v>0</v>
      </c>
      <c r="JZ30" s="67">
        <f>Assumptions!$B$25*JZ14/12*JZ9</f>
        <v>0</v>
      </c>
      <c r="KA30" s="67">
        <f>Assumptions!$B$25*KA14/12*KA9</f>
        <v>0</v>
      </c>
      <c r="KB30" s="67">
        <f>Assumptions!$B$25*KB14/12*KB9</f>
        <v>0</v>
      </c>
      <c r="KC30" s="67">
        <f>Assumptions!$B$25*KC14/12*KC9</f>
        <v>0</v>
      </c>
      <c r="KD30" s="67">
        <f>Assumptions!$B$25*KD14/12*KD9</f>
        <v>0</v>
      </c>
      <c r="KE30" s="67">
        <f>Assumptions!$B$25*KE14/12*KE9</f>
        <v>0</v>
      </c>
      <c r="KF30" s="67">
        <f>Assumptions!$B$25*KF14/12*KF9</f>
        <v>0</v>
      </c>
      <c r="KG30" s="67">
        <f>Assumptions!$B$25*KG14/12*KG9</f>
        <v>0</v>
      </c>
      <c r="KH30" s="67">
        <f>Assumptions!$B$25*KH14/12*KH9</f>
        <v>0</v>
      </c>
      <c r="KI30" s="67">
        <f>Assumptions!$B$25*KI14/12*KI9</f>
        <v>0</v>
      </c>
      <c r="KJ30" s="67">
        <f>Assumptions!$B$25*KJ14/12*KJ9</f>
        <v>0</v>
      </c>
      <c r="KK30" s="67">
        <f>Assumptions!$B$25*KK14/12*KK9</f>
        <v>0</v>
      </c>
      <c r="KL30" s="67">
        <f>Assumptions!$B$25*KL14/12*KL9</f>
        <v>0</v>
      </c>
      <c r="KM30" s="67">
        <f>Assumptions!$B$25*KM14/12*KM9</f>
        <v>0</v>
      </c>
      <c r="KN30" s="67">
        <f>Assumptions!$B$25*KN14/12*KN9</f>
        <v>0</v>
      </c>
      <c r="KO30" s="67">
        <f>Assumptions!$B$25*KO14/12*KO9</f>
        <v>0</v>
      </c>
      <c r="KP30" s="67">
        <f>Assumptions!$B$25*KP14/12*KP9</f>
        <v>0</v>
      </c>
      <c r="KQ30" s="67">
        <f>Assumptions!$B$25*KQ14/12*KQ9</f>
        <v>0</v>
      </c>
      <c r="KR30" s="67">
        <f>Assumptions!$B$25*KR14/12*KR9</f>
        <v>0</v>
      </c>
      <c r="KS30" s="67">
        <f>Assumptions!$B$25*KS14/12*KS9</f>
        <v>0</v>
      </c>
      <c r="KT30" s="67">
        <f>Assumptions!$B$25*KT14/12*KT9</f>
        <v>0</v>
      </c>
      <c r="KU30" s="67">
        <f>Assumptions!$B$25*KU14/12*KU9</f>
        <v>0</v>
      </c>
      <c r="KV30" s="67">
        <f>Assumptions!$B$25*KV14/12*KV9</f>
        <v>0</v>
      </c>
      <c r="KW30" s="67">
        <f>Assumptions!$B$25*KW14/12*KW9</f>
        <v>0</v>
      </c>
      <c r="KX30" s="67">
        <f>Assumptions!$B$25*KX14/12*KX9</f>
        <v>0</v>
      </c>
      <c r="KY30" s="67">
        <f>Assumptions!$B$25*KY14/12*KY9</f>
        <v>0</v>
      </c>
      <c r="KZ30" s="67">
        <f>Assumptions!$B$25*KZ14/12*KZ9</f>
        <v>0</v>
      </c>
      <c r="LA30" s="67">
        <f>Assumptions!$B$25*LA14/12*LA9</f>
        <v>0</v>
      </c>
      <c r="LB30" s="67">
        <f>Assumptions!$B$25*LB14/12*LB9</f>
        <v>0</v>
      </c>
      <c r="LC30" s="67">
        <f>Assumptions!$B$25*LC14/12*LC9</f>
        <v>0</v>
      </c>
      <c r="LD30" s="67">
        <f>Assumptions!$B$25*LD14/12*LD9</f>
        <v>0</v>
      </c>
      <c r="LE30" s="67">
        <f>Assumptions!$B$25*LE14/12*LE9</f>
        <v>0</v>
      </c>
      <c r="LF30" s="67">
        <f>Assumptions!$B$25*LF14/12*LF9</f>
        <v>0</v>
      </c>
      <c r="LG30" s="67">
        <f>Assumptions!$B$25*LG14/12*LG9</f>
        <v>0</v>
      </c>
      <c r="LH30" s="67">
        <f>Assumptions!$B$25*LH14/12*LH9</f>
        <v>0</v>
      </c>
      <c r="LI30" s="67">
        <f>Assumptions!$B$25*LI14/12*LI9</f>
        <v>0</v>
      </c>
      <c r="LJ30" s="67">
        <f>Assumptions!$B$25*LJ14/12*LJ9</f>
        <v>0</v>
      </c>
      <c r="LK30" s="67">
        <f>Assumptions!$B$25*LK14/12*LK9</f>
        <v>0</v>
      </c>
      <c r="LL30" s="67">
        <f>Assumptions!$B$25*LL14/12*LL9</f>
        <v>0</v>
      </c>
      <c r="LM30" s="67">
        <f>Assumptions!$B$25*LM14/12*LM9</f>
        <v>0</v>
      </c>
      <c r="LN30" s="67">
        <f>Assumptions!$B$25*LN14/12*LN9</f>
        <v>0</v>
      </c>
      <c r="LO30" s="67">
        <f>Assumptions!$B$25*LO14/12*LO9</f>
        <v>0</v>
      </c>
      <c r="LP30" s="67">
        <f>Assumptions!$B$25*LP14/12*LP9</f>
        <v>0</v>
      </c>
      <c r="LQ30" s="67">
        <f>Assumptions!$B$25*LQ14/12*LQ9</f>
        <v>0</v>
      </c>
      <c r="LR30" s="67">
        <f>Assumptions!$B$25*LR14/12*LR9</f>
        <v>0</v>
      </c>
      <c r="LS30" s="67">
        <f>Assumptions!$B$25*LS14/12*LS9</f>
        <v>0</v>
      </c>
      <c r="LT30" s="67">
        <f>Assumptions!$B$25*LT14/12*LT9</f>
        <v>0</v>
      </c>
      <c r="LU30" s="67">
        <f>Assumptions!$B$25*LU14/12*LU9</f>
        <v>0</v>
      </c>
      <c r="LV30" s="67">
        <f>Assumptions!$B$25*LV14/12*LV9</f>
        <v>0</v>
      </c>
      <c r="LW30" s="67">
        <f>Assumptions!$B$25*LW14/12*LW9</f>
        <v>0</v>
      </c>
      <c r="LX30" s="67">
        <f>Assumptions!$B$25*LX14/12*LX9</f>
        <v>0</v>
      </c>
      <c r="LY30" s="67">
        <f>Assumptions!$B$25*LY14/12*LY9</f>
        <v>0</v>
      </c>
      <c r="LZ30" s="67">
        <f>Assumptions!$B$25*LZ14/12*LZ9</f>
        <v>0</v>
      </c>
      <c r="MA30" s="67">
        <f>Assumptions!$B$25*MA14/12*MA9</f>
        <v>0</v>
      </c>
      <c r="MB30" s="67">
        <f>Assumptions!$B$25*MB14/12*MB9</f>
        <v>0</v>
      </c>
      <c r="MC30" s="67">
        <f>Assumptions!$B$25*MC14/12*MC9</f>
        <v>0</v>
      </c>
      <c r="MD30" s="67">
        <f>Assumptions!$B$25*MD14/12*MD9</f>
        <v>0</v>
      </c>
      <c r="ME30" s="67">
        <f>Assumptions!$B$25*ME14/12*ME9</f>
        <v>0</v>
      </c>
      <c r="MF30" s="67">
        <f>Assumptions!$B$25*MF14/12*MF9</f>
        <v>0</v>
      </c>
      <c r="MG30" s="67">
        <f>Assumptions!$B$25*MG14/12*MG9</f>
        <v>0</v>
      </c>
      <c r="MH30" s="67">
        <f>Assumptions!$B$25*MH14/12*MH9</f>
        <v>0</v>
      </c>
      <c r="MI30" s="67">
        <f>Assumptions!$B$25*MI14/12*MI9</f>
        <v>0</v>
      </c>
      <c r="MJ30" s="67">
        <f>Assumptions!$B$25*MJ14/12*MJ9</f>
        <v>0</v>
      </c>
      <c r="MK30" s="67">
        <f>Assumptions!$B$25*MK14/12*MK9</f>
        <v>0</v>
      </c>
      <c r="ML30" s="67">
        <f>Assumptions!$B$25*ML14/12*ML9</f>
        <v>0</v>
      </c>
      <c r="MM30" s="67">
        <f>Assumptions!$B$25*MM14/12*MM9</f>
        <v>0</v>
      </c>
      <c r="MN30" s="67">
        <f>Assumptions!$B$25*MN14/12*MN9</f>
        <v>0</v>
      </c>
      <c r="MO30" s="67">
        <f>Assumptions!$B$25*MO14/12*MO9</f>
        <v>0</v>
      </c>
      <c r="MP30" s="67">
        <f>Assumptions!$B$25*MP14/12*MP9</f>
        <v>0</v>
      </c>
      <c r="MQ30" s="67">
        <f>Assumptions!$B$25*MQ14/12*MQ9</f>
        <v>0</v>
      </c>
      <c r="MR30" s="67">
        <f>Assumptions!$B$25*MR14/12*MR9</f>
        <v>0</v>
      </c>
      <c r="MS30" s="67">
        <f>Assumptions!$B$25*MS14/12*MS9</f>
        <v>0</v>
      </c>
      <c r="MT30" s="67">
        <f>Assumptions!$B$25*MT14/12*MT9</f>
        <v>0</v>
      </c>
      <c r="MU30" s="67">
        <f>Assumptions!$B$25*MU14/12*MU9</f>
        <v>0</v>
      </c>
      <c r="MV30" s="67">
        <f>Assumptions!$B$25*MV14/12*MV9</f>
        <v>0</v>
      </c>
      <c r="MW30" s="67">
        <f>Assumptions!$B$25*MW14/12*MW9</f>
        <v>0</v>
      </c>
      <c r="MX30" s="67">
        <f>Assumptions!$B$25*MX14/12*MX9</f>
        <v>0</v>
      </c>
      <c r="MY30" s="67">
        <f>Assumptions!$B$25*MY14/12*MY9</f>
        <v>0</v>
      </c>
      <c r="MZ30" s="67">
        <f>Assumptions!$B$25*MZ14/12*MZ9</f>
        <v>0</v>
      </c>
      <c r="NA30" s="67">
        <f>Assumptions!$B$25*NA14/12*NA9</f>
        <v>0</v>
      </c>
      <c r="NB30" s="67">
        <f>Assumptions!$B$25*NB14/12*NB9</f>
        <v>0</v>
      </c>
      <c r="NC30" s="67">
        <f>Assumptions!$B$25*NC14/12*NC9</f>
        <v>0</v>
      </c>
      <c r="ND30" s="67">
        <f>Assumptions!$B$25*ND14/12*ND9</f>
        <v>0</v>
      </c>
      <c r="NE30" s="67">
        <f>Assumptions!$B$25*NE14/12*NE9</f>
        <v>0</v>
      </c>
      <c r="NF30" s="67">
        <f>Assumptions!$B$25*NF14/12*NF9</f>
        <v>0</v>
      </c>
      <c r="NG30" s="67">
        <f>Assumptions!$B$25*NG14/12*NG9</f>
        <v>0</v>
      </c>
      <c r="NH30" s="67">
        <f>Assumptions!$B$25*NH14/12*NH9</f>
        <v>0</v>
      </c>
      <c r="NI30" s="67">
        <f>Assumptions!$B$25*NI14/12*NI9</f>
        <v>0</v>
      </c>
      <c r="NJ30" s="67">
        <f>Assumptions!$B$25*NJ14/12*NJ9</f>
        <v>0</v>
      </c>
      <c r="NK30" s="67">
        <f>Assumptions!$B$25*NK14/12*NK9</f>
        <v>0</v>
      </c>
      <c r="NL30" s="67">
        <f>Assumptions!$B$25*NL14/12*NL9</f>
        <v>0</v>
      </c>
      <c r="NM30" s="67">
        <f>Assumptions!$B$25*NM14/12*NM9</f>
        <v>0</v>
      </c>
      <c r="NN30" s="67">
        <f>Assumptions!$B$25*NN14/12*NN9</f>
        <v>0</v>
      </c>
      <c r="NO30" s="67">
        <f>Assumptions!$B$25*NO14/12*NO9</f>
        <v>0</v>
      </c>
      <c r="NP30" s="67">
        <f>Assumptions!$B$25*NP14/12*NP9</f>
        <v>0</v>
      </c>
      <c r="NQ30" s="67">
        <f>Assumptions!$B$25*NQ14/12*NQ9</f>
        <v>0</v>
      </c>
      <c r="NR30" s="67">
        <f>Assumptions!$B$25*NR14/12*NR9</f>
        <v>0</v>
      </c>
      <c r="NW30" s="1"/>
      <c r="NX30" s="1"/>
    </row>
    <row r="31" spans="1:389">
      <c r="A31" t="s">
        <v>357</v>
      </c>
      <c r="C31" s="67">
        <f>C14*Assumptions!$B$24</f>
        <v>0</v>
      </c>
      <c r="D31" s="67">
        <f>D14*Assumptions!$B$24</f>
        <v>0</v>
      </c>
      <c r="E31" s="67">
        <f>E14*Assumptions!$B$24</f>
        <v>0</v>
      </c>
      <c r="F31" s="67">
        <f>F14*Assumptions!$B$24</f>
        <v>0</v>
      </c>
      <c r="G31" s="67">
        <f>G14*Assumptions!$B$24</f>
        <v>0</v>
      </c>
      <c r="H31" s="67">
        <f>H14*Assumptions!$B$24</f>
        <v>0</v>
      </c>
      <c r="I31" s="67">
        <f>I14*Assumptions!$B$24</f>
        <v>0</v>
      </c>
      <c r="J31" s="67">
        <f>J14*Assumptions!$B$24</f>
        <v>0</v>
      </c>
      <c r="K31" s="67">
        <f>K14*Assumptions!$B$24</f>
        <v>0</v>
      </c>
      <c r="L31" s="67">
        <f>L14*Assumptions!$B$24</f>
        <v>0</v>
      </c>
      <c r="M31" s="67">
        <f>M14*Assumptions!$B$24</f>
        <v>0</v>
      </c>
      <c r="N31" s="67">
        <f>N14*Assumptions!$B$24</f>
        <v>0</v>
      </c>
      <c r="O31" s="67">
        <f>O14*Assumptions!$B$24</f>
        <v>0</v>
      </c>
      <c r="P31" s="67">
        <f>P14*Assumptions!$B$24</f>
        <v>0</v>
      </c>
      <c r="Q31" s="67">
        <f>Q14*Assumptions!$B$24</f>
        <v>0</v>
      </c>
      <c r="R31" s="67">
        <f>R14*Assumptions!$B$24</f>
        <v>0</v>
      </c>
      <c r="S31" s="67">
        <f>S14*Assumptions!$B$24</f>
        <v>0</v>
      </c>
      <c r="T31" s="67">
        <f>T14*Assumptions!$B$24</f>
        <v>0</v>
      </c>
      <c r="U31" s="67">
        <f>U14*Assumptions!$B$24</f>
        <v>0</v>
      </c>
      <c r="V31" s="67">
        <f>V14*Assumptions!$B$24</f>
        <v>0</v>
      </c>
      <c r="W31" s="67">
        <f>W14*Assumptions!$B$24</f>
        <v>0</v>
      </c>
      <c r="X31" s="67">
        <f>X14*Assumptions!$B$24</f>
        <v>0</v>
      </c>
      <c r="Y31" s="67">
        <f>Y14*Assumptions!$B$24</f>
        <v>0</v>
      </c>
      <c r="Z31" s="67">
        <f>Z14*Assumptions!$B$24</f>
        <v>0</v>
      </c>
      <c r="AA31" s="67">
        <f>AA14*Assumptions!$B$24</f>
        <v>0</v>
      </c>
      <c r="AB31" s="67">
        <f>AB14*Assumptions!$B$24</f>
        <v>0</v>
      </c>
      <c r="AC31" s="67">
        <f>AC14*Assumptions!$B$24</f>
        <v>0</v>
      </c>
      <c r="AD31" s="67">
        <f>AD14*Assumptions!$B$24</f>
        <v>0</v>
      </c>
      <c r="AE31" s="67">
        <f>AE14*Assumptions!$B$24</f>
        <v>0</v>
      </c>
      <c r="AF31" s="67">
        <f>AF14*Assumptions!$B$24</f>
        <v>0</v>
      </c>
      <c r="AG31" s="67">
        <f>AG14*Assumptions!$B$24</f>
        <v>0</v>
      </c>
      <c r="AH31" s="67">
        <f>AH14*Assumptions!$B$24</f>
        <v>0</v>
      </c>
      <c r="AI31" s="67">
        <f>AI14*Assumptions!$B$24</f>
        <v>0</v>
      </c>
      <c r="AJ31" s="67">
        <f>AJ14*Assumptions!$B$24</f>
        <v>0</v>
      </c>
      <c r="AK31" s="67">
        <f>AK14*Assumptions!$B$24</f>
        <v>0</v>
      </c>
      <c r="AL31" s="67">
        <f>AL14*Assumptions!$B$24</f>
        <v>0</v>
      </c>
      <c r="AM31" s="67">
        <f>AM14*Assumptions!$B$24</f>
        <v>0</v>
      </c>
      <c r="AN31" s="67">
        <f>AN14*Assumptions!$B$24</f>
        <v>0</v>
      </c>
      <c r="AO31" s="67">
        <f>AO14*Assumptions!$B$24</f>
        <v>0</v>
      </c>
      <c r="AP31" s="67">
        <f>AP14*Assumptions!$B$24</f>
        <v>0</v>
      </c>
      <c r="AQ31" s="67">
        <f>AQ14*Assumptions!$B$24</f>
        <v>0</v>
      </c>
      <c r="AR31" s="67">
        <f>AR14*Assumptions!$B$24</f>
        <v>0</v>
      </c>
      <c r="AS31" s="67">
        <f>AS14*Assumptions!$B$24</f>
        <v>0</v>
      </c>
      <c r="AT31" s="67">
        <f>AT14*Assumptions!$B$24</f>
        <v>0</v>
      </c>
      <c r="AU31" s="67">
        <f>AU14*Assumptions!$B$24</f>
        <v>0</v>
      </c>
      <c r="AV31" s="67">
        <f>AV14*Assumptions!$B$24</f>
        <v>0</v>
      </c>
      <c r="AW31" s="67">
        <f>AW14*Assumptions!$B$24</f>
        <v>0</v>
      </c>
      <c r="AX31" s="67">
        <f>AX14*Assumptions!$B$24</f>
        <v>0</v>
      </c>
      <c r="AY31" s="67">
        <f>AY14*Assumptions!$B$24</f>
        <v>0</v>
      </c>
      <c r="AZ31" s="67">
        <f>AZ14*Assumptions!$B$24</f>
        <v>0</v>
      </c>
      <c r="BA31" s="67">
        <f>BA14*Assumptions!$B$24</f>
        <v>0</v>
      </c>
      <c r="BB31" s="67">
        <f>BB14*Assumptions!$B$24</f>
        <v>0</v>
      </c>
      <c r="BC31" s="67">
        <f>BC14*Assumptions!$B$24</f>
        <v>0</v>
      </c>
      <c r="BD31" s="67">
        <f>BD14*Assumptions!$B$24</f>
        <v>0</v>
      </c>
      <c r="BE31" s="67">
        <f>BE14*Assumptions!$B$24</f>
        <v>0</v>
      </c>
      <c r="BF31" s="67">
        <f>BF14*Assumptions!$B$24</f>
        <v>0</v>
      </c>
      <c r="BG31" s="67">
        <f>BG14*Assumptions!$B$24</f>
        <v>0</v>
      </c>
      <c r="BH31" s="67">
        <f>BH14*Assumptions!$B$24</f>
        <v>0</v>
      </c>
      <c r="BI31" s="67">
        <f>BI14*Assumptions!$B$24</f>
        <v>0</v>
      </c>
      <c r="BJ31" s="67">
        <f>BJ14*Assumptions!$B$24</f>
        <v>0</v>
      </c>
      <c r="BK31" s="67">
        <f>BK14*Assumptions!$B$24</f>
        <v>0</v>
      </c>
      <c r="BL31" s="67">
        <f>BL14*Assumptions!$B$24</f>
        <v>0</v>
      </c>
      <c r="BM31" s="67">
        <f>BM14*Assumptions!$B$24</f>
        <v>0</v>
      </c>
      <c r="BN31" s="67">
        <f>BN14*Assumptions!$B$24</f>
        <v>0</v>
      </c>
      <c r="BO31" s="67">
        <f>BO14*Assumptions!$B$24</f>
        <v>0</v>
      </c>
      <c r="BP31" s="67">
        <f>BP14*Assumptions!$B$24</f>
        <v>0</v>
      </c>
      <c r="BQ31" s="67">
        <f>BQ14*Assumptions!$B$24</f>
        <v>0</v>
      </c>
      <c r="BR31" s="67">
        <f>BR14*Assumptions!$B$24</f>
        <v>0</v>
      </c>
      <c r="BS31" s="67">
        <f>BS14*Assumptions!$B$24</f>
        <v>0</v>
      </c>
      <c r="BT31" s="67">
        <f>BT14*Assumptions!$B$24</f>
        <v>0</v>
      </c>
      <c r="BU31" s="67">
        <f>BU14*Assumptions!$B$24</f>
        <v>0</v>
      </c>
      <c r="BV31" s="67">
        <f>BV14*Assumptions!$B$24</f>
        <v>0</v>
      </c>
      <c r="BW31" s="67">
        <f>BW14*Assumptions!$B$24</f>
        <v>0</v>
      </c>
      <c r="BX31" s="67">
        <f>BX14*Assumptions!$B$24</f>
        <v>0</v>
      </c>
      <c r="BY31" s="67">
        <f>BY14*Assumptions!$B$24</f>
        <v>0</v>
      </c>
      <c r="BZ31" s="67">
        <f>BZ14*Assumptions!$B$24</f>
        <v>0</v>
      </c>
      <c r="CA31" s="67">
        <f>CA14*Assumptions!$B$24</f>
        <v>0</v>
      </c>
      <c r="CB31" s="67">
        <f>CB14*Assumptions!$B$24</f>
        <v>0</v>
      </c>
      <c r="CC31" s="67">
        <f>CC14*Assumptions!$B$24</f>
        <v>0</v>
      </c>
      <c r="CD31" s="67">
        <f>CD14*Assumptions!$B$24</f>
        <v>0</v>
      </c>
      <c r="CE31" s="67">
        <f>CE14*Assumptions!$B$24</f>
        <v>0</v>
      </c>
      <c r="CF31" s="67">
        <f>CF14*Assumptions!$B$24</f>
        <v>0</v>
      </c>
      <c r="CG31" s="67">
        <f>CG14*Assumptions!$B$24</f>
        <v>0</v>
      </c>
      <c r="CH31" s="67">
        <f>CH14*Assumptions!$B$24</f>
        <v>0</v>
      </c>
      <c r="CI31" s="67">
        <f>CI14*Assumptions!$B$24</f>
        <v>0</v>
      </c>
      <c r="CJ31" s="67">
        <f>CJ14*Assumptions!$B$24</f>
        <v>0</v>
      </c>
      <c r="CK31" s="67">
        <f>CK14*Assumptions!$B$24</f>
        <v>0</v>
      </c>
      <c r="CL31" s="67">
        <f>CL14*Assumptions!$B$24</f>
        <v>0</v>
      </c>
      <c r="CM31" s="67">
        <f>CM14*Assumptions!$B$24</f>
        <v>0</v>
      </c>
      <c r="CN31" s="67">
        <f>CN14*Assumptions!$B$24</f>
        <v>0</v>
      </c>
      <c r="CO31" s="67">
        <f>CO14*Assumptions!$B$24</f>
        <v>0</v>
      </c>
      <c r="CP31" s="67">
        <f>CP14*Assumptions!$B$24</f>
        <v>0</v>
      </c>
      <c r="CQ31" s="67">
        <f>CQ14*Assumptions!$B$24</f>
        <v>0</v>
      </c>
      <c r="CR31" s="67">
        <f>CR14*Assumptions!$B$24</f>
        <v>0</v>
      </c>
      <c r="CS31" s="67">
        <f>CS14*Assumptions!$B$24</f>
        <v>0</v>
      </c>
      <c r="CT31" s="67">
        <f>CT14*Assumptions!$B$24</f>
        <v>0</v>
      </c>
      <c r="CU31" s="67">
        <f>CU14*Assumptions!$B$24</f>
        <v>0</v>
      </c>
      <c r="CV31" s="67">
        <f>CV14*Assumptions!$B$24</f>
        <v>0</v>
      </c>
      <c r="CW31" s="67">
        <f>CW14*Assumptions!$B$24</f>
        <v>0</v>
      </c>
      <c r="CX31" s="67">
        <f>CX14*Assumptions!$B$24</f>
        <v>0</v>
      </c>
      <c r="CY31" s="67">
        <f>CY14*Assumptions!$B$24</f>
        <v>0</v>
      </c>
      <c r="CZ31" s="67">
        <f>CZ14*Assumptions!$B$24</f>
        <v>0</v>
      </c>
      <c r="DA31" s="67">
        <f>DA14*Assumptions!$B$24</f>
        <v>0</v>
      </c>
      <c r="DB31" s="67">
        <f>DB14*Assumptions!$B$24</f>
        <v>0</v>
      </c>
      <c r="DC31" s="67">
        <f>DC14*Assumptions!$B$24</f>
        <v>0</v>
      </c>
      <c r="DD31" s="67">
        <f>DD14*Assumptions!$B$24</f>
        <v>0</v>
      </c>
      <c r="DE31" s="67">
        <f>DE14*Assumptions!$B$24</f>
        <v>0</v>
      </c>
      <c r="DF31" s="67">
        <f>DF14*Assumptions!$B$24</f>
        <v>0</v>
      </c>
      <c r="DG31" s="67">
        <f>DG14*Assumptions!$B$24</f>
        <v>0</v>
      </c>
      <c r="DH31" s="67">
        <f>DH14*Assumptions!$B$24</f>
        <v>0</v>
      </c>
      <c r="DI31" s="67">
        <f>DI14*Assumptions!$B$24</f>
        <v>0</v>
      </c>
      <c r="DJ31" s="67">
        <f>DJ14*Assumptions!$B$24</f>
        <v>0</v>
      </c>
      <c r="DK31" s="67">
        <f>DK14*Assumptions!$B$24</f>
        <v>0</v>
      </c>
      <c r="DL31" s="67">
        <f>DL14*Assumptions!$B$24</f>
        <v>0</v>
      </c>
      <c r="DM31" s="67">
        <f>DM14*Assumptions!$B$24</f>
        <v>0</v>
      </c>
      <c r="DN31" s="67">
        <f>DN14*Assumptions!$B$24</f>
        <v>0</v>
      </c>
      <c r="DO31" s="67">
        <f>DO14*Assumptions!$B$24</f>
        <v>0</v>
      </c>
      <c r="DP31" s="67">
        <f>DP14*Assumptions!$B$24</f>
        <v>0</v>
      </c>
      <c r="DQ31" s="67">
        <f>DQ14*Assumptions!$B$24</f>
        <v>0</v>
      </c>
      <c r="DR31" s="67">
        <f>DR14*Assumptions!$B$24</f>
        <v>0</v>
      </c>
      <c r="DS31" s="67">
        <f>DS14*Assumptions!$B$24</f>
        <v>0</v>
      </c>
      <c r="DT31" s="67">
        <f>DT14*Assumptions!$B$24</f>
        <v>0</v>
      </c>
      <c r="DU31" s="67">
        <f>DU14*Assumptions!$B$24</f>
        <v>0</v>
      </c>
      <c r="DV31" s="67">
        <f>DV14*Assumptions!$B$24</f>
        <v>0</v>
      </c>
      <c r="DW31" s="67">
        <f>DW14*Assumptions!$B$24</f>
        <v>0</v>
      </c>
      <c r="DX31" s="67">
        <f>DX14*Assumptions!$B$24</f>
        <v>0</v>
      </c>
      <c r="DY31" s="67">
        <f>DY14*Assumptions!$B$24</f>
        <v>0</v>
      </c>
      <c r="DZ31" s="67">
        <f>DZ14*Assumptions!$B$24</f>
        <v>0</v>
      </c>
      <c r="EA31" s="67">
        <f>EA14*Assumptions!$B$24</f>
        <v>0</v>
      </c>
      <c r="EB31" s="67">
        <f>EB14*Assumptions!$B$24</f>
        <v>0</v>
      </c>
      <c r="EC31" s="67">
        <f>EC14*Assumptions!$B$24</f>
        <v>0</v>
      </c>
      <c r="ED31" s="67">
        <f>ED14*Assumptions!$B$24</f>
        <v>0</v>
      </c>
      <c r="EE31" s="67">
        <f>EE14*Assumptions!$B$24</f>
        <v>0</v>
      </c>
      <c r="EF31" s="67">
        <f>EF14*Assumptions!$B$24</f>
        <v>0</v>
      </c>
      <c r="EG31" s="67">
        <f>EG14*Assumptions!$B$24</f>
        <v>0</v>
      </c>
      <c r="EH31" s="67">
        <f>EH14*Assumptions!$B$24</f>
        <v>0</v>
      </c>
      <c r="EI31" s="67">
        <f>EI14*Assumptions!$B$24</f>
        <v>0</v>
      </c>
      <c r="EJ31" s="67">
        <f>EJ14*Assumptions!$B$24</f>
        <v>0</v>
      </c>
      <c r="EK31" s="67">
        <f>EK14*Assumptions!$B$24</f>
        <v>0</v>
      </c>
      <c r="EL31" s="67">
        <f>EL14*Assumptions!$B$24</f>
        <v>0</v>
      </c>
      <c r="EM31" s="67">
        <f>EM14*Assumptions!$B$24</f>
        <v>0</v>
      </c>
      <c r="EN31" s="67">
        <f>EN14*Assumptions!$B$24</f>
        <v>0</v>
      </c>
      <c r="EO31" s="67">
        <f>EO14*Assumptions!$B$24</f>
        <v>0</v>
      </c>
      <c r="EP31" s="67">
        <f>EP14*Assumptions!$B$24</f>
        <v>0</v>
      </c>
      <c r="EQ31" s="67">
        <f>EQ14*Assumptions!$B$24</f>
        <v>0</v>
      </c>
      <c r="ER31" s="67">
        <f>ER14*Assumptions!$B$24</f>
        <v>0</v>
      </c>
      <c r="ES31" s="67">
        <f>ES14*Assumptions!$B$24</f>
        <v>0</v>
      </c>
      <c r="ET31" s="67">
        <f>ET14*Assumptions!$B$24</f>
        <v>0</v>
      </c>
      <c r="EU31" s="67">
        <f>EU14*Assumptions!$B$24</f>
        <v>0</v>
      </c>
      <c r="EV31" s="67">
        <f>EV14*Assumptions!$B$24</f>
        <v>0</v>
      </c>
      <c r="EW31" s="67">
        <f>EW14*Assumptions!$B$24</f>
        <v>0</v>
      </c>
      <c r="EX31" s="67">
        <f>EX14*Assumptions!$B$24</f>
        <v>0</v>
      </c>
      <c r="EY31" s="67">
        <f>EY14*Assumptions!$B$24</f>
        <v>0</v>
      </c>
      <c r="EZ31" s="67">
        <f>EZ14*Assumptions!$B$24</f>
        <v>0</v>
      </c>
      <c r="FA31" s="67">
        <f>FA14*Assumptions!$B$24</f>
        <v>0</v>
      </c>
      <c r="FB31" s="67">
        <f>FB14*Assumptions!$B$24</f>
        <v>0</v>
      </c>
      <c r="FC31" s="67">
        <f>FC14*Assumptions!$B$24</f>
        <v>0</v>
      </c>
      <c r="FD31" s="67">
        <f>FD14*Assumptions!$B$24</f>
        <v>0</v>
      </c>
      <c r="FE31" s="67">
        <f>FE14*Assumptions!$B$24</f>
        <v>0</v>
      </c>
      <c r="FF31" s="67">
        <f>FF14*Assumptions!$B$24</f>
        <v>0</v>
      </c>
      <c r="FG31" s="67">
        <f>FG14*Assumptions!$B$24</f>
        <v>0</v>
      </c>
      <c r="FH31" s="67">
        <f>FH14*Assumptions!$B$24</f>
        <v>0</v>
      </c>
      <c r="FI31" s="67">
        <f>FI14*Assumptions!$B$24</f>
        <v>0</v>
      </c>
      <c r="FJ31" s="67">
        <f>FJ14*Assumptions!$B$24</f>
        <v>0</v>
      </c>
      <c r="FK31" s="67">
        <f>FK14*Assumptions!$B$24</f>
        <v>0</v>
      </c>
      <c r="FL31" s="67">
        <f>FL14*Assumptions!$B$24</f>
        <v>0</v>
      </c>
      <c r="FM31" s="67">
        <f>FM14*Assumptions!$B$24</f>
        <v>0</v>
      </c>
      <c r="FN31" s="67">
        <f>FN14*Assumptions!$B$24</f>
        <v>0</v>
      </c>
      <c r="FO31" s="67">
        <f>FO14*Assumptions!$B$24</f>
        <v>0</v>
      </c>
      <c r="FP31" s="67">
        <f>FP14*Assumptions!$B$24</f>
        <v>0</v>
      </c>
      <c r="FQ31" s="67">
        <f>FQ14*Assumptions!$B$24</f>
        <v>0</v>
      </c>
      <c r="FR31" s="67">
        <f>FR14*Assumptions!$B$24</f>
        <v>0</v>
      </c>
      <c r="FS31" s="67">
        <f>FS14*Assumptions!$B$24</f>
        <v>0</v>
      </c>
      <c r="FT31" s="67">
        <f>FT14*Assumptions!$B$24</f>
        <v>0</v>
      </c>
      <c r="FU31" s="67">
        <f>FU14*Assumptions!$B$24</f>
        <v>0</v>
      </c>
      <c r="FV31" s="67">
        <f>FV14*Assumptions!$B$24</f>
        <v>0</v>
      </c>
      <c r="FW31" s="67">
        <f>FW14*Assumptions!$B$24</f>
        <v>0</v>
      </c>
      <c r="FX31" s="67">
        <f>FX14*Assumptions!$B$24</f>
        <v>0</v>
      </c>
      <c r="FY31" s="67">
        <f>FY14*Assumptions!$B$24</f>
        <v>0</v>
      </c>
      <c r="FZ31" s="67">
        <f>FZ14*Assumptions!$B$24</f>
        <v>0</v>
      </c>
      <c r="GA31" s="67">
        <f>GA14*Assumptions!$B$24</f>
        <v>0</v>
      </c>
      <c r="GB31" s="67">
        <f>GB14*Assumptions!$B$24</f>
        <v>0</v>
      </c>
      <c r="GC31" s="67">
        <f>GC14*Assumptions!$B$24</f>
        <v>0</v>
      </c>
      <c r="GD31" s="67">
        <f>GD14*Assumptions!$B$24</f>
        <v>0</v>
      </c>
      <c r="GE31" s="67">
        <f>GE14*Assumptions!$B$24</f>
        <v>0</v>
      </c>
      <c r="GF31" s="67">
        <f>GF14*Assumptions!$B$24</f>
        <v>0</v>
      </c>
      <c r="GG31" s="67">
        <f>GG14*Assumptions!$B$24</f>
        <v>0</v>
      </c>
      <c r="GH31" s="67">
        <f>GH14*Assumptions!$B$24</f>
        <v>0</v>
      </c>
      <c r="GI31" s="67">
        <f>GI14*Assumptions!$B$24</f>
        <v>0</v>
      </c>
      <c r="GJ31" s="67">
        <f>GJ14*Assumptions!$B$24</f>
        <v>0</v>
      </c>
      <c r="GK31" s="67">
        <f>GK14*Assumptions!$B$24</f>
        <v>0</v>
      </c>
      <c r="GL31" s="67">
        <f>GL14*Assumptions!$B$24</f>
        <v>0</v>
      </c>
      <c r="GM31" s="67">
        <f>GM14*Assumptions!$B$24</f>
        <v>0</v>
      </c>
      <c r="GN31" s="67">
        <f>GN14*Assumptions!$B$24</f>
        <v>0</v>
      </c>
      <c r="GO31" s="67">
        <f>GO14*Assumptions!$B$24</f>
        <v>0</v>
      </c>
      <c r="GP31" s="67">
        <f>GP14*Assumptions!$B$24</f>
        <v>0</v>
      </c>
      <c r="GQ31" s="67">
        <f>GQ14*Assumptions!$B$24</f>
        <v>0</v>
      </c>
      <c r="GR31" s="67">
        <f>GR14*Assumptions!$B$24</f>
        <v>0</v>
      </c>
      <c r="GS31" s="67">
        <f>GS14*Assumptions!$B$24</f>
        <v>0</v>
      </c>
      <c r="GT31" s="67">
        <f>GT14*Assumptions!$B$24</f>
        <v>0</v>
      </c>
      <c r="GU31" s="67">
        <f>GU14*Assumptions!$B$24</f>
        <v>0</v>
      </c>
      <c r="GV31" s="67">
        <f>GV14*Assumptions!$B$24</f>
        <v>0</v>
      </c>
      <c r="GW31" s="67">
        <f>GW14*Assumptions!$B$24</f>
        <v>0</v>
      </c>
      <c r="GX31" s="67">
        <f>GX14*Assumptions!$B$24</f>
        <v>0</v>
      </c>
      <c r="GY31" s="67">
        <f>GY14*Assumptions!$B$24</f>
        <v>0</v>
      </c>
      <c r="GZ31" s="67">
        <f>GZ14*Assumptions!$B$24</f>
        <v>0</v>
      </c>
      <c r="HA31" s="67">
        <f>HA14*Assumptions!$B$24</f>
        <v>0</v>
      </c>
      <c r="HB31" s="67">
        <f>HB14*Assumptions!$B$24</f>
        <v>0</v>
      </c>
      <c r="HC31" s="67">
        <f>HC14*Assumptions!$B$24</f>
        <v>0</v>
      </c>
      <c r="HD31" s="67">
        <f>HD14*Assumptions!$B$24</f>
        <v>0</v>
      </c>
      <c r="HE31" s="67">
        <f>HE14*Assumptions!$B$24</f>
        <v>0</v>
      </c>
      <c r="HF31" s="67">
        <f>HF14*Assumptions!$B$24</f>
        <v>0</v>
      </c>
      <c r="HG31" s="67">
        <f>HG14*Assumptions!$B$24</f>
        <v>0</v>
      </c>
      <c r="HH31" s="67">
        <f>HH14*Assumptions!$B$24</f>
        <v>0</v>
      </c>
      <c r="HI31" s="67">
        <f>HI14*Assumptions!$B$24</f>
        <v>0</v>
      </c>
      <c r="HJ31" s="67">
        <f>HJ14*Assumptions!$B$24</f>
        <v>0</v>
      </c>
      <c r="HK31" s="67">
        <f>HK14*Assumptions!$B$24</f>
        <v>0</v>
      </c>
      <c r="HL31" s="67">
        <f>HL14*Assumptions!$B$24</f>
        <v>0</v>
      </c>
      <c r="HM31" s="67">
        <f>HM14*Assumptions!$B$24</f>
        <v>0</v>
      </c>
      <c r="HN31" s="67">
        <f>HN14*Assumptions!$B$24</f>
        <v>0</v>
      </c>
      <c r="HO31" s="67">
        <f>HO14*Assumptions!$B$24</f>
        <v>0</v>
      </c>
      <c r="HP31" s="67">
        <f>HP14*Assumptions!$B$24</f>
        <v>0</v>
      </c>
      <c r="HQ31" s="67">
        <f>HQ14*Assumptions!$B$24</f>
        <v>0</v>
      </c>
      <c r="HR31" s="67">
        <f>HR14*Assumptions!$B$24</f>
        <v>0</v>
      </c>
      <c r="HS31" s="67">
        <f>HS14*Assumptions!$B$24</f>
        <v>0</v>
      </c>
      <c r="HT31" s="67">
        <f>HT14*Assumptions!$B$24</f>
        <v>0</v>
      </c>
      <c r="HU31" s="67">
        <f>HU14*Assumptions!$B$24</f>
        <v>0</v>
      </c>
      <c r="HV31" s="67">
        <f>HV14*Assumptions!$B$24</f>
        <v>0</v>
      </c>
      <c r="HW31" s="67">
        <f>HW14*Assumptions!$B$24</f>
        <v>0</v>
      </c>
      <c r="HX31" s="67">
        <f>HX14*Assumptions!$B$24</f>
        <v>0</v>
      </c>
      <c r="HY31" s="67">
        <f>HY14*Assumptions!$B$24</f>
        <v>0</v>
      </c>
      <c r="HZ31" s="67">
        <f>HZ14*Assumptions!$B$24</f>
        <v>0</v>
      </c>
      <c r="IA31" s="67">
        <f>IA14*Assumptions!$B$24</f>
        <v>0</v>
      </c>
      <c r="IB31" s="67">
        <f>IB14*Assumptions!$B$24</f>
        <v>0</v>
      </c>
      <c r="IC31" s="67">
        <f>IC14*Assumptions!$B$24</f>
        <v>0</v>
      </c>
      <c r="ID31" s="67">
        <f>ID14*Assumptions!$B$24</f>
        <v>0</v>
      </c>
      <c r="IE31" s="67">
        <f>IE14*Assumptions!$B$24</f>
        <v>0</v>
      </c>
      <c r="IF31" s="67">
        <f>IF14*Assumptions!$B$24</f>
        <v>0</v>
      </c>
      <c r="IG31" s="67">
        <f>IG14*Assumptions!$B$24</f>
        <v>0</v>
      </c>
      <c r="IH31" s="67">
        <f>IH14*Assumptions!$B$24</f>
        <v>0</v>
      </c>
      <c r="II31" s="67">
        <f>II14*Assumptions!$B$24</f>
        <v>0</v>
      </c>
      <c r="IJ31" s="67">
        <f>IJ14*Assumptions!$B$24</f>
        <v>0</v>
      </c>
      <c r="IK31" s="67">
        <f>IK14*Assumptions!$B$24</f>
        <v>0</v>
      </c>
      <c r="IL31" s="67">
        <f>IL14*Assumptions!$B$24</f>
        <v>0</v>
      </c>
      <c r="IM31" s="67">
        <f>IM14*Assumptions!$B$24</f>
        <v>0</v>
      </c>
      <c r="IN31" s="67">
        <f>IN14*Assumptions!$B$24</f>
        <v>0</v>
      </c>
      <c r="IO31" s="67">
        <f>IO14*Assumptions!$B$24</f>
        <v>0</v>
      </c>
      <c r="IP31" s="67">
        <f>IP14*Assumptions!$B$24</f>
        <v>0</v>
      </c>
      <c r="IQ31" s="67">
        <f>IQ14*Assumptions!$B$24</f>
        <v>0</v>
      </c>
      <c r="IR31" s="67">
        <f>IR14*Assumptions!$B$24</f>
        <v>0</v>
      </c>
      <c r="IS31" s="67">
        <f>IS14*Assumptions!$B$24</f>
        <v>0</v>
      </c>
      <c r="IT31" s="67">
        <f>IT14*Assumptions!$B$24</f>
        <v>0</v>
      </c>
      <c r="IU31" s="67">
        <f>IU14*Assumptions!$B$24</f>
        <v>0</v>
      </c>
      <c r="IV31" s="67">
        <f>IV14*Assumptions!$B$24</f>
        <v>0</v>
      </c>
      <c r="IW31" s="67">
        <f>IW14*Assumptions!$B$24</f>
        <v>0</v>
      </c>
      <c r="IX31" s="67">
        <f>IX14*Assumptions!$B$24</f>
        <v>0</v>
      </c>
      <c r="IY31" s="67">
        <f>IY14*Assumptions!$B$24</f>
        <v>0</v>
      </c>
      <c r="IZ31" s="67">
        <f>IZ14*Assumptions!$B$24</f>
        <v>0</v>
      </c>
      <c r="JA31" s="67">
        <f>JA14*Assumptions!$B$24</f>
        <v>0</v>
      </c>
      <c r="JB31" s="67">
        <f>JB14*Assumptions!$B$24</f>
        <v>0</v>
      </c>
      <c r="JC31" s="67">
        <f>JC14*Assumptions!$B$24</f>
        <v>0</v>
      </c>
      <c r="JD31" s="67">
        <f>JD14*Assumptions!$B$24</f>
        <v>0</v>
      </c>
      <c r="JE31" s="67">
        <f>JE14*Assumptions!$B$24</f>
        <v>0</v>
      </c>
      <c r="JF31" s="67">
        <f>JF14*Assumptions!$B$24</f>
        <v>0</v>
      </c>
      <c r="JG31" s="67">
        <f>JG14*Assumptions!$B$24</f>
        <v>0</v>
      </c>
      <c r="JH31" s="67">
        <f>JH14*Assumptions!$B$24</f>
        <v>0</v>
      </c>
      <c r="JI31" s="67">
        <f>JI14*Assumptions!$B$24</f>
        <v>0</v>
      </c>
      <c r="JJ31" s="67">
        <f>JJ14*Assumptions!$B$24</f>
        <v>0</v>
      </c>
      <c r="JK31" s="67">
        <f>JK14*Assumptions!$B$24</f>
        <v>0</v>
      </c>
      <c r="JL31" s="67">
        <f>JL14*Assumptions!$B$24</f>
        <v>0</v>
      </c>
      <c r="JM31" s="67">
        <f>JM14*Assumptions!$B$24</f>
        <v>0</v>
      </c>
      <c r="JN31" s="67">
        <f>JN14*Assumptions!$B$24</f>
        <v>0</v>
      </c>
      <c r="JO31" s="67">
        <f>JO14*Assumptions!$B$24</f>
        <v>0</v>
      </c>
      <c r="JP31" s="67">
        <f>JP14*Assumptions!$B$24</f>
        <v>0</v>
      </c>
      <c r="JQ31" s="67">
        <f>JQ14*Assumptions!$B$24</f>
        <v>0</v>
      </c>
      <c r="JR31" s="67">
        <f>JR14*Assumptions!$B$24</f>
        <v>0</v>
      </c>
      <c r="JS31" s="67">
        <f>JS14*Assumptions!$B$24</f>
        <v>0</v>
      </c>
      <c r="JT31" s="67">
        <f>JT14*Assumptions!$B$24</f>
        <v>0</v>
      </c>
      <c r="JU31" s="67">
        <f>JU14*Assumptions!$B$24</f>
        <v>0</v>
      </c>
      <c r="JV31" s="67">
        <f>JV14*Assumptions!$B$24</f>
        <v>0</v>
      </c>
      <c r="JW31" s="67">
        <f>JW14*Assumptions!$B$24</f>
        <v>0</v>
      </c>
      <c r="JX31" s="67">
        <f>JX14*Assumptions!$B$24</f>
        <v>0</v>
      </c>
      <c r="JY31" s="67">
        <f>JY14*Assumptions!$B$24</f>
        <v>0</v>
      </c>
      <c r="JZ31" s="67">
        <f>JZ14*Assumptions!$B$24</f>
        <v>0</v>
      </c>
      <c r="KA31" s="67">
        <f>KA14*Assumptions!$B$24</f>
        <v>0</v>
      </c>
      <c r="KB31" s="67">
        <f>KB14*Assumptions!$B$24</f>
        <v>0</v>
      </c>
      <c r="KC31" s="67">
        <f>KC14*Assumptions!$B$24</f>
        <v>0</v>
      </c>
      <c r="KD31" s="67">
        <f>KD14*Assumptions!$B$24</f>
        <v>0</v>
      </c>
      <c r="KE31" s="67">
        <f>KE14*Assumptions!$B$24</f>
        <v>0</v>
      </c>
      <c r="KF31" s="67">
        <f>KF14*Assumptions!$B$24</f>
        <v>0</v>
      </c>
      <c r="KG31" s="67">
        <f>KG14*Assumptions!$B$24</f>
        <v>0</v>
      </c>
      <c r="KH31" s="67">
        <f>KH14*Assumptions!$B$24</f>
        <v>0</v>
      </c>
      <c r="KI31" s="67">
        <f>KI14*Assumptions!$B$24</f>
        <v>0</v>
      </c>
      <c r="KJ31" s="67">
        <f>KJ14*Assumptions!$B$24</f>
        <v>0</v>
      </c>
      <c r="KK31" s="67">
        <f>KK14*Assumptions!$B$24</f>
        <v>0</v>
      </c>
      <c r="KL31" s="67">
        <f>KL14*Assumptions!$B$24</f>
        <v>0</v>
      </c>
      <c r="KM31" s="67">
        <f>KM14*Assumptions!$B$24</f>
        <v>0</v>
      </c>
      <c r="KN31" s="67">
        <f>KN14*Assumptions!$B$24</f>
        <v>0</v>
      </c>
      <c r="KO31" s="67">
        <f>KO14*Assumptions!$B$24</f>
        <v>0</v>
      </c>
      <c r="KP31" s="67">
        <f>KP14*Assumptions!$B$24</f>
        <v>0</v>
      </c>
      <c r="KQ31" s="67">
        <f>KQ14*Assumptions!$B$24</f>
        <v>0</v>
      </c>
      <c r="KR31" s="67">
        <f>KR14*Assumptions!$B$24</f>
        <v>0</v>
      </c>
      <c r="KS31" s="67">
        <f>KS14*Assumptions!$B$24</f>
        <v>0</v>
      </c>
      <c r="KT31" s="67">
        <f>KT14*Assumptions!$B$24</f>
        <v>0</v>
      </c>
      <c r="KU31" s="67">
        <f>KU14*Assumptions!$B$24</f>
        <v>0</v>
      </c>
      <c r="KV31" s="67">
        <f>KV14*Assumptions!$B$24</f>
        <v>0</v>
      </c>
      <c r="KW31" s="67">
        <f>KW14*Assumptions!$B$24</f>
        <v>0</v>
      </c>
      <c r="KX31" s="67">
        <f>KX14*Assumptions!$B$24</f>
        <v>0</v>
      </c>
      <c r="KY31" s="67">
        <f>KY14*Assumptions!$B$24</f>
        <v>0</v>
      </c>
      <c r="KZ31" s="67">
        <f>KZ14*Assumptions!$B$24</f>
        <v>0</v>
      </c>
      <c r="LA31" s="67">
        <f>LA14*Assumptions!$B$24</f>
        <v>0</v>
      </c>
      <c r="LB31" s="67">
        <f>LB14*Assumptions!$B$24</f>
        <v>0</v>
      </c>
      <c r="LC31" s="67">
        <f>LC14*Assumptions!$B$24</f>
        <v>0</v>
      </c>
      <c r="LD31" s="67">
        <f>LD14*Assumptions!$B$24</f>
        <v>0</v>
      </c>
      <c r="LE31" s="67">
        <f>LE14*Assumptions!$B$24</f>
        <v>0</v>
      </c>
      <c r="LF31" s="67">
        <f>LF14*Assumptions!$B$24</f>
        <v>0</v>
      </c>
      <c r="LG31" s="67">
        <f>LG14*Assumptions!$B$24</f>
        <v>0</v>
      </c>
      <c r="LH31" s="67">
        <f>LH14*Assumptions!$B$24</f>
        <v>0</v>
      </c>
      <c r="LI31" s="67">
        <f>LI14*Assumptions!$B$24</f>
        <v>0</v>
      </c>
      <c r="LJ31" s="67">
        <f>LJ14*Assumptions!$B$24</f>
        <v>0</v>
      </c>
      <c r="LK31" s="67">
        <f>LK14*Assumptions!$B$24</f>
        <v>0</v>
      </c>
      <c r="LL31" s="67">
        <f>LL14*Assumptions!$B$24</f>
        <v>0</v>
      </c>
      <c r="LM31" s="67">
        <f>LM14*Assumptions!$B$24</f>
        <v>0</v>
      </c>
      <c r="LN31" s="67">
        <f>LN14*Assumptions!$B$24</f>
        <v>0</v>
      </c>
      <c r="LO31" s="67">
        <f>LO14*Assumptions!$B$24</f>
        <v>0</v>
      </c>
      <c r="LP31" s="67">
        <f>LP14*Assumptions!$B$24</f>
        <v>0</v>
      </c>
      <c r="LQ31" s="67">
        <f>LQ14*Assumptions!$B$24</f>
        <v>0</v>
      </c>
      <c r="LR31" s="67">
        <f>LR14*Assumptions!$B$24</f>
        <v>0</v>
      </c>
      <c r="LS31" s="67">
        <f>LS14*Assumptions!$B$24</f>
        <v>0</v>
      </c>
      <c r="LT31" s="67">
        <f>LT14*Assumptions!$B$24</f>
        <v>0</v>
      </c>
      <c r="LU31" s="67">
        <f>LU14*Assumptions!$B$24</f>
        <v>0</v>
      </c>
      <c r="LV31" s="67">
        <f>LV14*Assumptions!$B$24</f>
        <v>0</v>
      </c>
      <c r="LW31" s="67">
        <f>LW14*Assumptions!$B$24</f>
        <v>0</v>
      </c>
      <c r="LX31" s="67">
        <f>LX14*Assumptions!$B$24</f>
        <v>0</v>
      </c>
      <c r="LY31" s="67">
        <f>LY14*Assumptions!$B$24</f>
        <v>0</v>
      </c>
      <c r="LZ31" s="67">
        <f>LZ14*Assumptions!$B$24</f>
        <v>0</v>
      </c>
      <c r="MA31" s="67">
        <f>MA14*Assumptions!$B$24</f>
        <v>0</v>
      </c>
      <c r="MB31" s="67">
        <f>MB14*Assumptions!$B$24</f>
        <v>0</v>
      </c>
      <c r="MC31" s="67">
        <f>MC14*Assumptions!$B$24</f>
        <v>0</v>
      </c>
      <c r="MD31" s="67">
        <f>MD14*Assumptions!$B$24</f>
        <v>0</v>
      </c>
      <c r="ME31" s="67">
        <f>ME14*Assumptions!$B$24</f>
        <v>0</v>
      </c>
      <c r="MF31" s="67">
        <f>MF14*Assumptions!$B$24</f>
        <v>0</v>
      </c>
      <c r="MG31" s="67">
        <f>MG14*Assumptions!$B$24</f>
        <v>0</v>
      </c>
      <c r="MH31" s="67">
        <f>MH14*Assumptions!$B$24</f>
        <v>0</v>
      </c>
      <c r="MI31" s="67">
        <f>MI14*Assumptions!$B$24</f>
        <v>0</v>
      </c>
      <c r="MJ31" s="67">
        <f>MJ14*Assumptions!$B$24</f>
        <v>0</v>
      </c>
      <c r="MK31" s="67">
        <f>MK14*Assumptions!$B$24</f>
        <v>0</v>
      </c>
      <c r="ML31" s="67">
        <f>ML14*Assumptions!$B$24</f>
        <v>0</v>
      </c>
      <c r="MM31" s="67">
        <f>MM14*Assumptions!$B$24</f>
        <v>0</v>
      </c>
      <c r="MN31" s="67">
        <f>MN14*Assumptions!$B$24</f>
        <v>0</v>
      </c>
      <c r="MO31" s="67">
        <f>MO14*Assumptions!$B$24</f>
        <v>0</v>
      </c>
      <c r="MP31" s="67">
        <f>MP14*Assumptions!$B$24</f>
        <v>0</v>
      </c>
      <c r="MQ31" s="67">
        <f>MQ14*Assumptions!$B$24</f>
        <v>0</v>
      </c>
      <c r="MR31" s="67">
        <f>MR14*Assumptions!$B$24</f>
        <v>0</v>
      </c>
      <c r="MS31" s="67">
        <f>MS14*Assumptions!$B$24</f>
        <v>0</v>
      </c>
      <c r="MT31" s="67">
        <f>MT14*Assumptions!$B$24</f>
        <v>0</v>
      </c>
      <c r="MU31" s="67">
        <f>MU14*Assumptions!$B$24</f>
        <v>0</v>
      </c>
      <c r="MV31" s="67">
        <f>MV14*Assumptions!$B$24</f>
        <v>0</v>
      </c>
      <c r="MW31" s="67">
        <f>MW14*Assumptions!$B$24</f>
        <v>0</v>
      </c>
      <c r="MX31" s="67">
        <f>MX14*Assumptions!$B$24</f>
        <v>0</v>
      </c>
      <c r="MY31" s="67">
        <f>MY14*Assumptions!$B$24</f>
        <v>0</v>
      </c>
      <c r="MZ31" s="67">
        <f>MZ14*Assumptions!$B$24</f>
        <v>0</v>
      </c>
      <c r="NA31" s="67">
        <f>NA14*Assumptions!$B$24</f>
        <v>0</v>
      </c>
      <c r="NB31" s="67">
        <f>NB14*Assumptions!$B$24</f>
        <v>0</v>
      </c>
      <c r="NC31" s="67">
        <f>NC14*Assumptions!$B$24</f>
        <v>0</v>
      </c>
      <c r="ND31" s="67">
        <f>ND14*Assumptions!$B$24</f>
        <v>0</v>
      </c>
      <c r="NE31" s="67">
        <f>NE14*Assumptions!$B$24</f>
        <v>0</v>
      </c>
      <c r="NF31" s="67">
        <f>NF14*Assumptions!$B$24</f>
        <v>0</v>
      </c>
      <c r="NG31" s="67">
        <f>NG14*Assumptions!$B$24</f>
        <v>0</v>
      </c>
      <c r="NH31" s="67">
        <f>NH14*Assumptions!$B$24</f>
        <v>0</v>
      </c>
      <c r="NI31" s="67">
        <f>NI14*Assumptions!$B$24</f>
        <v>0</v>
      </c>
      <c r="NJ31" s="67">
        <f>NJ14*Assumptions!$B$24</f>
        <v>0</v>
      </c>
      <c r="NK31" s="67">
        <f>NK14*Assumptions!$B$24</f>
        <v>0</v>
      </c>
      <c r="NL31" s="67">
        <f>NL14*Assumptions!$B$24</f>
        <v>0</v>
      </c>
      <c r="NM31" s="67">
        <f>NM14*Assumptions!$B$24</f>
        <v>0</v>
      </c>
      <c r="NN31" s="67">
        <f>NN14*Assumptions!$B$24</f>
        <v>0</v>
      </c>
      <c r="NO31" s="67">
        <f>NO14*Assumptions!$B$24</f>
        <v>0</v>
      </c>
      <c r="NP31" s="67">
        <f>NP14*Assumptions!$B$24</f>
        <v>0</v>
      </c>
      <c r="NQ31" s="67">
        <f>NQ14*Assumptions!$B$24</f>
        <v>0</v>
      </c>
      <c r="NR31" s="67">
        <f>NR14*Assumptions!$B$24</f>
        <v>0</v>
      </c>
      <c r="NW31" s="1"/>
      <c r="NX31" s="1"/>
    </row>
    <row r="32" spans="1:389">
      <c r="A32" t="s">
        <v>358</v>
      </c>
      <c r="C32" s="7">
        <f t="shared" ref="C32:BN32" si="422">ROUND(C19*C23,2)</f>
        <v>0</v>
      </c>
      <c r="D32" s="7">
        <f t="shared" si="422"/>
        <v>0</v>
      </c>
      <c r="E32" s="7">
        <f t="shared" si="422"/>
        <v>0</v>
      </c>
      <c r="F32" s="7">
        <f t="shared" si="422"/>
        <v>0</v>
      </c>
      <c r="G32" s="7">
        <f t="shared" si="422"/>
        <v>0</v>
      </c>
      <c r="H32" s="7">
        <f t="shared" si="422"/>
        <v>0</v>
      </c>
      <c r="I32" s="7">
        <f t="shared" si="422"/>
        <v>0</v>
      </c>
      <c r="J32" s="7">
        <f t="shared" si="422"/>
        <v>0</v>
      </c>
      <c r="K32" s="7">
        <f t="shared" si="422"/>
        <v>0</v>
      </c>
      <c r="L32" s="7">
        <f t="shared" si="422"/>
        <v>0</v>
      </c>
      <c r="M32" s="7">
        <f t="shared" si="422"/>
        <v>0</v>
      </c>
      <c r="N32" s="7">
        <f t="shared" si="422"/>
        <v>0</v>
      </c>
      <c r="O32" s="7">
        <f t="shared" si="422"/>
        <v>0</v>
      </c>
      <c r="P32" s="7">
        <f t="shared" si="422"/>
        <v>0</v>
      </c>
      <c r="Q32" s="7">
        <f t="shared" si="422"/>
        <v>0</v>
      </c>
      <c r="R32" s="7">
        <f t="shared" si="422"/>
        <v>0</v>
      </c>
      <c r="S32" s="7">
        <f t="shared" si="422"/>
        <v>0</v>
      </c>
      <c r="T32" s="7">
        <f t="shared" si="422"/>
        <v>0</v>
      </c>
      <c r="U32" s="7">
        <f t="shared" si="422"/>
        <v>0</v>
      </c>
      <c r="V32" s="7">
        <f t="shared" si="422"/>
        <v>0</v>
      </c>
      <c r="W32" s="7">
        <f t="shared" si="422"/>
        <v>0</v>
      </c>
      <c r="X32" s="7">
        <f t="shared" si="422"/>
        <v>0</v>
      </c>
      <c r="Y32" s="7">
        <f t="shared" si="422"/>
        <v>0</v>
      </c>
      <c r="Z32" s="7">
        <f t="shared" si="422"/>
        <v>0</v>
      </c>
      <c r="AA32" s="7">
        <f t="shared" si="422"/>
        <v>0</v>
      </c>
      <c r="AB32" s="7">
        <f t="shared" si="422"/>
        <v>0</v>
      </c>
      <c r="AC32" s="7">
        <f t="shared" si="422"/>
        <v>0</v>
      </c>
      <c r="AD32" s="7">
        <f t="shared" si="422"/>
        <v>0</v>
      </c>
      <c r="AE32" s="7">
        <f t="shared" si="422"/>
        <v>0</v>
      </c>
      <c r="AF32" s="7">
        <f t="shared" si="422"/>
        <v>0</v>
      </c>
      <c r="AG32" s="7">
        <f t="shared" si="422"/>
        <v>0</v>
      </c>
      <c r="AH32" s="7">
        <f t="shared" si="422"/>
        <v>0</v>
      </c>
      <c r="AI32" s="7">
        <f t="shared" si="422"/>
        <v>0</v>
      </c>
      <c r="AJ32" s="7">
        <f t="shared" si="422"/>
        <v>0</v>
      </c>
      <c r="AK32" s="7">
        <f t="shared" si="422"/>
        <v>0</v>
      </c>
      <c r="AL32" s="7">
        <f t="shared" si="422"/>
        <v>0</v>
      </c>
      <c r="AM32" s="7">
        <f t="shared" si="422"/>
        <v>0</v>
      </c>
      <c r="AN32" s="7">
        <f t="shared" si="422"/>
        <v>0</v>
      </c>
      <c r="AO32" s="7">
        <f t="shared" si="422"/>
        <v>0</v>
      </c>
      <c r="AP32" s="7">
        <f t="shared" si="422"/>
        <v>0</v>
      </c>
      <c r="AQ32" s="7">
        <f t="shared" si="422"/>
        <v>0</v>
      </c>
      <c r="AR32" s="7">
        <f t="shared" si="422"/>
        <v>0</v>
      </c>
      <c r="AS32" s="7">
        <f t="shared" si="422"/>
        <v>0</v>
      </c>
      <c r="AT32" s="7">
        <f t="shared" si="422"/>
        <v>0</v>
      </c>
      <c r="AU32" s="7">
        <f t="shared" si="422"/>
        <v>0</v>
      </c>
      <c r="AV32" s="7">
        <f t="shared" si="422"/>
        <v>0</v>
      </c>
      <c r="AW32" s="7">
        <f t="shared" si="422"/>
        <v>0</v>
      </c>
      <c r="AX32" s="7">
        <f t="shared" si="422"/>
        <v>0</v>
      </c>
      <c r="AY32" s="7">
        <f t="shared" si="422"/>
        <v>0</v>
      </c>
      <c r="AZ32" s="7">
        <f t="shared" si="422"/>
        <v>0</v>
      </c>
      <c r="BA32" s="7">
        <f t="shared" si="422"/>
        <v>0</v>
      </c>
      <c r="BB32" s="7">
        <f t="shared" si="422"/>
        <v>0</v>
      </c>
      <c r="BC32" s="7">
        <f t="shared" si="422"/>
        <v>0</v>
      </c>
      <c r="BD32" s="7">
        <f t="shared" si="422"/>
        <v>0</v>
      </c>
      <c r="BE32" s="7">
        <f t="shared" si="422"/>
        <v>0</v>
      </c>
      <c r="BF32" s="7">
        <f t="shared" si="422"/>
        <v>0</v>
      </c>
      <c r="BG32" s="7">
        <f t="shared" si="422"/>
        <v>0</v>
      </c>
      <c r="BH32" s="7">
        <f t="shared" si="422"/>
        <v>0</v>
      </c>
      <c r="BI32" s="7">
        <f t="shared" si="422"/>
        <v>0</v>
      </c>
      <c r="BJ32" s="7">
        <f t="shared" si="422"/>
        <v>0</v>
      </c>
      <c r="BK32" s="7">
        <f t="shared" si="422"/>
        <v>0</v>
      </c>
      <c r="BL32" s="7">
        <f t="shared" si="422"/>
        <v>0</v>
      </c>
      <c r="BM32" s="7">
        <f t="shared" si="422"/>
        <v>0</v>
      </c>
      <c r="BN32" s="7">
        <f t="shared" si="422"/>
        <v>0</v>
      </c>
      <c r="BO32" s="7">
        <f t="shared" ref="BO32:DZ32" si="423">ROUND(BO19*BO23,2)</f>
        <v>0</v>
      </c>
      <c r="BP32" s="7">
        <f t="shared" si="423"/>
        <v>0</v>
      </c>
      <c r="BQ32" s="7">
        <f t="shared" si="423"/>
        <v>0</v>
      </c>
      <c r="BR32" s="7">
        <f t="shared" si="423"/>
        <v>0</v>
      </c>
      <c r="BS32" s="7">
        <f t="shared" si="423"/>
        <v>0</v>
      </c>
      <c r="BT32" s="7">
        <f t="shared" si="423"/>
        <v>0</v>
      </c>
      <c r="BU32" s="7">
        <f t="shared" si="423"/>
        <v>0</v>
      </c>
      <c r="BV32" s="7">
        <f t="shared" si="423"/>
        <v>0</v>
      </c>
      <c r="BW32" s="7">
        <f t="shared" si="423"/>
        <v>0</v>
      </c>
      <c r="BX32" s="7">
        <f t="shared" si="423"/>
        <v>0</v>
      </c>
      <c r="BY32" s="7">
        <f t="shared" si="423"/>
        <v>0</v>
      </c>
      <c r="BZ32" s="7">
        <f t="shared" si="423"/>
        <v>0</v>
      </c>
      <c r="CA32" s="7">
        <f t="shared" si="423"/>
        <v>0</v>
      </c>
      <c r="CB32" s="7">
        <f t="shared" si="423"/>
        <v>0</v>
      </c>
      <c r="CC32" s="7">
        <f t="shared" si="423"/>
        <v>0</v>
      </c>
      <c r="CD32" s="7">
        <f t="shared" si="423"/>
        <v>0</v>
      </c>
      <c r="CE32" s="7">
        <f t="shared" si="423"/>
        <v>0</v>
      </c>
      <c r="CF32" s="7">
        <f t="shared" si="423"/>
        <v>0</v>
      </c>
      <c r="CG32" s="7">
        <f t="shared" si="423"/>
        <v>0</v>
      </c>
      <c r="CH32" s="7">
        <f t="shared" si="423"/>
        <v>0</v>
      </c>
      <c r="CI32" s="7">
        <f t="shared" si="423"/>
        <v>0</v>
      </c>
      <c r="CJ32" s="7">
        <f t="shared" si="423"/>
        <v>0</v>
      </c>
      <c r="CK32" s="7">
        <f t="shared" si="423"/>
        <v>0</v>
      </c>
      <c r="CL32" s="7">
        <f t="shared" si="423"/>
        <v>0</v>
      </c>
      <c r="CM32" s="7">
        <f t="shared" si="423"/>
        <v>0</v>
      </c>
      <c r="CN32" s="7">
        <f t="shared" si="423"/>
        <v>0</v>
      </c>
      <c r="CO32" s="7">
        <f t="shared" si="423"/>
        <v>0</v>
      </c>
      <c r="CP32" s="7">
        <f t="shared" si="423"/>
        <v>0</v>
      </c>
      <c r="CQ32" s="7">
        <f t="shared" si="423"/>
        <v>0</v>
      </c>
      <c r="CR32" s="7">
        <f t="shared" si="423"/>
        <v>0</v>
      </c>
      <c r="CS32" s="7">
        <f t="shared" si="423"/>
        <v>0</v>
      </c>
      <c r="CT32" s="7">
        <f t="shared" si="423"/>
        <v>0</v>
      </c>
      <c r="CU32" s="7">
        <f t="shared" si="423"/>
        <v>0</v>
      </c>
      <c r="CV32" s="7">
        <f t="shared" si="423"/>
        <v>0</v>
      </c>
      <c r="CW32" s="7">
        <f t="shared" si="423"/>
        <v>0</v>
      </c>
      <c r="CX32" s="7">
        <f t="shared" si="423"/>
        <v>0</v>
      </c>
      <c r="CY32" s="7">
        <f t="shared" si="423"/>
        <v>0</v>
      </c>
      <c r="CZ32" s="7">
        <f t="shared" si="423"/>
        <v>0</v>
      </c>
      <c r="DA32" s="7">
        <f t="shared" si="423"/>
        <v>0</v>
      </c>
      <c r="DB32" s="7">
        <f t="shared" si="423"/>
        <v>0</v>
      </c>
      <c r="DC32" s="7">
        <f t="shared" si="423"/>
        <v>0</v>
      </c>
      <c r="DD32" s="7">
        <f t="shared" si="423"/>
        <v>0</v>
      </c>
      <c r="DE32" s="7">
        <f t="shared" si="423"/>
        <v>0</v>
      </c>
      <c r="DF32" s="7">
        <f t="shared" si="423"/>
        <v>0</v>
      </c>
      <c r="DG32" s="7">
        <f t="shared" si="423"/>
        <v>0</v>
      </c>
      <c r="DH32" s="7">
        <f t="shared" si="423"/>
        <v>0</v>
      </c>
      <c r="DI32" s="7">
        <f t="shared" si="423"/>
        <v>0</v>
      </c>
      <c r="DJ32" s="7">
        <f t="shared" si="423"/>
        <v>0</v>
      </c>
      <c r="DK32" s="7">
        <f t="shared" si="423"/>
        <v>0</v>
      </c>
      <c r="DL32" s="7">
        <f t="shared" si="423"/>
        <v>0</v>
      </c>
      <c r="DM32" s="7">
        <f t="shared" si="423"/>
        <v>0</v>
      </c>
      <c r="DN32" s="7">
        <f t="shared" si="423"/>
        <v>0</v>
      </c>
      <c r="DO32" s="7">
        <f t="shared" si="423"/>
        <v>0</v>
      </c>
      <c r="DP32" s="7">
        <f t="shared" si="423"/>
        <v>0</v>
      </c>
      <c r="DQ32" s="7">
        <f t="shared" si="423"/>
        <v>0</v>
      </c>
      <c r="DR32" s="7">
        <f t="shared" si="423"/>
        <v>0</v>
      </c>
      <c r="DS32" s="7">
        <f t="shared" si="423"/>
        <v>0</v>
      </c>
      <c r="DT32" s="7">
        <f t="shared" si="423"/>
        <v>0</v>
      </c>
      <c r="DU32" s="7">
        <f t="shared" si="423"/>
        <v>0</v>
      </c>
      <c r="DV32" s="7">
        <f t="shared" si="423"/>
        <v>0</v>
      </c>
      <c r="DW32" s="7">
        <f t="shared" si="423"/>
        <v>0</v>
      </c>
      <c r="DX32" s="7">
        <f t="shared" si="423"/>
        <v>0</v>
      </c>
      <c r="DY32" s="7">
        <f t="shared" si="423"/>
        <v>0</v>
      </c>
      <c r="DZ32" s="7">
        <f t="shared" si="423"/>
        <v>0</v>
      </c>
      <c r="EA32" s="7">
        <f t="shared" ref="EA32:GL32" si="424">ROUND(EA19*EA23,2)</f>
        <v>0</v>
      </c>
      <c r="EB32" s="7">
        <f t="shared" si="424"/>
        <v>0</v>
      </c>
      <c r="EC32" s="7">
        <f t="shared" si="424"/>
        <v>0</v>
      </c>
      <c r="ED32" s="7">
        <f t="shared" si="424"/>
        <v>0</v>
      </c>
      <c r="EE32" s="7">
        <f t="shared" si="424"/>
        <v>0</v>
      </c>
      <c r="EF32" s="7">
        <f t="shared" si="424"/>
        <v>0</v>
      </c>
      <c r="EG32" s="7">
        <f t="shared" si="424"/>
        <v>0</v>
      </c>
      <c r="EH32" s="7">
        <f t="shared" si="424"/>
        <v>0</v>
      </c>
      <c r="EI32" s="7">
        <f t="shared" si="424"/>
        <v>0</v>
      </c>
      <c r="EJ32" s="7">
        <f t="shared" si="424"/>
        <v>0</v>
      </c>
      <c r="EK32" s="7">
        <f t="shared" si="424"/>
        <v>0</v>
      </c>
      <c r="EL32" s="7">
        <f t="shared" si="424"/>
        <v>0</v>
      </c>
      <c r="EM32" s="7">
        <f t="shared" si="424"/>
        <v>0</v>
      </c>
      <c r="EN32" s="7">
        <f t="shared" si="424"/>
        <v>0</v>
      </c>
      <c r="EO32" s="7">
        <f t="shared" si="424"/>
        <v>0</v>
      </c>
      <c r="EP32" s="7">
        <f t="shared" si="424"/>
        <v>0</v>
      </c>
      <c r="EQ32" s="7">
        <f t="shared" si="424"/>
        <v>0</v>
      </c>
      <c r="ER32" s="7">
        <f t="shared" si="424"/>
        <v>0</v>
      </c>
      <c r="ES32" s="7">
        <f t="shared" si="424"/>
        <v>0</v>
      </c>
      <c r="ET32" s="7">
        <f t="shared" si="424"/>
        <v>0</v>
      </c>
      <c r="EU32" s="7">
        <f t="shared" si="424"/>
        <v>0</v>
      </c>
      <c r="EV32" s="7">
        <f t="shared" si="424"/>
        <v>0</v>
      </c>
      <c r="EW32" s="7">
        <f t="shared" si="424"/>
        <v>0</v>
      </c>
      <c r="EX32" s="7">
        <f t="shared" si="424"/>
        <v>0</v>
      </c>
      <c r="EY32" s="7">
        <f t="shared" si="424"/>
        <v>0</v>
      </c>
      <c r="EZ32" s="7">
        <f t="shared" si="424"/>
        <v>0</v>
      </c>
      <c r="FA32" s="7">
        <f t="shared" si="424"/>
        <v>0</v>
      </c>
      <c r="FB32" s="7">
        <f t="shared" si="424"/>
        <v>0</v>
      </c>
      <c r="FC32" s="7">
        <f t="shared" si="424"/>
        <v>0</v>
      </c>
      <c r="FD32" s="7">
        <f t="shared" si="424"/>
        <v>0</v>
      </c>
      <c r="FE32" s="7">
        <f t="shared" si="424"/>
        <v>0</v>
      </c>
      <c r="FF32" s="7">
        <f t="shared" si="424"/>
        <v>0</v>
      </c>
      <c r="FG32" s="7">
        <f t="shared" si="424"/>
        <v>0</v>
      </c>
      <c r="FH32" s="7">
        <f t="shared" si="424"/>
        <v>0</v>
      </c>
      <c r="FI32" s="7">
        <f t="shared" si="424"/>
        <v>0</v>
      </c>
      <c r="FJ32" s="7">
        <f t="shared" si="424"/>
        <v>0</v>
      </c>
      <c r="FK32" s="7">
        <f t="shared" si="424"/>
        <v>0</v>
      </c>
      <c r="FL32" s="7">
        <f t="shared" si="424"/>
        <v>0</v>
      </c>
      <c r="FM32" s="7">
        <f t="shared" si="424"/>
        <v>0</v>
      </c>
      <c r="FN32" s="7">
        <f t="shared" si="424"/>
        <v>0</v>
      </c>
      <c r="FO32" s="7">
        <f t="shared" si="424"/>
        <v>0</v>
      </c>
      <c r="FP32" s="7">
        <f t="shared" si="424"/>
        <v>0</v>
      </c>
      <c r="FQ32" s="7">
        <f t="shared" si="424"/>
        <v>0</v>
      </c>
      <c r="FR32" s="7">
        <f t="shared" si="424"/>
        <v>0</v>
      </c>
      <c r="FS32" s="7">
        <f t="shared" si="424"/>
        <v>0</v>
      </c>
      <c r="FT32" s="7">
        <f t="shared" si="424"/>
        <v>0</v>
      </c>
      <c r="FU32" s="7">
        <f t="shared" si="424"/>
        <v>0</v>
      </c>
      <c r="FV32" s="7">
        <f t="shared" si="424"/>
        <v>0</v>
      </c>
      <c r="FW32" s="7">
        <f t="shared" si="424"/>
        <v>0</v>
      </c>
      <c r="FX32" s="7">
        <f t="shared" si="424"/>
        <v>0</v>
      </c>
      <c r="FY32" s="7">
        <f t="shared" si="424"/>
        <v>0</v>
      </c>
      <c r="FZ32" s="7">
        <f t="shared" si="424"/>
        <v>0</v>
      </c>
      <c r="GA32" s="7">
        <f t="shared" si="424"/>
        <v>0</v>
      </c>
      <c r="GB32" s="7">
        <f t="shared" si="424"/>
        <v>0</v>
      </c>
      <c r="GC32" s="7">
        <f t="shared" si="424"/>
        <v>0</v>
      </c>
      <c r="GD32" s="7">
        <f t="shared" si="424"/>
        <v>0</v>
      </c>
      <c r="GE32" s="7">
        <f t="shared" si="424"/>
        <v>0</v>
      </c>
      <c r="GF32" s="7">
        <f t="shared" si="424"/>
        <v>0</v>
      </c>
      <c r="GG32" s="7">
        <f t="shared" si="424"/>
        <v>0</v>
      </c>
      <c r="GH32" s="7">
        <f t="shared" si="424"/>
        <v>0</v>
      </c>
      <c r="GI32" s="7">
        <f t="shared" si="424"/>
        <v>0</v>
      </c>
      <c r="GJ32" s="7">
        <f t="shared" si="424"/>
        <v>0</v>
      </c>
      <c r="GK32" s="7">
        <f t="shared" si="424"/>
        <v>0</v>
      </c>
      <c r="GL32" s="7">
        <f t="shared" si="424"/>
        <v>0</v>
      </c>
      <c r="GM32" s="7">
        <f t="shared" ref="GM32:IX32" si="425">ROUND(GM19*GM23,2)</f>
        <v>0</v>
      </c>
      <c r="GN32" s="7">
        <f t="shared" si="425"/>
        <v>0</v>
      </c>
      <c r="GO32" s="7">
        <f t="shared" si="425"/>
        <v>0</v>
      </c>
      <c r="GP32" s="7">
        <f t="shared" si="425"/>
        <v>0</v>
      </c>
      <c r="GQ32" s="7">
        <f t="shared" si="425"/>
        <v>0</v>
      </c>
      <c r="GR32" s="7">
        <f t="shared" si="425"/>
        <v>0</v>
      </c>
      <c r="GS32" s="7">
        <f t="shared" si="425"/>
        <v>0</v>
      </c>
      <c r="GT32" s="7">
        <f t="shared" si="425"/>
        <v>0</v>
      </c>
      <c r="GU32" s="7">
        <f t="shared" si="425"/>
        <v>0</v>
      </c>
      <c r="GV32" s="7">
        <f t="shared" si="425"/>
        <v>0</v>
      </c>
      <c r="GW32" s="7">
        <f t="shared" si="425"/>
        <v>0</v>
      </c>
      <c r="GX32" s="7">
        <f t="shared" si="425"/>
        <v>0</v>
      </c>
      <c r="GY32" s="7">
        <f t="shared" si="425"/>
        <v>0</v>
      </c>
      <c r="GZ32" s="7">
        <f t="shared" si="425"/>
        <v>0</v>
      </c>
      <c r="HA32" s="7">
        <f t="shared" si="425"/>
        <v>0</v>
      </c>
      <c r="HB32" s="7">
        <f t="shared" si="425"/>
        <v>0</v>
      </c>
      <c r="HC32" s="7">
        <f t="shared" si="425"/>
        <v>0</v>
      </c>
      <c r="HD32" s="7">
        <f t="shared" si="425"/>
        <v>0</v>
      </c>
      <c r="HE32" s="7">
        <f t="shared" si="425"/>
        <v>0</v>
      </c>
      <c r="HF32" s="7">
        <f t="shared" si="425"/>
        <v>0</v>
      </c>
      <c r="HG32" s="7">
        <f t="shared" si="425"/>
        <v>0</v>
      </c>
      <c r="HH32" s="7">
        <f t="shared" si="425"/>
        <v>0</v>
      </c>
      <c r="HI32" s="7">
        <f t="shared" si="425"/>
        <v>0</v>
      </c>
      <c r="HJ32" s="7">
        <f t="shared" si="425"/>
        <v>0</v>
      </c>
      <c r="HK32" s="7">
        <f t="shared" si="425"/>
        <v>0</v>
      </c>
      <c r="HL32" s="7">
        <f t="shared" si="425"/>
        <v>0</v>
      </c>
      <c r="HM32" s="7">
        <f t="shared" si="425"/>
        <v>0</v>
      </c>
      <c r="HN32" s="7">
        <f t="shared" si="425"/>
        <v>0</v>
      </c>
      <c r="HO32" s="7">
        <f t="shared" si="425"/>
        <v>0</v>
      </c>
      <c r="HP32" s="7">
        <f t="shared" si="425"/>
        <v>0</v>
      </c>
      <c r="HQ32" s="7">
        <f t="shared" si="425"/>
        <v>0</v>
      </c>
      <c r="HR32" s="7">
        <f t="shared" si="425"/>
        <v>0</v>
      </c>
      <c r="HS32" s="7">
        <f t="shared" si="425"/>
        <v>0</v>
      </c>
      <c r="HT32" s="7">
        <f t="shared" si="425"/>
        <v>0</v>
      </c>
      <c r="HU32" s="7">
        <f t="shared" si="425"/>
        <v>0</v>
      </c>
      <c r="HV32" s="7">
        <f t="shared" si="425"/>
        <v>0</v>
      </c>
      <c r="HW32" s="7">
        <f t="shared" si="425"/>
        <v>0</v>
      </c>
      <c r="HX32" s="7">
        <f t="shared" si="425"/>
        <v>0</v>
      </c>
      <c r="HY32" s="7">
        <f t="shared" si="425"/>
        <v>0</v>
      </c>
      <c r="HZ32" s="7">
        <f t="shared" si="425"/>
        <v>0</v>
      </c>
      <c r="IA32" s="7">
        <f t="shared" si="425"/>
        <v>0</v>
      </c>
      <c r="IB32" s="7">
        <f t="shared" si="425"/>
        <v>0</v>
      </c>
      <c r="IC32" s="7">
        <f t="shared" si="425"/>
        <v>0</v>
      </c>
      <c r="ID32" s="7">
        <f t="shared" si="425"/>
        <v>0</v>
      </c>
      <c r="IE32" s="7">
        <f t="shared" si="425"/>
        <v>0</v>
      </c>
      <c r="IF32" s="7">
        <f t="shared" si="425"/>
        <v>0</v>
      </c>
      <c r="IG32" s="7">
        <f t="shared" si="425"/>
        <v>0</v>
      </c>
      <c r="IH32" s="7">
        <f t="shared" si="425"/>
        <v>0</v>
      </c>
      <c r="II32" s="7">
        <f t="shared" si="425"/>
        <v>0</v>
      </c>
      <c r="IJ32" s="7">
        <f t="shared" si="425"/>
        <v>0</v>
      </c>
      <c r="IK32" s="7">
        <f t="shared" si="425"/>
        <v>0</v>
      </c>
      <c r="IL32" s="7">
        <f t="shared" si="425"/>
        <v>0</v>
      </c>
      <c r="IM32" s="7">
        <f t="shared" si="425"/>
        <v>0</v>
      </c>
      <c r="IN32" s="7">
        <f t="shared" si="425"/>
        <v>0</v>
      </c>
      <c r="IO32" s="7">
        <f t="shared" si="425"/>
        <v>0</v>
      </c>
      <c r="IP32" s="7">
        <f t="shared" si="425"/>
        <v>0</v>
      </c>
      <c r="IQ32" s="7">
        <f t="shared" si="425"/>
        <v>0</v>
      </c>
      <c r="IR32" s="7">
        <f t="shared" si="425"/>
        <v>0</v>
      </c>
      <c r="IS32" s="7">
        <f t="shared" si="425"/>
        <v>0</v>
      </c>
      <c r="IT32" s="7">
        <f t="shared" si="425"/>
        <v>0</v>
      </c>
      <c r="IU32" s="7">
        <f t="shared" si="425"/>
        <v>0</v>
      </c>
      <c r="IV32" s="7">
        <f t="shared" si="425"/>
        <v>0</v>
      </c>
      <c r="IW32" s="7">
        <f t="shared" si="425"/>
        <v>0</v>
      </c>
      <c r="IX32" s="7">
        <f t="shared" si="425"/>
        <v>0</v>
      </c>
      <c r="IY32" s="7">
        <f t="shared" ref="IY32:LJ32" si="426">ROUND(IY19*IY23,2)</f>
        <v>0</v>
      </c>
      <c r="IZ32" s="7">
        <f t="shared" si="426"/>
        <v>0</v>
      </c>
      <c r="JA32" s="7">
        <f t="shared" si="426"/>
        <v>0</v>
      </c>
      <c r="JB32" s="7">
        <f t="shared" si="426"/>
        <v>0</v>
      </c>
      <c r="JC32" s="7">
        <f t="shared" si="426"/>
        <v>0</v>
      </c>
      <c r="JD32" s="7">
        <f t="shared" si="426"/>
        <v>0</v>
      </c>
      <c r="JE32" s="7">
        <f t="shared" si="426"/>
        <v>0</v>
      </c>
      <c r="JF32" s="7">
        <f t="shared" si="426"/>
        <v>0</v>
      </c>
      <c r="JG32" s="7">
        <f t="shared" si="426"/>
        <v>0</v>
      </c>
      <c r="JH32" s="7">
        <f t="shared" si="426"/>
        <v>0</v>
      </c>
      <c r="JI32" s="7">
        <f t="shared" si="426"/>
        <v>0</v>
      </c>
      <c r="JJ32" s="7">
        <f t="shared" si="426"/>
        <v>0</v>
      </c>
      <c r="JK32" s="7">
        <f t="shared" si="426"/>
        <v>0</v>
      </c>
      <c r="JL32" s="7">
        <f t="shared" si="426"/>
        <v>0</v>
      </c>
      <c r="JM32" s="7">
        <f t="shared" si="426"/>
        <v>0</v>
      </c>
      <c r="JN32" s="7">
        <f t="shared" si="426"/>
        <v>0</v>
      </c>
      <c r="JO32" s="7">
        <f t="shared" si="426"/>
        <v>0</v>
      </c>
      <c r="JP32" s="7">
        <f t="shared" si="426"/>
        <v>0</v>
      </c>
      <c r="JQ32" s="7">
        <f t="shared" si="426"/>
        <v>0</v>
      </c>
      <c r="JR32" s="7">
        <f t="shared" si="426"/>
        <v>0</v>
      </c>
      <c r="JS32" s="7">
        <f t="shared" si="426"/>
        <v>0</v>
      </c>
      <c r="JT32" s="7">
        <f t="shared" si="426"/>
        <v>0</v>
      </c>
      <c r="JU32" s="7">
        <f t="shared" si="426"/>
        <v>0</v>
      </c>
      <c r="JV32" s="7">
        <f t="shared" si="426"/>
        <v>0</v>
      </c>
      <c r="JW32" s="7">
        <f t="shared" si="426"/>
        <v>0</v>
      </c>
      <c r="JX32" s="7">
        <f t="shared" si="426"/>
        <v>0</v>
      </c>
      <c r="JY32" s="7">
        <f t="shared" si="426"/>
        <v>0</v>
      </c>
      <c r="JZ32" s="7">
        <f t="shared" si="426"/>
        <v>0</v>
      </c>
      <c r="KA32" s="7">
        <f t="shared" si="426"/>
        <v>0</v>
      </c>
      <c r="KB32" s="7">
        <f t="shared" si="426"/>
        <v>0</v>
      </c>
      <c r="KC32" s="7">
        <f t="shared" si="426"/>
        <v>0</v>
      </c>
      <c r="KD32" s="7">
        <f t="shared" si="426"/>
        <v>0</v>
      </c>
      <c r="KE32" s="7">
        <f t="shared" si="426"/>
        <v>0</v>
      </c>
      <c r="KF32" s="7">
        <f t="shared" si="426"/>
        <v>0</v>
      </c>
      <c r="KG32" s="7">
        <f t="shared" si="426"/>
        <v>0</v>
      </c>
      <c r="KH32" s="7">
        <f t="shared" si="426"/>
        <v>0</v>
      </c>
      <c r="KI32" s="7">
        <f t="shared" si="426"/>
        <v>0</v>
      </c>
      <c r="KJ32" s="7">
        <f t="shared" si="426"/>
        <v>0</v>
      </c>
      <c r="KK32" s="7">
        <f t="shared" si="426"/>
        <v>0</v>
      </c>
      <c r="KL32" s="7">
        <f t="shared" si="426"/>
        <v>0</v>
      </c>
      <c r="KM32" s="7">
        <f t="shared" si="426"/>
        <v>0</v>
      </c>
      <c r="KN32" s="7">
        <f t="shared" si="426"/>
        <v>0</v>
      </c>
      <c r="KO32" s="7">
        <f t="shared" si="426"/>
        <v>0</v>
      </c>
      <c r="KP32" s="7">
        <f t="shared" si="426"/>
        <v>0</v>
      </c>
      <c r="KQ32" s="7">
        <f t="shared" si="426"/>
        <v>0</v>
      </c>
      <c r="KR32" s="7">
        <f t="shared" si="426"/>
        <v>0</v>
      </c>
      <c r="KS32" s="7">
        <f t="shared" si="426"/>
        <v>0</v>
      </c>
      <c r="KT32" s="7">
        <f t="shared" si="426"/>
        <v>0</v>
      </c>
      <c r="KU32" s="7">
        <f t="shared" si="426"/>
        <v>0</v>
      </c>
      <c r="KV32" s="7">
        <f t="shared" si="426"/>
        <v>0</v>
      </c>
      <c r="KW32" s="7">
        <f t="shared" si="426"/>
        <v>0</v>
      </c>
      <c r="KX32" s="7">
        <f t="shared" si="426"/>
        <v>0</v>
      </c>
      <c r="KY32" s="7">
        <f t="shared" si="426"/>
        <v>0</v>
      </c>
      <c r="KZ32" s="7">
        <f t="shared" si="426"/>
        <v>0</v>
      </c>
      <c r="LA32" s="7">
        <f t="shared" si="426"/>
        <v>0</v>
      </c>
      <c r="LB32" s="7">
        <f t="shared" si="426"/>
        <v>0</v>
      </c>
      <c r="LC32" s="7">
        <f t="shared" si="426"/>
        <v>0</v>
      </c>
      <c r="LD32" s="7">
        <f t="shared" si="426"/>
        <v>0</v>
      </c>
      <c r="LE32" s="7">
        <f t="shared" si="426"/>
        <v>0</v>
      </c>
      <c r="LF32" s="7">
        <f t="shared" si="426"/>
        <v>0</v>
      </c>
      <c r="LG32" s="7">
        <f t="shared" si="426"/>
        <v>0</v>
      </c>
      <c r="LH32" s="7">
        <f t="shared" si="426"/>
        <v>0</v>
      </c>
      <c r="LI32" s="7">
        <f t="shared" si="426"/>
        <v>0</v>
      </c>
      <c r="LJ32" s="7">
        <f t="shared" si="426"/>
        <v>0</v>
      </c>
      <c r="LK32" s="7">
        <f t="shared" ref="LK32:NR32" si="427">ROUND(LK19*LK23,2)</f>
        <v>0</v>
      </c>
      <c r="LL32" s="7">
        <f t="shared" si="427"/>
        <v>0</v>
      </c>
      <c r="LM32" s="7">
        <f t="shared" si="427"/>
        <v>0</v>
      </c>
      <c r="LN32" s="7">
        <f t="shared" si="427"/>
        <v>0</v>
      </c>
      <c r="LO32" s="7">
        <f t="shared" si="427"/>
        <v>0</v>
      </c>
      <c r="LP32" s="7">
        <f t="shared" si="427"/>
        <v>0</v>
      </c>
      <c r="LQ32" s="7">
        <f t="shared" si="427"/>
        <v>0</v>
      </c>
      <c r="LR32" s="7">
        <f t="shared" si="427"/>
        <v>0</v>
      </c>
      <c r="LS32" s="7">
        <f t="shared" si="427"/>
        <v>0</v>
      </c>
      <c r="LT32" s="7">
        <f t="shared" si="427"/>
        <v>0</v>
      </c>
      <c r="LU32" s="7">
        <f t="shared" si="427"/>
        <v>0</v>
      </c>
      <c r="LV32" s="7">
        <f t="shared" si="427"/>
        <v>0</v>
      </c>
      <c r="LW32" s="7">
        <f t="shared" si="427"/>
        <v>0</v>
      </c>
      <c r="LX32" s="7">
        <f t="shared" si="427"/>
        <v>0</v>
      </c>
      <c r="LY32" s="7">
        <f t="shared" si="427"/>
        <v>0</v>
      </c>
      <c r="LZ32" s="7">
        <f t="shared" si="427"/>
        <v>0</v>
      </c>
      <c r="MA32" s="7">
        <f t="shared" si="427"/>
        <v>0</v>
      </c>
      <c r="MB32" s="7">
        <f t="shared" si="427"/>
        <v>0</v>
      </c>
      <c r="MC32" s="7">
        <f t="shared" si="427"/>
        <v>0</v>
      </c>
      <c r="MD32" s="7">
        <f t="shared" si="427"/>
        <v>0</v>
      </c>
      <c r="ME32" s="7">
        <f t="shared" si="427"/>
        <v>0</v>
      </c>
      <c r="MF32" s="7">
        <f t="shared" si="427"/>
        <v>0</v>
      </c>
      <c r="MG32" s="7">
        <f t="shared" si="427"/>
        <v>0</v>
      </c>
      <c r="MH32" s="7">
        <f t="shared" si="427"/>
        <v>0</v>
      </c>
      <c r="MI32" s="7">
        <f t="shared" si="427"/>
        <v>0</v>
      </c>
      <c r="MJ32" s="7">
        <f t="shared" si="427"/>
        <v>0</v>
      </c>
      <c r="MK32" s="7">
        <f t="shared" si="427"/>
        <v>0</v>
      </c>
      <c r="ML32" s="7">
        <f t="shared" si="427"/>
        <v>0</v>
      </c>
      <c r="MM32" s="7">
        <f t="shared" si="427"/>
        <v>0</v>
      </c>
      <c r="MN32" s="7">
        <f t="shared" si="427"/>
        <v>0</v>
      </c>
      <c r="MO32" s="7">
        <f t="shared" si="427"/>
        <v>0</v>
      </c>
      <c r="MP32" s="7">
        <f t="shared" si="427"/>
        <v>0</v>
      </c>
      <c r="MQ32" s="7">
        <f t="shared" si="427"/>
        <v>0</v>
      </c>
      <c r="MR32" s="7">
        <f t="shared" si="427"/>
        <v>0</v>
      </c>
      <c r="MS32" s="7">
        <f t="shared" si="427"/>
        <v>0</v>
      </c>
      <c r="MT32" s="7">
        <f t="shared" si="427"/>
        <v>0</v>
      </c>
      <c r="MU32" s="7">
        <f t="shared" si="427"/>
        <v>0</v>
      </c>
      <c r="MV32" s="7">
        <f t="shared" si="427"/>
        <v>0</v>
      </c>
      <c r="MW32" s="7">
        <f t="shared" si="427"/>
        <v>0</v>
      </c>
      <c r="MX32" s="7">
        <f t="shared" si="427"/>
        <v>0</v>
      </c>
      <c r="MY32" s="7">
        <f t="shared" si="427"/>
        <v>0</v>
      </c>
      <c r="MZ32" s="7">
        <f t="shared" si="427"/>
        <v>0</v>
      </c>
      <c r="NA32" s="7">
        <f t="shared" si="427"/>
        <v>0</v>
      </c>
      <c r="NB32" s="7">
        <f t="shared" si="427"/>
        <v>0</v>
      </c>
      <c r="NC32" s="7">
        <f t="shared" si="427"/>
        <v>0</v>
      </c>
      <c r="ND32" s="7">
        <f t="shared" si="427"/>
        <v>0</v>
      </c>
      <c r="NE32" s="7">
        <f t="shared" si="427"/>
        <v>0</v>
      </c>
      <c r="NF32" s="7">
        <f t="shared" si="427"/>
        <v>0</v>
      </c>
      <c r="NG32" s="7">
        <f t="shared" si="427"/>
        <v>0</v>
      </c>
      <c r="NH32" s="7">
        <f t="shared" si="427"/>
        <v>0</v>
      </c>
      <c r="NI32" s="7">
        <f t="shared" si="427"/>
        <v>0</v>
      </c>
      <c r="NJ32" s="7">
        <f t="shared" si="427"/>
        <v>0</v>
      </c>
      <c r="NK32" s="7">
        <f t="shared" si="427"/>
        <v>0</v>
      </c>
      <c r="NL32" s="7">
        <f t="shared" si="427"/>
        <v>0</v>
      </c>
      <c r="NM32" s="7">
        <f t="shared" si="427"/>
        <v>0</v>
      </c>
      <c r="NN32" s="7">
        <f t="shared" si="427"/>
        <v>0</v>
      </c>
      <c r="NO32" s="7">
        <f t="shared" si="427"/>
        <v>0</v>
      </c>
      <c r="NP32" s="7">
        <f t="shared" si="427"/>
        <v>0</v>
      </c>
      <c r="NQ32" s="7">
        <f t="shared" si="427"/>
        <v>0</v>
      </c>
      <c r="NR32" s="7">
        <f t="shared" si="427"/>
        <v>0</v>
      </c>
      <c r="NU32">
        <f>NU26</f>
        <v>8</v>
      </c>
      <c r="NV32">
        <f>NV26+1</f>
        <v>2033</v>
      </c>
      <c r="NW32" s="1">
        <f>EOMONTH(NW26,11)+1</f>
        <v>48731</v>
      </c>
      <c r="NX32" s="1">
        <f>EOMONTH(NX26,12)</f>
        <v>49095</v>
      </c>
      <c r="NY32">
        <f t="shared" ref="NY32:NY38" si="428">SUMIFS($C$13:$NR$13,$C$4:$NR$4,NV32,$C$6:$NR$6,NU32)</f>
        <v>0</v>
      </c>
    </row>
    <row r="33" spans="1:389">
      <c r="A33" t="s">
        <v>44</v>
      </c>
      <c r="C33" s="7">
        <f>ROUND(SUMIF('FCM-RNS-LMP Assumptions'!$I:$I,"="&amp;DATEVALUE('Monthly Value (3)'!C$6&amp;"/1/"&amp;'Monthly Value (3)'!C$4),'FCM-RNS-LMP Assumptions'!$J:$J)*'Monthly Value (3)'!C$20,2)</f>
        <v>0</v>
      </c>
      <c r="D33" s="7">
        <f>ROUND(SUMIF('FCM-RNS-LMP Assumptions'!$I:$I,"="&amp;DATEVALUE('Monthly Value (3)'!D$6&amp;"/1/"&amp;'Monthly Value (3)'!D$4),'FCM-RNS-LMP Assumptions'!$J:$J)*'Monthly Value (3)'!D$20,2)</f>
        <v>0</v>
      </c>
      <c r="E33" s="7">
        <f>ROUND(SUMIF('FCM-RNS-LMP Assumptions'!$I:$I,"="&amp;DATEVALUE('Monthly Value (3)'!E$6&amp;"/1/"&amp;'Monthly Value (3)'!E$4),'FCM-RNS-LMP Assumptions'!$J:$J)*'Monthly Value (3)'!E$20,2)</f>
        <v>0</v>
      </c>
      <c r="F33" s="7">
        <f>ROUND(SUMIF('FCM-RNS-LMP Assumptions'!$I:$I,"="&amp;DATEVALUE('Monthly Value (3)'!F$6&amp;"/1/"&amp;'Monthly Value (3)'!F$4),'FCM-RNS-LMP Assumptions'!$J:$J)*'Monthly Value (3)'!F$20,2)</f>
        <v>0</v>
      </c>
      <c r="G33" s="7">
        <f>ROUND(SUMIF('FCM-RNS-LMP Assumptions'!$I:$I,"="&amp;DATEVALUE('Monthly Value (3)'!G$6&amp;"/1/"&amp;'Monthly Value (3)'!G$4),'FCM-RNS-LMP Assumptions'!$J:$J)*'Monthly Value (3)'!G$20,2)</f>
        <v>0</v>
      </c>
      <c r="H33" s="7">
        <f>ROUND(SUMIF('FCM-RNS-LMP Assumptions'!$I:$I,"="&amp;DATEVALUE('Monthly Value (3)'!H$6&amp;"/1/"&amp;'Monthly Value (3)'!H$4),'FCM-RNS-LMP Assumptions'!$J:$J)*'Monthly Value (3)'!H$20,2)</f>
        <v>0</v>
      </c>
      <c r="I33" s="7">
        <f>ROUND(SUMIF('FCM-RNS-LMP Assumptions'!$I:$I,"="&amp;DATEVALUE('Monthly Value (3)'!I$6&amp;"/1/"&amp;'Monthly Value (3)'!I$4),'FCM-RNS-LMP Assumptions'!$J:$J)*'Monthly Value (3)'!I$20,2)</f>
        <v>0</v>
      </c>
      <c r="J33" s="7">
        <f>ROUND(SUMIF('FCM-RNS-LMP Assumptions'!$I:$I,"="&amp;DATEVALUE('Monthly Value (3)'!J$6&amp;"/1/"&amp;'Monthly Value (3)'!J$4),'FCM-RNS-LMP Assumptions'!$J:$J)*'Monthly Value (3)'!J$20,2)</f>
        <v>0</v>
      </c>
      <c r="K33" s="7">
        <f>ROUND(SUMIF('FCM-RNS-LMP Assumptions'!$I:$I,"="&amp;DATEVALUE('Monthly Value (3)'!K$6&amp;"/1/"&amp;'Monthly Value (3)'!K$4),'FCM-RNS-LMP Assumptions'!$J:$J)*'Monthly Value (3)'!K$20,2)</f>
        <v>0</v>
      </c>
      <c r="L33" s="7">
        <f>ROUND(SUMIF('FCM-RNS-LMP Assumptions'!$I:$I,"="&amp;DATEVALUE('Monthly Value (3)'!L$6&amp;"/1/"&amp;'Monthly Value (3)'!L$4),'FCM-RNS-LMP Assumptions'!$J:$J)*'Monthly Value (3)'!L$20,2)</f>
        <v>0</v>
      </c>
      <c r="M33" s="7">
        <f>ROUND(SUMIF('FCM-RNS-LMP Assumptions'!$I:$I,"="&amp;DATEVALUE('Monthly Value (3)'!M$6&amp;"/1/"&amp;'Monthly Value (3)'!M$4),'FCM-RNS-LMP Assumptions'!$J:$J)*'Monthly Value (3)'!M$20,2)</f>
        <v>0</v>
      </c>
      <c r="N33" s="7">
        <f>ROUND(SUMIF('FCM-RNS-LMP Assumptions'!$I:$I,"="&amp;DATEVALUE('Monthly Value (3)'!N$6&amp;"/1/"&amp;'Monthly Value (3)'!N$4),'FCM-RNS-LMP Assumptions'!$J:$J)*'Monthly Value (3)'!N$20,2)</f>
        <v>0</v>
      </c>
      <c r="O33" s="7">
        <f>ROUND(SUMIF('FCM-RNS-LMP Assumptions'!$I:$I,"="&amp;DATEVALUE('Monthly Value (3)'!O$6&amp;"/1/"&amp;'Monthly Value (3)'!O$4),'FCM-RNS-LMP Assumptions'!$J:$J)*'Monthly Value (3)'!O$20,2)</f>
        <v>0</v>
      </c>
      <c r="P33" s="7">
        <f>ROUND(SUMIF('FCM-RNS-LMP Assumptions'!$I:$I,"="&amp;DATEVALUE('Monthly Value (3)'!P$6&amp;"/1/"&amp;'Monthly Value (3)'!P$4),'FCM-RNS-LMP Assumptions'!$J:$J)*'Monthly Value (3)'!P$20,2)</f>
        <v>0</v>
      </c>
      <c r="Q33" s="7">
        <f>ROUND(SUMIF('FCM-RNS-LMP Assumptions'!$I:$I,"="&amp;DATEVALUE('Monthly Value (3)'!Q$6&amp;"/1/"&amp;'Monthly Value (3)'!Q$4),'FCM-RNS-LMP Assumptions'!$J:$J)*'Monthly Value (3)'!Q$20,2)</f>
        <v>0</v>
      </c>
      <c r="R33" s="7">
        <f>ROUND(SUMIF('FCM-RNS-LMP Assumptions'!$I:$I,"="&amp;DATEVALUE('Monthly Value (3)'!R$6&amp;"/1/"&amp;'Monthly Value (3)'!R$4),'FCM-RNS-LMP Assumptions'!$J:$J)*'Monthly Value (3)'!R$20,2)</f>
        <v>0</v>
      </c>
      <c r="S33" s="7">
        <f>ROUND(SUMIF('FCM-RNS-LMP Assumptions'!$I:$I,"="&amp;DATEVALUE('Monthly Value (3)'!S$6&amp;"/1/"&amp;'Monthly Value (3)'!S$4),'FCM-RNS-LMP Assumptions'!$J:$J)*'Monthly Value (3)'!S$20,2)</f>
        <v>0</v>
      </c>
      <c r="T33" s="7">
        <f>ROUND(SUMIF('FCM-RNS-LMP Assumptions'!$I:$I,"="&amp;DATEVALUE('Monthly Value (3)'!T$6&amp;"/1/"&amp;'Monthly Value (3)'!T$4),'FCM-RNS-LMP Assumptions'!$J:$J)*'Monthly Value (3)'!T$20,2)</f>
        <v>0</v>
      </c>
      <c r="U33" s="7">
        <f>ROUND(SUMIF('FCM-RNS-LMP Assumptions'!$I:$I,"="&amp;DATEVALUE('Monthly Value (3)'!U$6&amp;"/1/"&amp;'Monthly Value (3)'!U$4),'FCM-RNS-LMP Assumptions'!$J:$J)*'Monthly Value (3)'!U$20,2)</f>
        <v>0</v>
      </c>
      <c r="V33" s="7">
        <f>ROUND(SUMIF('FCM-RNS-LMP Assumptions'!$I:$I,"="&amp;DATEVALUE('Monthly Value (3)'!V$6&amp;"/1/"&amp;'Monthly Value (3)'!V$4),'FCM-RNS-LMP Assumptions'!$J:$J)*'Monthly Value (3)'!V$20,2)</f>
        <v>0</v>
      </c>
      <c r="W33" s="7">
        <f>ROUND(SUMIF('FCM-RNS-LMP Assumptions'!$I:$I,"="&amp;DATEVALUE('Monthly Value (3)'!W$6&amp;"/1/"&amp;'Monthly Value (3)'!W$4),'FCM-RNS-LMP Assumptions'!$J:$J)*'Monthly Value (3)'!W$20,2)</f>
        <v>0</v>
      </c>
      <c r="X33" s="7">
        <f>ROUND(SUMIF('FCM-RNS-LMP Assumptions'!$I:$I,"="&amp;DATEVALUE('Monthly Value (3)'!X$6&amp;"/1/"&amp;'Monthly Value (3)'!X$4),'FCM-RNS-LMP Assumptions'!$J:$J)*'Monthly Value (3)'!X$20,2)</f>
        <v>0</v>
      </c>
      <c r="Y33" s="7">
        <f>ROUND(SUMIF('FCM-RNS-LMP Assumptions'!$I:$I,"="&amp;DATEVALUE('Monthly Value (3)'!Y$6&amp;"/1/"&amp;'Monthly Value (3)'!Y$4),'FCM-RNS-LMP Assumptions'!$J:$J)*'Monthly Value (3)'!Y$20,2)</f>
        <v>0</v>
      </c>
      <c r="Z33" s="7">
        <f>ROUND(SUMIF('FCM-RNS-LMP Assumptions'!$I:$I,"="&amp;DATEVALUE('Monthly Value (3)'!Z$6&amp;"/1/"&amp;'Monthly Value (3)'!Z$4),'FCM-RNS-LMP Assumptions'!$J:$J)*'Monthly Value (3)'!Z$20,2)</f>
        <v>0</v>
      </c>
      <c r="AA33" s="7">
        <f>ROUND(SUMIF('FCM-RNS-LMP Assumptions'!$I:$I,"="&amp;DATEVALUE('Monthly Value (3)'!AA$6&amp;"/1/"&amp;'Monthly Value (3)'!AA$4),'FCM-RNS-LMP Assumptions'!$J:$J)*'Monthly Value (3)'!AA$20,2)</f>
        <v>0</v>
      </c>
      <c r="AB33" s="7">
        <f>ROUND(SUMIF('FCM-RNS-LMP Assumptions'!$I:$I,"="&amp;DATEVALUE('Monthly Value (3)'!AB$6&amp;"/1/"&amp;'Monthly Value (3)'!AB$4),'FCM-RNS-LMP Assumptions'!$J:$J)*'Monthly Value (3)'!AB$20,2)</f>
        <v>0</v>
      </c>
      <c r="AC33" s="7">
        <f>ROUND(SUMIF('FCM-RNS-LMP Assumptions'!$I:$I,"="&amp;DATEVALUE('Monthly Value (3)'!AC$6&amp;"/1/"&amp;'Monthly Value (3)'!AC$4),'FCM-RNS-LMP Assumptions'!$J:$J)*'Monthly Value (3)'!AC$20,2)</f>
        <v>0</v>
      </c>
      <c r="AD33" s="7">
        <f>ROUND(SUMIF('FCM-RNS-LMP Assumptions'!$I:$I,"="&amp;DATEVALUE('Monthly Value (3)'!AD$6&amp;"/1/"&amp;'Monthly Value (3)'!AD$4),'FCM-RNS-LMP Assumptions'!$J:$J)*'Monthly Value (3)'!AD$20,2)</f>
        <v>0</v>
      </c>
      <c r="AE33" s="7">
        <f>ROUND(SUMIF('FCM-RNS-LMP Assumptions'!$I:$I,"="&amp;DATEVALUE('Monthly Value (3)'!AE$6&amp;"/1/"&amp;'Monthly Value (3)'!AE$4),'FCM-RNS-LMP Assumptions'!$J:$J)*'Monthly Value (3)'!AE$20,2)</f>
        <v>0</v>
      </c>
      <c r="AF33" s="7">
        <f>ROUND(SUMIF('FCM-RNS-LMP Assumptions'!$I:$I,"="&amp;DATEVALUE('Monthly Value (3)'!AF$6&amp;"/1/"&amp;'Monthly Value (3)'!AF$4),'FCM-RNS-LMP Assumptions'!$J:$J)*'Monthly Value (3)'!AF$20,2)</f>
        <v>0</v>
      </c>
      <c r="AG33" s="7">
        <f>ROUND(SUMIF('FCM-RNS-LMP Assumptions'!$I:$I,"="&amp;DATEVALUE('Monthly Value (3)'!AG$6&amp;"/1/"&amp;'Monthly Value (3)'!AG$4),'FCM-RNS-LMP Assumptions'!$J:$J)*'Monthly Value (3)'!AG$20,2)</f>
        <v>0</v>
      </c>
      <c r="AH33" s="7">
        <f>ROUND(SUMIF('FCM-RNS-LMP Assumptions'!$I:$I,"="&amp;DATEVALUE('Monthly Value (3)'!AH$6&amp;"/1/"&amp;'Monthly Value (3)'!AH$4),'FCM-RNS-LMP Assumptions'!$J:$J)*'Monthly Value (3)'!AH$20,2)</f>
        <v>0</v>
      </c>
      <c r="AI33" s="7">
        <f>ROUND(SUMIF('FCM-RNS-LMP Assumptions'!$I:$I,"="&amp;DATEVALUE('Monthly Value (3)'!AI$6&amp;"/1/"&amp;'Monthly Value (3)'!AI$4),'FCM-RNS-LMP Assumptions'!$J:$J)*'Monthly Value (3)'!AI$20,2)</f>
        <v>0</v>
      </c>
      <c r="AJ33" s="7">
        <f>ROUND(SUMIF('FCM-RNS-LMP Assumptions'!$I:$I,"="&amp;DATEVALUE('Monthly Value (3)'!AJ$6&amp;"/1/"&amp;'Monthly Value (3)'!AJ$4),'FCM-RNS-LMP Assumptions'!$J:$J)*'Monthly Value (3)'!AJ$20,2)</f>
        <v>0</v>
      </c>
      <c r="AK33" s="7">
        <f>ROUND(SUMIF('FCM-RNS-LMP Assumptions'!$I:$I,"="&amp;DATEVALUE('Monthly Value (3)'!AK$6&amp;"/1/"&amp;'Monthly Value (3)'!AK$4),'FCM-RNS-LMP Assumptions'!$J:$J)*'Monthly Value (3)'!AK$20,2)</f>
        <v>0</v>
      </c>
      <c r="AL33" s="7">
        <f>ROUND(SUMIF('FCM-RNS-LMP Assumptions'!$I:$I,"="&amp;DATEVALUE('Monthly Value (3)'!AL$6&amp;"/1/"&amp;'Monthly Value (3)'!AL$4),'FCM-RNS-LMP Assumptions'!$J:$J)*'Monthly Value (3)'!AL$20,2)</f>
        <v>0</v>
      </c>
      <c r="AM33" s="7">
        <f>ROUND(SUMIF('FCM-RNS-LMP Assumptions'!$I:$I,"="&amp;DATEVALUE('Monthly Value (3)'!AM$6&amp;"/1/"&amp;'Monthly Value (3)'!AM$4),'FCM-RNS-LMP Assumptions'!$J:$J)*'Monthly Value (3)'!AM$20,2)</f>
        <v>0</v>
      </c>
      <c r="AN33" s="7">
        <f>ROUND(SUMIF('FCM-RNS-LMP Assumptions'!$I:$I,"="&amp;DATEVALUE('Monthly Value (3)'!AN$6&amp;"/1/"&amp;'Monthly Value (3)'!AN$4),'FCM-RNS-LMP Assumptions'!$J:$J)*'Monthly Value (3)'!AN$20,2)</f>
        <v>0</v>
      </c>
      <c r="AO33" s="7">
        <f>ROUND(SUMIF('FCM-RNS-LMP Assumptions'!$I:$I,"="&amp;DATEVALUE('Monthly Value (3)'!AO$6&amp;"/1/"&amp;'Monthly Value (3)'!AO$4),'FCM-RNS-LMP Assumptions'!$J:$J)*'Monthly Value (3)'!AO$20,2)</f>
        <v>0</v>
      </c>
      <c r="AP33" s="7">
        <f>ROUND(SUMIF('FCM-RNS-LMP Assumptions'!$I:$I,"="&amp;DATEVALUE('Monthly Value (3)'!AP$6&amp;"/1/"&amp;'Monthly Value (3)'!AP$4),'FCM-RNS-LMP Assumptions'!$J:$J)*'Monthly Value (3)'!AP$20,2)</f>
        <v>0</v>
      </c>
      <c r="AQ33" s="7">
        <f>ROUND(SUMIF('FCM-RNS-LMP Assumptions'!$I:$I,"="&amp;DATEVALUE('Monthly Value (3)'!AQ$6&amp;"/1/"&amp;'Monthly Value (3)'!AQ$4),'FCM-RNS-LMP Assumptions'!$J:$J)*'Monthly Value (3)'!AQ$20,2)</f>
        <v>0</v>
      </c>
      <c r="AR33" s="7">
        <f>ROUND(SUMIF('FCM-RNS-LMP Assumptions'!$I:$I,"="&amp;DATEVALUE('Monthly Value (3)'!AR$6&amp;"/1/"&amp;'Monthly Value (3)'!AR$4),'FCM-RNS-LMP Assumptions'!$J:$J)*'Monthly Value (3)'!AR$20,2)</f>
        <v>0</v>
      </c>
      <c r="AS33" s="7">
        <f>ROUND(SUMIF('FCM-RNS-LMP Assumptions'!$I:$I,"="&amp;DATEVALUE('Monthly Value (3)'!AS$6&amp;"/1/"&amp;'Monthly Value (3)'!AS$4),'FCM-RNS-LMP Assumptions'!$J:$J)*'Monthly Value (3)'!AS$20,2)</f>
        <v>0</v>
      </c>
      <c r="AT33" s="7">
        <f>ROUND(SUMIF('FCM-RNS-LMP Assumptions'!$I:$I,"="&amp;DATEVALUE('Monthly Value (3)'!AT$6&amp;"/1/"&amp;'Monthly Value (3)'!AT$4),'FCM-RNS-LMP Assumptions'!$J:$J)*'Monthly Value (3)'!AT$20,2)</f>
        <v>0</v>
      </c>
      <c r="AU33" s="7">
        <f>ROUND(SUMIF('FCM-RNS-LMP Assumptions'!$I:$I,"="&amp;DATEVALUE('Monthly Value (3)'!AU$6&amp;"/1/"&amp;'Monthly Value (3)'!AU$4),'FCM-RNS-LMP Assumptions'!$J:$J)*'Monthly Value (3)'!AU$20,2)</f>
        <v>0</v>
      </c>
      <c r="AV33" s="7">
        <f>ROUND(SUMIF('FCM-RNS-LMP Assumptions'!$I:$I,"="&amp;DATEVALUE('Monthly Value (3)'!AV$6&amp;"/1/"&amp;'Monthly Value (3)'!AV$4),'FCM-RNS-LMP Assumptions'!$J:$J)*'Monthly Value (3)'!AV$20,2)</f>
        <v>0</v>
      </c>
      <c r="AW33" s="7">
        <f>ROUND(SUMIF('FCM-RNS-LMP Assumptions'!$I:$I,"="&amp;DATEVALUE('Monthly Value (3)'!AW$6&amp;"/1/"&amp;'Monthly Value (3)'!AW$4),'FCM-RNS-LMP Assumptions'!$J:$J)*'Monthly Value (3)'!AW$20,2)</f>
        <v>0</v>
      </c>
      <c r="AX33" s="7">
        <f>ROUND(SUMIF('FCM-RNS-LMP Assumptions'!$I:$I,"="&amp;DATEVALUE('Monthly Value (3)'!AX$6&amp;"/1/"&amp;'Monthly Value (3)'!AX$4),'FCM-RNS-LMP Assumptions'!$J:$J)*'Monthly Value (3)'!AX$20,2)</f>
        <v>0</v>
      </c>
      <c r="AY33" s="7">
        <f>ROUND(SUMIF('FCM-RNS-LMP Assumptions'!$I:$I,"="&amp;DATEVALUE('Monthly Value (3)'!AY$6&amp;"/1/"&amp;'Monthly Value (3)'!AY$4),'FCM-RNS-LMP Assumptions'!$J:$J)*'Monthly Value (3)'!AY$20,2)</f>
        <v>0</v>
      </c>
      <c r="AZ33" s="7">
        <f>ROUND(SUMIF('FCM-RNS-LMP Assumptions'!$I:$I,"="&amp;DATEVALUE('Monthly Value (3)'!AZ$6&amp;"/1/"&amp;'Monthly Value (3)'!AZ$4),'FCM-RNS-LMP Assumptions'!$J:$J)*'Monthly Value (3)'!AZ$20,2)</f>
        <v>0</v>
      </c>
      <c r="BA33" s="7">
        <f>ROUND(SUMIF('FCM-RNS-LMP Assumptions'!$I:$I,"="&amp;DATEVALUE('Monthly Value (3)'!BA$6&amp;"/1/"&amp;'Monthly Value (3)'!BA$4),'FCM-RNS-LMP Assumptions'!$J:$J)*'Monthly Value (3)'!BA$20,2)</f>
        <v>0</v>
      </c>
      <c r="BB33" s="7">
        <f>ROUND(SUMIF('FCM-RNS-LMP Assumptions'!$I:$I,"="&amp;DATEVALUE('Monthly Value (3)'!BB$6&amp;"/1/"&amp;'Monthly Value (3)'!BB$4),'FCM-RNS-LMP Assumptions'!$J:$J)*'Monthly Value (3)'!BB$20,2)</f>
        <v>0</v>
      </c>
      <c r="BC33" s="7">
        <f>ROUND(SUMIF('FCM-RNS-LMP Assumptions'!$I:$I,"="&amp;DATEVALUE('Monthly Value (3)'!BC$6&amp;"/1/"&amp;'Monthly Value (3)'!BC$4),'FCM-RNS-LMP Assumptions'!$J:$J)*'Monthly Value (3)'!BC$20,2)</f>
        <v>0</v>
      </c>
      <c r="BD33" s="7">
        <f>ROUND(SUMIF('FCM-RNS-LMP Assumptions'!$I:$I,"="&amp;DATEVALUE('Monthly Value (3)'!BD$6&amp;"/1/"&amp;'Monthly Value (3)'!BD$4),'FCM-RNS-LMP Assumptions'!$J:$J)*'Monthly Value (3)'!BD$20,2)</f>
        <v>0</v>
      </c>
      <c r="BE33" s="7">
        <f>ROUND(SUMIF('FCM-RNS-LMP Assumptions'!$I:$I,"="&amp;DATEVALUE('Monthly Value (3)'!BE$6&amp;"/1/"&amp;'Monthly Value (3)'!BE$4),'FCM-RNS-LMP Assumptions'!$J:$J)*'Monthly Value (3)'!BE$20,2)</f>
        <v>0</v>
      </c>
      <c r="BF33" s="7">
        <f>ROUND(SUMIF('FCM-RNS-LMP Assumptions'!$I:$I,"="&amp;DATEVALUE('Monthly Value (3)'!BF$6&amp;"/1/"&amp;'Monthly Value (3)'!BF$4),'FCM-RNS-LMP Assumptions'!$J:$J)*'Monthly Value (3)'!BF$20,2)</f>
        <v>0</v>
      </c>
      <c r="BG33" s="7">
        <f>ROUND(SUMIF('FCM-RNS-LMP Assumptions'!$I:$I,"="&amp;DATEVALUE('Monthly Value (3)'!BG$6&amp;"/1/"&amp;'Monthly Value (3)'!BG$4),'FCM-RNS-LMP Assumptions'!$J:$J)*'Monthly Value (3)'!BG$20,2)</f>
        <v>0</v>
      </c>
      <c r="BH33" s="7">
        <f>ROUND(SUMIF('FCM-RNS-LMP Assumptions'!$I:$I,"="&amp;DATEVALUE('Monthly Value (3)'!BH$6&amp;"/1/"&amp;'Monthly Value (3)'!BH$4),'FCM-RNS-LMP Assumptions'!$J:$J)*'Monthly Value (3)'!BH$20,2)</f>
        <v>0</v>
      </c>
      <c r="BI33" s="7">
        <f>ROUND(SUMIF('FCM-RNS-LMP Assumptions'!$I:$I,"="&amp;DATEVALUE('Monthly Value (3)'!BI$6&amp;"/1/"&amp;'Monthly Value (3)'!BI$4),'FCM-RNS-LMP Assumptions'!$J:$J)*'Monthly Value (3)'!BI$20,2)</f>
        <v>0</v>
      </c>
      <c r="BJ33" s="7">
        <f>ROUND(SUMIF('FCM-RNS-LMP Assumptions'!$I:$I,"="&amp;DATEVALUE('Monthly Value (3)'!BJ$6&amp;"/1/"&amp;'Monthly Value (3)'!BJ$4),'FCM-RNS-LMP Assumptions'!$J:$J)*'Monthly Value (3)'!BJ$20,2)</f>
        <v>0</v>
      </c>
      <c r="BK33" s="7">
        <f>ROUND(SUMIF('FCM-RNS-LMP Assumptions'!$I:$I,"="&amp;DATEVALUE('Monthly Value (3)'!BK$6&amp;"/1/"&amp;'Monthly Value (3)'!BK$4),'FCM-RNS-LMP Assumptions'!$J:$J)*'Monthly Value (3)'!BK$20,2)</f>
        <v>0</v>
      </c>
      <c r="BL33" s="7">
        <f>ROUND(SUMIF('FCM-RNS-LMP Assumptions'!$I:$I,"="&amp;DATEVALUE('Monthly Value (3)'!BL$6&amp;"/1/"&amp;'Monthly Value (3)'!BL$4),'FCM-RNS-LMP Assumptions'!$J:$J)*'Monthly Value (3)'!BL$20,2)</f>
        <v>0</v>
      </c>
      <c r="BM33" s="7">
        <f>ROUND(SUMIF('FCM-RNS-LMP Assumptions'!$I:$I,"="&amp;DATEVALUE('Monthly Value (3)'!BM$6&amp;"/1/"&amp;'Monthly Value (3)'!BM$4),'FCM-RNS-LMP Assumptions'!$J:$J)*'Monthly Value (3)'!BM$20,2)</f>
        <v>0</v>
      </c>
      <c r="BN33" s="7">
        <f>ROUND(SUMIF('FCM-RNS-LMP Assumptions'!$I:$I,"="&amp;DATEVALUE('Monthly Value (3)'!BN$6&amp;"/1/"&amp;'Monthly Value (3)'!BN$4),'FCM-RNS-LMP Assumptions'!$J:$J)*'Monthly Value (3)'!BN$20,2)</f>
        <v>0</v>
      </c>
      <c r="BO33" s="7">
        <f>ROUND(SUMIF('FCM-RNS-LMP Assumptions'!$I:$I,"="&amp;DATEVALUE('Monthly Value (3)'!BO$6&amp;"/1/"&amp;'Monthly Value (3)'!BO$4),'FCM-RNS-LMP Assumptions'!$J:$J)*'Monthly Value (3)'!BO$20,2)</f>
        <v>0</v>
      </c>
      <c r="BP33" s="7">
        <f>ROUND(SUMIF('FCM-RNS-LMP Assumptions'!$I:$I,"="&amp;DATEVALUE('Monthly Value (3)'!BP$6&amp;"/1/"&amp;'Monthly Value (3)'!BP$4),'FCM-RNS-LMP Assumptions'!$J:$J)*'Monthly Value (3)'!BP$20,2)</f>
        <v>0</v>
      </c>
      <c r="BQ33" s="7">
        <f>ROUND(SUMIF('FCM-RNS-LMP Assumptions'!$I:$I,"="&amp;DATEVALUE('Monthly Value (3)'!BQ$6&amp;"/1/"&amp;'Monthly Value (3)'!BQ$4),'FCM-RNS-LMP Assumptions'!$J:$J)*'Monthly Value (3)'!BQ$20,2)</f>
        <v>0</v>
      </c>
      <c r="BR33" s="7">
        <f>ROUND(SUMIF('FCM-RNS-LMP Assumptions'!$I:$I,"="&amp;DATEVALUE('Monthly Value (3)'!BR$6&amp;"/1/"&amp;'Monthly Value (3)'!BR$4),'FCM-RNS-LMP Assumptions'!$J:$J)*'Monthly Value (3)'!BR$20,2)</f>
        <v>0</v>
      </c>
      <c r="BS33" s="7">
        <f>ROUND(SUMIF('FCM-RNS-LMP Assumptions'!$I:$I,"="&amp;DATEVALUE('Monthly Value (3)'!BS$6&amp;"/1/"&amp;'Monthly Value (3)'!BS$4),'FCM-RNS-LMP Assumptions'!$J:$J)*'Monthly Value (3)'!BS$20,2)</f>
        <v>0</v>
      </c>
      <c r="BT33" s="7">
        <f>ROUND(SUMIF('FCM-RNS-LMP Assumptions'!$I:$I,"="&amp;DATEVALUE('Monthly Value (3)'!BT$6&amp;"/1/"&amp;'Monthly Value (3)'!BT$4),'FCM-RNS-LMP Assumptions'!$J:$J)*'Monthly Value (3)'!BT$20,2)</f>
        <v>0</v>
      </c>
      <c r="BU33" s="7">
        <f>ROUND(SUMIF('FCM-RNS-LMP Assumptions'!$I:$I,"="&amp;DATEVALUE('Monthly Value (3)'!BU$6&amp;"/1/"&amp;'Monthly Value (3)'!BU$4),'FCM-RNS-LMP Assumptions'!$J:$J)*'Monthly Value (3)'!BU$20,2)</f>
        <v>0</v>
      </c>
      <c r="BV33" s="7">
        <f>ROUND(SUMIF('FCM-RNS-LMP Assumptions'!$I:$I,"="&amp;DATEVALUE('Monthly Value (3)'!BV$6&amp;"/1/"&amp;'Monthly Value (3)'!BV$4),'FCM-RNS-LMP Assumptions'!$J:$J)*'Monthly Value (3)'!BV$20,2)</f>
        <v>0</v>
      </c>
      <c r="BW33" s="7">
        <f>ROUND(SUMIF('FCM-RNS-LMP Assumptions'!$I:$I,"="&amp;DATEVALUE('Monthly Value (3)'!BW$6&amp;"/1/"&amp;'Monthly Value (3)'!BW$4),'FCM-RNS-LMP Assumptions'!$J:$J)*'Monthly Value (3)'!BW$20,2)</f>
        <v>0</v>
      </c>
      <c r="BX33" s="7">
        <f>ROUND(SUMIF('FCM-RNS-LMP Assumptions'!$I:$I,"="&amp;DATEVALUE('Monthly Value (3)'!BX$6&amp;"/1/"&amp;'Monthly Value (3)'!BX$4),'FCM-RNS-LMP Assumptions'!$J:$J)*'Monthly Value (3)'!BX$20,2)</f>
        <v>0</v>
      </c>
      <c r="BY33" s="7">
        <f>ROUND(SUMIF('FCM-RNS-LMP Assumptions'!$I:$I,"="&amp;DATEVALUE('Monthly Value (3)'!BY$6&amp;"/1/"&amp;'Monthly Value (3)'!BY$4),'FCM-RNS-LMP Assumptions'!$J:$J)*'Monthly Value (3)'!BY$20,2)</f>
        <v>0</v>
      </c>
      <c r="BZ33" s="7">
        <f>ROUND(SUMIF('FCM-RNS-LMP Assumptions'!$I:$I,"="&amp;DATEVALUE('Monthly Value (3)'!BZ$6&amp;"/1/"&amp;'Monthly Value (3)'!BZ$4),'FCM-RNS-LMP Assumptions'!$J:$J)*'Monthly Value (3)'!BZ$20,2)</f>
        <v>0</v>
      </c>
      <c r="CA33" s="7">
        <f>ROUND(SUMIF('FCM-RNS-LMP Assumptions'!$I:$I,"="&amp;DATEVALUE('Monthly Value (3)'!CA$6&amp;"/1/"&amp;'Monthly Value (3)'!CA$4),'FCM-RNS-LMP Assumptions'!$J:$J)*'Monthly Value (3)'!CA$20,2)</f>
        <v>0</v>
      </c>
      <c r="CB33" s="7">
        <f>ROUND(SUMIF('FCM-RNS-LMP Assumptions'!$I:$I,"="&amp;DATEVALUE('Monthly Value (3)'!CB$6&amp;"/1/"&amp;'Monthly Value (3)'!CB$4),'FCM-RNS-LMP Assumptions'!$J:$J)*'Monthly Value (3)'!CB$20,2)</f>
        <v>0</v>
      </c>
      <c r="CC33" s="7">
        <f>ROUND(SUMIF('FCM-RNS-LMP Assumptions'!$I:$I,"="&amp;DATEVALUE('Monthly Value (3)'!CC$6&amp;"/1/"&amp;'Monthly Value (3)'!CC$4),'FCM-RNS-LMP Assumptions'!$J:$J)*'Monthly Value (3)'!CC$20,2)</f>
        <v>0</v>
      </c>
      <c r="CD33" s="7">
        <f>ROUND(SUMIF('FCM-RNS-LMP Assumptions'!$I:$I,"="&amp;DATEVALUE('Monthly Value (3)'!CD$6&amp;"/1/"&amp;'Monthly Value (3)'!CD$4),'FCM-RNS-LMP Assumptions'!$J:$J)*'Monthly Value (3)'!CD$20,2)</f>
        <v>0</v>
      </c>
      <c r="CE33" s="7">
        <f>ROUND(SUMIF('FCM-RNS-LMP Assumptions'!$I:$I,"="&amp;DATEVALUE('Monthly Value (3)'!CE$6&amp;"/1/"&amp;'Monthly Value (3)'!CE$4),'FCM-RNS-LMP Assumptions'!$J:$J)*'Monthly Value (3)'!CE$20,2)</f>
        <v>0</v>
      </c>
      <c r="CF33" s="7">
        <f>ROUND(SUMIF('FCM-RNS-LMP Assumptions'!$I:$I,"="&amp;DATEVALUE('Monthly Value (3)'!CF$6&amp;"/1/"&amp;'Monthly Value (3)'!CF$4),'FCM-RNS-LMP Assumptions'!$J:$J)*'Monthly Value (3)'!CF$20,2)</f>
        <v>0</v>
      </c>
      <c r="CG33" s="7">
        <f>ROUND(SUMIF('FCM-RNS-LMP Assumptions'!$I:$I,"="&amp;DATEVALUE('Monthly Value (3)'!CG$6&amp;"/1/"&amp;'Monthly Value (3)'!CG$4),'FCM-RNS-LMP Assumptions'!$J:$J)*'Monthly Value (3)'!CG$20,2)</f>
        <v>0</v>
      </c>
      <c r="CH33" s="7">
        <f>ROUND(SUMIF('FCM-RNS-LMP Assumptions'!$I:$I,"="&amp;DATEVALUE('Monthly Value (3)'!CH$6&amp;"/1/"&amp;'Monthly Value (3)'!CH$4),'FCM-RNS-LMP Assumptions'!$J:$J)*'Monthly Value (3)'!CH$20,2)</f>
        <v>0</v>
      </c>
      <c r="CI33" s="7">
        <f>ROUND(SUMIF('FCM-RNS-LMP Assumptions'!$I:$I,"="&amp;DATEVALUE('Monthly Value (3)'!CI$6&amp;"/1/"&amp;'Monthly Value (3)'!CI$4),'FCM-RNS-LMP Assumptions'!$J:$J)*'Monthly Value (3)'!CI$20,2)</f>
        <v>0</v>
      </c>
      <c r="CJ33" s="7">
        <f>ROUND(SUMIF('FCM-RNS-LMP Assumptions'!$I:$I,"="&amp;DATEVALUE('Monthly Value (3)'!CJ$6&amp;"/1/"&amp;'Monthly Value (3)'!CJ$4),'FCM-RNS-LMP Assumptions'!$J:$J)*'Monthly Value (3)'!CJ$20,2)</f>
        <v>0</v>
      </c>
      <c r="CK33" s="7">
        <f>ROUND(SUMIF('FCM-RNS-LMP Assumptions'!$I:$I,"="&amp;DATEVALUE('Monthly Value (3)'!CK$6&amp;"/1/"&amp;'Monthly Value (3)'!CK$4),'FCM-RNS-LMP Assumptions'!$J:$J)*'Monthly Value (3)'!CK$20,2)</f>
        <v>0</v>
      </c>
      <c r="CL33" s="7">
        <f>ROUND(SUMIF('FCM-RNS-LMP Assumptions'!$I:$I,"="&amp;DATEVALUE('Monthly Value (3)'!CL$6&amp;"/1/"&amp;'Monthly Value (3)'!CL$4),'FCM-RNS-LMP Assumptions'!$J:$J)*'Monthly Value (3)'!CL$20,2)</f>
        <v>0</v>
      </c>
      <c r="CM33" s="7">
        <f>ROUND(SUMIF('FCM-RNS-LMP Assumptions'!$I:$I,"="&amp;DATEVALUE('Monthly Value (3)'!CM$6&amp;"/1/"&amp;'Monthly Value (3)'!CM$4),'FCM-RNS-LMP Assumptions'!$J:$J)*'Monthly Value (3)'!CM$20,2)</f>
        <v>0</v>
      </c>
      <c r="CN33" s="7">
        <f>ROUND(SUMIF('FCM-RNS-LMP Assumptions'!$I:$I,"="&amp;DATEVALUE('Monthly Value (3)'!CN$6&amp;"/1/"&amp;'Monthly Value (3)'!CN$4),'FCM-RNS-LMP Assumptions'!$J:$J)*'Monthly Value (3)'!CN$20,2)</f>
        <v>0</v>
      </c>
      <c r="CO33" s="7">
        <f>ROUND(SUMIF('FCM-RNS-LMP Assumptions'!$I:$I,"="&amp;DATEVALUE('Monthly Value (3)'!CO$6&amp;"/1/"&amp;'Monthly Value (3)'!CO$4),'FCM-RNS-LMP Assumptions'!$J:$J)*'Monthly Value (3)'!CO$20,2)</f>
        <v>0</v>
      </c>
      <c r="CP33" s="7">
        <f>ROUND(SUMIF('FCM-RNS-LMP Assumptions'!$I:$I,"="&amp;DATEVALUE('Monthly Value (3)'!CP$6&amp;"/1/"&amp;'Monthly Value (3)'!CP$4),'FCM-RNS-LMP Assumptions'!$J:$J)*'Monthly Value (3)'!CP$20,2)</f>
        <v>0</v>
      </c>
      <c r="CQ33" s="7">
        <f>ROUND(SUMIF('FCM-RNS-LMP Assumptions'!$I:$I,"="&amp;DATEVALUE('Monthly Value (3)'!CQ$6&amp;"/1/"&amp;'Monthly Value (3)'!CQ$4),'FCM-RNS-LMP Assumptions'!$J:$J)*'Monthly Value (3)'!CQ$20,2)</f>
        <v>0</v>
      </c>
      <c r="CR33" s="7">
        <f>ROUND(SUMIF('FCM-RNS-LMP Assumptions'!$I:$I,"="&amp;DATEVALUE('Monthly Value (3)'!CR$6&amp;"/1/"&amp;'Monthly Value (3)'!CR$4),'FCM-RNS-LMP Assumptions'!$J:$J)*'Monthly Value (3)'!CR$20,2)</f>
        <v>0</v>
      </c>
      <c r="CS33" s="7">
        <f>ROUND(SUMIF('FCM-RNS-LMP Assumptions'!$I:$I,"="&amp;DATEVALUE('Monthly Value (3)'!CS$6&amp;"/1/"&amp;'Monthly Value (3)'!CS$4),'FCM-RNS-LMP Assumptions'!$J:$J)*'Monthly Value (3)'!CS$20,2)</f>
        <v>0</v>
      </c>
      <c r="CT33" s="7">
        <f>ROUND(SUMIF('FCM-RNS-LMP Assumptions'!$I:$I,"="&amp;DATEVALUE('Monthly Value (3)'!CT$6&amp;"/1/"&amp;'Monthly Value (3)'!CT$4),'FCM-RNS-LMP Assumptions'!$J:$J)*'Monthly Value (3)'!CT$20,2)</f>
        <v>0</v>
      </c>
      <c r="CU33" s="7">
        <f>ROUND(SUMIF('FCM-RNS-LMP Assumptions'!$I:$I,"="&amp;DATEVALUE('Monthly Value (3)'!CU$6&amp;"/1/"&amp;'Monthly Value (3)'!CU$4),'FCM-RNS-LMP Assumptions'!$J:$J)*'Monthly Value (3)'!CU$20,2)</f>
        <v>0</v>
      </c>
      <c r="CV33" s="7">
        <f>ROUND(SUMIF('FCM-RNS-LMP Assumptions'!$I:$I,"="&amp;DATEVALUE('Monthly Value (3)'!CV$6&amp;"/1/"&amp;'Monthly Value (3)'!CV$4),'FCM-RNS-LMP Assumptions'!$J:$J)*'Monthly Value (3)'!CV$20,2)</f>
        <v>0</v>
      </c>
      <c r="CW33" s="7">
        <f>ROUND(SUMIF('FCM-RNS-LMP Assumptions'!$I:$I,"="&amp;DATEVALUE('Monthly Value (3)'!CW$6&amp;"/1/"&amp;'Monthly Value (3)'!CW$4),'FCM-RNS-LMP Assumptions'!$J:$J)*'Monthly Value (3)'!CW$20,2)</f>
        <v>0</v>
      </c>
      <c r="CX33" s="7">
        <f>ROUND(SUMIF('FCM-RNS-LMP Assumptions'!$I:$I,"="&amp;DATEVALUE('Monthly Value (3)'!CX$6&amp;"/1/"&amp;'Monthly Value (3)'!CX$4),'FCM-RNS-LMP Assumptions'!$J:$J)*'Monthly Value (3)'!CX$20,2)</f>
        <v>0</v>
      </c>
      <c r="CY33" s="7">
        <f>ROUND(SUMIF('FCM-RNS-LMP Assumptions'!$I:$I,"="&amp;DATEVALUE('Monthly Value (3)'!CY$6&amp;"/1/"&amp;'Monthly Value (3)'!CY$4),'FCM-RNS-LMP Assumptions'!$J:$J)*'Monthly Value (3)'!CY$20,2)</f>
        <v>0</v>
      </c>
      <c r="CZ33" s="7">
        <f>ROUND(SUMIF('FCM-RNS-LMP Assumptions'!$I:$I,"="&amp;DATEVALUE('Monthly Value (3)'!CZ$6&amp;"/1/"&amp;'Monthly Value (3)'!CZ$4),'FCM-RNS-LMP Assumptions'!$J:$J)*'Monthly Value (3)'!CZ$20,2)</f>
        <v>0</v>
      </c>
      <c r="DA33" s="7">
        <f>ROUND(SUMIF('FCM-RNS-LMP Assumptions'!$I:$I,"="&amp;DATEVALUE('Monthly Value (3)'!DA$6&amp;"/1/"&amp;'Monthly Value (3)'!DA$4),'FCM-RNS-LMP Assumptions'!$J:$J)*'Monthly Value (3)'!DA$20,2)</f>
        <v>0</v>
      </c>
      <c r="DB33" s="7">
        <f>ROUND(SUMIF('FCM-RNS-LMP Assumptions'!$I:$I,"="&amp;DATEVALUE('Monthly Value (3)'!DB$6&amp;"/1/"&amp;'Monthly Value (3)'!DB$4),'FCM-RNS-LMP Assumptions'!$J:$J)*'Monthly Value (3)'!DB$20,2)</f>
        <v>0</v>
      </c>
      <c r="DC33" s="7">
        <f>ROUND(SUMIF('FCM-RNS-LMP Assumptions'!$I:$I,"="&amp;DATEVALUE('Monthly Value (3)'!DC$6&amp;"/1/"&amp;'Monthly Value (3)'!DC$4),'FCM-RNS-LMP Assumptions'!$J:$J)*'Monthly Value (3)'!DC$20,2)</f>
        <v>0</v>
      </c>
      <c r="DD33" s="7">
        <f>ROUND(SUMIF('FCM-RNS-LMP Assumptions'!$I:$I,"="&amp;DATEVALUE('Monthly Value (3)'!DD$6&amp;"/1/"&amp;'Monthly Value (3)'!DD$4),'FCM-RNS-LMP Assumptions'!$J:$J)*'Monthly Value (3)'!DD$20,2)</f>
        <v>0</v>
      </c>
      <c r="DE33" s="7">
        <f>ROUND(SUMIF('FCM-RNS-LMP Assumptions'!$I:$I,"="&amp;DATEVALUE('Monthly Value (3)'!DE$6&amp;"/1/"&amp;'Monthly Value (3)'!DE$4),'FCM-RNS-LMP Assumptions'!$J:$J)*'Monthly Value (3)'!DE$20,2)</f>
        <v>0</v>
      </c>
      <c r="DF33" s="7">
        <f>ROUND(SUMIF('FCM-RNS-LMP Assumptions'!$I:$I,"="&amp;DATEVALUE('Monthly Value (3)'!DF$6&amp;"/1/"&amp;'Monthly Value (3)'!DF$4),'FCM-RNS-LMP Assumptions'!$J:$J)*'Monthly Value (3)'!DF$20,2)</f>
        <v>0</v>
      </c>
      <c r="DG33" s="7">
        <f>ROUND(SUMIF('FCM-RNS-LMP Assumptions'!$I:$I,"="&amp;DATEVALUE('Monthly Value (3)'!DG$6&amp;"/1/"&amp;'Monthly Value (3)'!DG$4),'FCM-RNS-LMP Assumptions'!$J:$J)*'Monthly Value (3)'!DG$20,2)</f>
        <v>0</v>
      </c>
      <c r="DH33" s="7">
        <f>ROUND(SUMIF('FCM-RNS-LMP Assumptions'!$I:$I,"="&amp;DATEVALUE('Monthly Value (3)'!DH$6&amp;"/1/"&amp;'Monthly Value (3)'!DH$4),'FCM-RNS-LMP Assumptions'!$J:$J)*'Monthly Value (3)'!DH$20,2)</f>
        <v>0</v>
      </c>
      <c r="DI33" s="7">
        <f>ROUND(SUMIF('FCM-RNS-LMP Assumptions'!$I:$I,"="&amp;DATEVALUE('Monthly Value (3)'!DI$6&amp;"/1/"&amp;'Monthly Value (3)'!DI$4),'FCM-RNS-LMP Assumptions'!$J:$J)*'Monthly Value (3)'!DI$20,2)</f>
        <v>0</v>
      </c>
      <c r="DJ33" s="7">
        <f>ROUND(SUMIF('FCM-RNS-LMP Assumptions'!$I:$I,"="&amp;DATEVALUE('Monthly Value (3)'!DJ$6&amp;"/1/"&amp;'Monthly Value (3)'!DJ$4),'FCM-RNS-LMP Assumptions'!$J:$J)*'Monthly Value (3)'!DJ$20,2)</f>
        <v>0</v>
      </c>
      <c r="DK33" s="7">
        <f>ROUND(SUMIF('FCM-RNS-LMP Assumptions'!$I:$I,"="&amp;DATEVALUE('Monthly Value (3)'!DK$6&amp;"/1/"&amp;'Monthly Value (3)'!DK$4),'FCM-RNS-LMP Assumptions'!$J:$J)*'Monthly Value (3)'!DK$20,2)</f>
        <v>0</v>
      </c>
      <c r="DL33" s="7">
        <f>ROUND(SUMIF('FCM-RNS-LMP Assumptions'!$I:$I,"="&amp;DATEVALUE('Monthly Value (3)'!DL$6&amp;"/1/"&amp;'Monthly Value (3)'!DL$4),'FCM-RNS-LMP Assumptions'!$J:$J)*'Monthly Value (3)'!DL$20,2)</f>
        <v>0</v>
      </c>
      <c r="DM33" s="7">
        <f>ROUND(SUMIF('FCM-RNS-LMP Assumptions'!$I:$I,"="&amp;DATEVALUE('Monthly Value (3)'!DM$6&amp;"/1/"&amp;'Monthly Value (3)'!DM$4),'FCM-RNS-LMP Assumptions'!$J:$J)*'Monthly Value (3)'!DM$20,2)</f>
        <v>0</v>
      </c>
      <c r="DN33" s="7">
        <f>ROUND(SUMIF('FCM-RNS-LMP Assumptions'!$I:$I,"="&amp;DATEVALUE('Monthly Value (3)'!DN$6&amp;"/1/"&amp;'Monthly Value (3)'!DN$4),'FCM-RNS-LMP Assumptions'!$J:$J)*'Monthly Value (3)'!DN$20,2)</f>
        <v>0</v>
      </c>
      <c r="DO33" s="7">
        <f>ROUND(SUMIF('FCM-RNS-LMP Assumptions'!$I:$I,"="&amp;DATEVALUE('Monthly Value (3)'!DO$6&amp;"/1/"&amp;'Monthly Value (3)'!DO$4),'FCM-RNS-LMP Assumptions'!$J:$J)*'Monthly Value (3)'!DO$20,2)</f>
        <v>0</v>
      </c>
      <c r="DP33" s="7">
        <f>ROUND(SUMIF('FCM-RNS-LMP Assumptions'!$I:$I,"="&amp;DATEVALUE('Monthly Value (3)'!DP$6&amp;"/1/"&amp;'Monthly Value (3)'!DP$4),'FCM-RNS-LMP Assumptions'!$J:$J)*'Monthly Value (3)'!DP$20,2)</f>
        <v>0</v>
      </c>
      <c r="DQ33" s="7">
        <f>ROUND(SUMIF('FCM-RNS-LMP Assumptions'!$I:$I,"="&amp;DATEVALUE('Monthly Value (3)'!DQ$6&amp;"/1/"&amp;'Monthly Value (3)'!DQ$4),'FCM-RNS-LMP Assumptions'!$J:$J)*'Monthly Value (3)'!DQ$20,2)</f>
        <v>0</v>
      </c>
      <c r="DR33" s="7">
        <f>ROUND(SUMIF('FCM-RNS-LMP Assumptions'!$I:$I,"="&amp;DATEVALUE('Monthly Value (3)'!DR$6&amp;"/1/"&amp;'Monthly Value (3)'!DR$4),'FCM-RNS-LMP Assumptions'!$J:$J)*'Monthly Value (3)'!DR$20,2)</f>
        <v>0</v>
      </c>
      <c r="DS33" s="7">
        <f>ROUND(SUMIF('FCM-RNS-LMP Assumptions'!$I:$I,"="&amp;DATEVALUE('Monthly Value (3)'!DS$6&amp;"/1/"&amp;'Monthly Value (3)'!DS$4),'FCM-RNS-LMP Assumptions'!$J:$J)*'Monthly Value (3)'!DS$20,2)</f>
        <v>0</v>
      </c>
      <c r="DT33" s="7">
        <f>ROUND(SUMIF('FCM-RNS-LMP Assumptions'!$I:$I,"="&amp;DATEVALUE('Monthly Value (3)'!DT$6&amp;"/1/"&amp;'Monthly Value (3)'!DT$4),'FCM-RNS-LMP Assumptions'!$J:$J)*'Monthly Value (3)'!DT$20,2)</f>
        <v>0</v>
      </c>
      <c r="DU33" s="7">
        <f>ROUND(SUMIF('FCM-RNS-LMP Assumptions'!$I:$I,"="&amp;DATEVALUE('Monthly Value (3)'!DU$6&amp;"/1/"&amp;'Monthly Value (3)'!DU$4),'FCM-RNS-LMP Assumptions'!$J:$J)*'Monthly Value (3)'!DU$20,2)</f>
        <v>0</v>
      </c>
      <c r="DV33" s="7">
        <f>ROUND(SUMIF('FCM-RNS-LMP Assumptions'!$I:$I,"="&amp;DATEVALUE('Monthly Value (3)'!DV$6&amp;"/1/"&amp;'Monthly Value (3)'!DV$4),'FCM-RNS-LMP Assumptions'!$J:$J)*'Monthly Value (3)'!DV$20,2)</f>
        <v>0</v>
      </c>
      <c r="DW33" s="7">
        <f>ROUND(SUMIF('FCM-RNS-LMP Assumptions'!$I:$I,"="&amp;DATEVALUE('Monthly Value (3)'!DW$6&amp;"/1/"&amp;'Monthly Value (3)'!DW$4),'FCM-RNS-LMP Assumptions'!$J:$J)*'Monthly Value (3)'!DW$20,2)</f>
        <v>0</v>
      </c>
      <c r="DX33" s="7">
        <f>ROUND(SUMIF('FCM-RNS-LMP Assumptions'!$I:$I,"="&amp;DATEVALUE('Monthly Value (3)'!DX$6&amp;"/1/"&amp;'Monthly Value (3)'!DX$4),'FCM-RNS-LMP Assumptions'!$J:$J)*'Monthly Value (3)'!DX$20,2)</f>
        <v>0</v>
      </c>
      <c r="DY33" s="7">
        <f>ROUND(SUMIF('FCM-RNS-LMP Assumptions'!$I:$I,"="&amp;DATEVALUE('Monthly Value (3)'!DY$6&amp;"/1/"&amp;'Monthly Value (3)'!DY$4),'FCM-RNS-LMP Assumptions'!$J:$J)*'Monthly Value (3)'!DY$20,2)</f>
        <v>0</v>
      </c>
      <c r="DZ33" s="7">
        <f>ROUND(SUMIF('FCM-RNS-LMP Assumptions'!$I:$I,"="&amp;DATEVALUE('Monthly Value (3)'!DZ$6&amp;"/1/"&amp;'Monthly Value (3)'!DZ$4),'FCM-RNS-LMP Assumptions'!$J:$J)*'Monthly Value (3)'!DZ$20,2)</f>
        <v>0</v>
      </c>
      <c r="EA33" s="7">
        <f>ROUND(SUMIF('FCM-RNS-LMP Assumptions'!$I:$I,"="&amp;DATEVALUE('Monthly Value (3)'!EA$6&amp;"/1/"&amp;'Monthly Value (3)'!EA$4),'FCM-RNS-LMP Assumptions'!$J:$J)*'Monthly Value (3)'!EA$20,2)</f>
        <v>0</v>
      </c>
      <c r="EB33" s="7">
        <f>ROUND(SUMIF('FCM-RNS-LMP Assumptions'!$I:$I,"="&amp;DATEVALUE('Monthly Value (3)'!EB$6&amp;"/1/"&amp;'Monthly Value (3)'!EB$4),'FCM-RNS-LMP Assumptions'!$J:$J)*'Monthly Value (3)'!EB$20,2)</f>
        <v>0</v>
      </c>
      <c r="EC33" s="7">
        <f>ROUND(SUMIF('FCM-RNS-LMP Assumptions'!$I:$I,"="&amp;DATEVALUE('Monthly Value (3)'!EC$6&amp;"/1/"&amp;'Monthly Value (3)'!EC$4),'FCM-RNS-LMP Assumptions'!$J:$J)*'Monthly Value (3)'!EC$20,2)</f>
        <v>0</v>
      </c>
      <c r="ED33" s="7">
        <f>ROUND(SUMIF('FCM-RNS-LMP Assumptions'!$I:$I,"="&amp;DATEVALUE('Monthly Value (3)'!ED$6&amp;"/1/"&amp;'Monthly Value (3)'!ED$4),'FCM-RNS-LMP Assumptions'!$J:$J)*'Monthly Value (3)'!ED$20,2)</f>
        <v>0</v>
      </c>
      <c r="EE33" s="7">
        <f>ROUND(SUMIF('FCM-RNS-LMP Assumptions'!$I:$I,"="&amp;DATEVALUE('Monthly Value (3)'!EE$6&amp;"/1/"&amp;'Monthly Value (3)'!EE$4),'FCM-RNS-LMP Assumptions'!$J:$J)*'Monthly Value (3)'!EE$20,2)</f>
        <v>0</v>
      </c>
      <c r="EF33" s="7">
        <f>ROUND(SUMIF('FCM-RNS-LMP Assumptions'!$I:$I,"="&amp;DATEVALUE('Monthly Value (3)'!EF$6&amp;"/1/"&amp;'Monthly Value (3)'!EF$4),'FCM-RNS-LMP Assumptions'!$J:$J)*'Monthly Value (3)'!EF$20,2)</f>
        <v>0</v>
      </c>
      <c r="EG33" s="7">
        <f>ROUND(SUMIF('FCM-RNS-LMP Assumptions'!$I:$I,"="&amp;DATEVALUE('Monthly Value (3)'!EG$6&amp;"/1/"&amp;'Monthly Value (3)'!EG$4),'FCM-RNS-LMP Assumptions'!$J:$J)*'Monthly Value (3)'!EG$20,2)</f>
        <v>0</v>
      </c>
      <c r="EH33" s="7">
        <f>ROUND(SUMIF('FCM-RNS-LMP Assumptions'!$I:$I,"="&amp;DATEVALUE('Monthly Value (3)'!EH$6&amp;"/1/"&amp;'Monthly Value (3)'!EH$4),'FCM-RNS-LMP Assumptions'!$J:$J)*'Monthly Value (3)'!EH$20,2)</f>
        <v>0</v>
      </c>
      <c r="EI33" s="7">
        <f>ROUND(SUMIF('FCM-RNS-LMP Assumptions'!$I:$I,"="&amp;DATEVALUE('Monthly Value (3)'!EI$6&amp;"/1/"&amp;'Monthly Value (3)'!EI$4),'FCM-RNS-LMP Assumptions'!$J:$J)*'Monthly Value (3)'!EI$20,2)</f>
        <v>0</v>
      </c>
      <c r="EJ33" s="7">
        <f>ROUND(SUMIF('FCM-RNS-LMP Assumptions'!$I:$I,"="&amp;DATEVALUE('Monthly Value (3)'!EJ$6&amp;"/1/"&amp;'Monthly Value (3)'!EJ$4),'FCM-RNS-LMP Assumptions'!$J:$J)*'Monthly Value (3)'!EJ$20,2)</f>
        <v>0</v>
      </c>
      <c r="EK33" s="7">
        <f>ROUND(SUMIF('FCM-RNS-LMP Assumptions'!$I:$I,"="&amp;DATEVALUE('Monthly Value (3)'!EK$6&amp;"/1/"&amp;'Monthly Value (3)'!EK$4),'FCM-RNS-LMP Assumptions'!$J:$J)*'Monthly Value (3)'!EK$20,2)</f>
        <v>0</v>
      </c>
      <c r="EL33" s="7">
        <f>ROUND(SUMIF('FCM-RNS-LMP Assumptions'!$I:$I,"="&amp;DATEVALUE('Monthly Value (3)'!EL$6&amp;"/1/"&amp;'Monthly Value (3)'!EL$4),'FCM-RNS-LMP Assumptions'!$J:$J)*'Monthly Value (3)'!EL$20,2)</f>
        <v>0</v>
      </c>
      <c r="EM33" s="7">
        <f>ROUND(SUMIF('FCM-RNS-LMP Assumptions'!$I:$I,"="&amp;DATEVALUE('Monthly Value (3)'!EM$6&amp;"/1/"&amp;'Monthly Value (3)'!EM$4),'FCM-RNS-LMP Assumptions'!$J:$J)*'Monthly Value (3)'!EM$20,2)</f>
        <v>0</v>
      </c>
      <c r="EN33" s="7">
        <f>ROUND(SUMIF('FCM-RNS-LMP Assumptions'!$I:$I,"="&amp;DATEVALUE('Monthly Value (3)'!EN$6&amp;"/1/"&amp;'Monthly Value (3)'!EN$4),'FCM-RNS-LMP Assumptions'!$J:$J)*'Monthly Value (3)'!EN$20,2)</f>
        <v>0</v>
      </c>
      <c r="EO33" s="7">
        <f>ROUND(SUMIF('FCM-RNS-LMP Assumptions'!$I:$I,"="&amp;DATEVALUE('Monthly Value (3)'!EO$6&amp;"/1/"&amp;'Monthly Value (3)'!EO$4),'FCM-RNS-LMP Assumptions'!$J:$J)*'Monthly Value (3)'!EO$20,2)</f>
        <v>0</v>
      </c>
      <c r="EP33" s="7">
        <f>ROUND(SUMIF('FCM-RNS-LMP Assumptions'!$I:$I,"="&amp;DATEVALUE('Monthly Value (3)'!EP$6&amp;"/1/"&amp;'Monthly Value (3)'!EP$4),'FCM-RNS-LMP Assumptions'!$J:$J)*'Monthly Value (3)'!EP$20,2)</f>
        <v>0</v>
      </c>
      <c r="EQ33" s="7">
        <f>ROUND(SUMIF('FCM-RNS-LMP Assumptions'!$I:$I,"="&amp;DATEVALUE('Monthly Value (3)'!EQ$6&amp;"/1/"&amp;'Monthly Value (3)'!EQ$4),'FCM-RNS-LMP Assumptions'!$J:$J)*'Monthly Value (3)'!EQ$20,2)</f>
        <v>0</v>
      </c>
      <c r="ER33" s="7">
        <f>ROUND(SUMIF('FCM-RNS-LMP Assumptions'!$I:$I,"="&amp;DATEVALUE('Monthly Value (3)'!ER$6&amp;"/1/"&amp;'Monthly Value (3)'!ER$4),'FCM-RNS-LMP Assumptions'!$J:$J)*'Monthly Value (3)'!ER$20,2)</f>
        <v>0</v>
      </c>
      <c r="ES33" s="7">
        <f>ROUND(SUMIF('FCM-RNS-LMP Assumptions'!$I:$I,"="&amp;DATEVALUE('Monthly Value (3)'!ES$6&amp;"/1/"&amp;'Monthly Value (3)'!ES$4),'FCM-RNS-LMP Assumptions'!$J:$J)*'Monthly Value (3)'!ES$20,2)</f>
        <v>0</v>
      </c>
      <c r="ET33" s="7">
        <f>ROUND(SUMIF('FCM-RNS-LMP Assumptions'!$I:$I,"="&amp;DATEVALUE('Monthly Value (3)'!ET$6&amp;"/1/"&amp;'Monthly Value (3)'!ET$4),'FCM-RNS-LMP Assumptions'!$J:$J)*'Monthly Value (3)'!ET$20,2)</f>
        <v>0</v>
      </c>
      <c r="EU33" s="7">
        <f>ROUND(SUMIF('FCM-RNS-LMP Assumptions'!$I:$I,"="&amp;DATEVALUE('Monthly Value (3)'!EU$6&amp;"/1/"&amp;'Monthly Value (3)'!EU$4),'FCM-RNS-LMP Assumptions'!$J:$J)*'Monthly Value (3)'!EU$20,2)</f>
        <v>0</v>
      </c>
      <c r="EV33" s="7">
        <f>ROUND(SUMIF('FCM-RNS-LMP Assumptions'!$I:$I,"="&amp;DATEVALUE('Monthly Value (3)'!EV$6&amp;"/1/"&amp;'Monthly Value (3)'!EV$4),'FCM-RNS-LMP Assumptions'!$J:$J)*'Monthly Value (3)'!EV$20,2)</f>
        <v>0</v>
      </c>
      <c r="EW33" s="7">
        <f>ROUND(SUMIF('FCM-RNS-LMP Assumptions'!$I:$I,"="&amp;DATEVALUE('Monthly Value (3)'!EW$6&amp;"/1/"&amp;'Monthly Value (3)'!EW$4),'FCM-RNS-LMP Assumptions'!$J:$J)*'Monthly Value (3)'!EW$20,2)</f>
        <v>0</v>
      </c>
      <c r="EX33" s="7">
        <f>ROUND(SUMIF('FCM-RNS-LMP Assumptions'!$I:$I,"="&amp;DATEVALUE('Monthly Value (3)'!EX$6&amp;"/1/"&amp;'Monthly Value (3)'!EX$4),'FCM-RNS-LMP Assumptions'!$J:$J)*'Monthly Value (3)'!EX$20,2)</f>
        <v>0</v>
      </c>
      <c r="EY33" s="7">
        <f>ROUND(SUMIF('FCM-RNS-LMP Assumptions'!$I:$I,"="&amp;DATEVALUE('Monthly Value (3)'!EY$6&amp;"/1/"&amp;'Monthly Value (3)'!EY$4),'FCM-RNS-LMP Assumptions'!$J:$J)*'Monthly Value (3)'!EY$20,2)</f>
        <v>0</v>
      </c>
      <c r="EZ33" s="7">
        <f>ROUND(SUMIF('FCM-RNS-LMP Assumptions'!$I:$I,"="&amp;DATEVALUE('Monthly Value (3)'!EZ$6&amp;"/1/"&amp;'Monthly Value (3)'!EZ$4),'FCM-RNS-LMP Assumptions'!$J:$J)*'Monthly Value (3)'!EZ$20,2)</f>
        <v>0</v>
      </c>
      <c r="FA33" s="7">
        <f>ROUND(SUMIF('FCM-RNS-LMP Assumptions'!$I:$I,"="&amp;DATEVALUE('Monthly Value (3)'!FA$6&amp;"/1/"&amp;'Monthly Value (3)'!FA$4),'FCM-RNS-LMP Assumptions'!$J:$J)*'Monthly Value (3)'!FA$20,2)</f>
        <v>0</v>
      </c>
      <c r="FB33" s="7">
        <f>ROUND(SUMIF('FCM-RNS-LMP Assumptions'!$I:$I,"="&amp;DATEVALUE('Monthly Value (3)'!FB$6&amp;"/1/"&amp;'Monthly Value (3)'!FB$4),'FCM-RNS-LMP Assumptions'!$J:$J)*'Monthly Value (3)'!FB$20,2)</f>
        <v>0</v>
      </c>
      <c r="FC33" s="7">
        <f>ROUND(SUMIF('FCM-RNS-LMP Assumptions'!$I:$I,"="&amp;DATEVALUE('Monthly Value (3)'!FC$6&amp;"/1/"&amp;'Monthly Value (3)'!FC$4),'FCM-RNS-LMP Assumptions'!$J:$J)*'Monthly Value (3)'!FC$20,2)</f>
        <v>0</v>
      </c>
      <c r="FD33" s="7">
        <f>ROUND(SUMIF('FCM-RNS-LMP Assumptions'!$I:$I,"="&amp;DATEVALUE('Monthly Value (3)'!FD$6&amp;"/1/"&amp;'Monthly Value (3)'!FD$4),'FCM-RNS-LMP Assumptions'!$J:$J)*'Monthly Value (3)'!FD$20,2)</f>
        <v>0</v>
      </c>
      <c r="FE33" s="7">
        <f>ROUND(SUMIF('FCM-RNS-LMP Assumptions'!$I:$I,"="&amp;DATEVALUE('Monthly Value (3)'!FE$6&amp;"/1/"&amp;'Monthly Value (3)'!FE$4),'FCM-RNS-LMP Assumptions'!$J:$J)*'Monthly Value (3)'!FE$20,2)</f>
        <v>0</v>
      </c>
      <c r="FF33" s="7">
        <f>ROUND(SUMIF('FCM-RNS-LMP Assumptions'!$I:$I,"="&amp;DATEVALUE('Monthly Value (3)'!FF$6&amp;"/1/"&amp;'Monthly Value (3)'!FF$4),'FCM-RNS-LMP Assumptions'!$J:$J)*'Monthly Value (3)'!FF$20,2)</f>
        <v>0</v>
      </c>
      <c r="FG33" s="7">
        <f>ROUND(SUMIF('FCM-RNS-LMP Assumptions'!$I:$I,"="&amp;DATEVALUE('Monthly Value (3)'!FG$6&amp;"/1/"&amp;'Monthly Value (3)'!FG$4),'FCM-RNS-LMP Assumptions'!$J:$J)*'Monthly Value (3)'!FG$20,2)</f>
        <v>0</v>
      </c>
      <c r="FH33" s="7">
        <f>ROUND(SUMIF('FCM-RNS-LMP Assumptions'!$I:$I,"="&amp;DATEVALUE('Monthly Value (3)'!FH$6&amp;"/1/"&amp;'Monthly Value (3)'!FH$4),'FCM-RNS-LMP Assumptions'!$J:$J)*'Monthly Value (3)'!FH$20,2)</f>
        <v>0</v>
      </c>
      <c r="FI33" s="7">
        <f>ROUND(SUMIF('FCM-RNS-LMP Assumptions'!$I:$I,"="&amp;DATEVALUE('Monthly Value (3)'!FI$6&amp;"/1/"&amp;'Monthly Value (3)'!FI$4),'FCM-RNS-LMP Assumptions'!$J:$J)*'Monthly Value (3)'!FI$20,2)</f>
        <v>0</v>
      </c>
      <c r="FJ33" s="7">
        <f>ROUND(SUMIF('FCM-RNS-LMP Assumptions'!$I:$I,"="&amp;DATEVALUE('Monthly Value (3)'!FJ$6&amp;"/1/"&amp;'Monthly Value (3)'!FJ$4),'FCM-RNS-LMP Assumptions'!$J:$J)*'Monthly Value (3)'!FJ$20,2)</f>
        <v>0</v>
      </c>
      <c r="FK33" s="7">
        <f>ROUND(SUMIF('FCM-RNS-LMP Assumptions'!$I:$I,"="&amp;DATEVALUE('Monthly Value (3)'!FK$6&amp;"/1/"&amp;'Monthly Value (3)'!FK$4),'FCM-RNS-LMP Assumptions'!$J:$J)*'Monthly Value (3)'!FK$20,2)</f>
        <v>0</v>
      </c>
      <c r="FL33" s="7">
        <f>ROUND(SUMIF('FCM-RNS-LMP Assumptions'!$I:$I,"="&amp;DATEVALUE('Monthly Value (3)'!FL$6&amp;"/1/"&amp;'Monthly Value (3)'!FL$4),'FCM-RNS-LMP Assumptions'!$J:$J)*'Monthly Value (3)'!FL$20,2)</f>
        <v>0</v>
      </c>
      <c r="FM33" s="7">
        <f>ROUND(SUMIF('FCM-RNS-LMP Assumptions'!$I:$I,"="&amp;DATEVALUE('Monthly Value (3)'!FM$6&amp;"/1/"&amp;'Monthly Value (3)'!FM$4),'FCM-RNS-LMP Assumptions'!$J:$J)*'Monthly Value (3)'!FM$20,2)</f>
        <v>0</v>
      </c>
      <c r="FN33" s="7">
        <f>ROUND(SUMIF('FCM-RNS-LMP Assumptions'!$I:$I,"="&amp;DATEVALUE('Monthly Value (3)'!FN$6&amp;"/1/"&amp;'Monthly Value (3)'!FN$4),'FCM-RNS-LMP Assumptions'!$J:$J)*'Monthly Value (3)'!FN$20,2)</f>
        <v>0</v>
      </c>
      <c r="FO33" s="7">
        <f>ROUND(SUMIF('FCM-RNS-LMP Assumptions'!$I:$I,"="&amp;DATEVALUE('Monthly Value (3)'!FO$6&amp;"/1/"&amp;'Monthly Value (3)'!FO$4),'FCM-RNS-LMP Assumptions'!$J:$J)*'Monthly Value (3)'!FO$20,2)</f>
        <v>0</v>
      </c>
      <c r="FP33" s="7">
        <f>ROUND(SUMIF('FCM-RNS-LMP Assumptions'!$I:$I,"="&amp;DATEVALUE('Monthly Value (3)'!FP$6&amp;"/1/"&amp;'Monthly Value (3)'!FP$4),'FCM-RNS-LMP Assumptions'!$J:$J)*'Monthly Value (3)'!FP$20,2)</f>
        <v>0</v>
      </c>
      <c r="FQ33" s="7">
        <f>ROUND(SUMIF('FCM-RNS-LMP Assumptions'!$I:$I,"="&amp;DATEVALUE('Monthly Value (3)'!FQ$6&amp;"/1/"&amp;'Monthly Value (3)'!FQ$4),'FCM-RNS-LMP Assumptions'!$J:$J)*'Monthly Value (3)'!FQ$20,2)</f>
        <v>0</v>
      </c>
      <c r="FR33" s="7">
        <f>ROUND(SUMIF('FCM-RNS-LMP Assumptions'!$I:$I,"="&amp;DATEVALUE('Monthly Value (3)'!FR$6&amp;"/1/"&amp;'Monthly Value (3)'!FR$4),'FCM-RNS-LMP Assumptions'!$J:$J)*'Monthly Value (3)'!FR$20,2)</f>
        <v>0</v>
      </c>
      <c r="FS33" s="7">
        <f>ROUND(SUMIF('FCM-RNS-LMP Assumptions'!$I:$I,"="&amp;DATEVALUE('Monthly Value (3)'!FS$6&amp;"/1/"&amp;'Monthly Value (3)'!FS$4),'FCM-RNS-LMP Assumptions'!$J:$J)*'Monthly Value (3)'!FS$20,2)</f>
        <v>0</v>
      </c>
      <c r="FT33" s="7">
        <f>ROUND(SUMIF('FCM-RNS-LMP Assumptions'!$I:$I,"="&amp;DATEVALUE('Monthly Value (3)'!FT$6&amp;"/1/"&amp;'Monthly Value (3)'!FT$4),'FCM-RNS-LMP Assumptions'!$J:$J)*'Monthly Value (3)'!FT$20,2)</f>
        <v>0</v>
      </c>
      <c r="FU33" s="7">
        <f>ROUND(SUMIF('FCM-RNS-LMP Assumptions'!$I:$I,"="&amp;DATEVALUE('Monthly Value (3)'!FU$6&amp;"/1/"&amp;'Monthly Value (3)'!FU$4),'FCM-RNS-LMP Assumptions'!$J:$J)*'Monthly Value (3)'!FU$20,2)</f>
        <v>0</v>
      </c>
      <c r="FV33" s="7">
        <f>ROUND(SUMIF('FCM-RNS-LMP Assumptions'!$I:$I,"="&amp;DATEVALUE('Monthly Value (3)'!FV$6&amp;"/1/"&amp;'Monthly Value (3)'!FV$4),'FCM-RNS-LMP Assumptions'!$J:$J)*'Monthly Value (3)'!FV$20,2)</f>
        <v>0</v>
      </c>
      <c r="FW33" s="7">
        <f>ROUND(SUMIF('FCM-RNS-LMP Assumptions'!$I:$I,"="&amp;DATEVALUE('Monthly Value (3)'!FW$6&amp;"/1/"&amp;'Monthly Value (3)'!FW$4),'FCM-RNS-LMP Assumptions'!$J:$J)*'Monthly Value (3)'!FW$20,2)</f>
        <v>0</v>
      </c>
      <c r="FX33" s="7">
        <f>ROUND(SUMIF('FCM-RNS-LMP Assumptions'!$I:$I,"="&amp;DATEVALUE('Monthly Value (3)'!FX$6&amp;"/1/"&amp;'Monthly Value (3)'!FX$4),'FCM-RNS-LMP Assumptions'!$J:$J)*'Monthly Value (3)'!FX$20,2)</f>
        <v>0</v>
      </c>
      <c r="FY33" s="7">
        <f>ROUND(SUMIF('FCM-RNS-LMP Assumptions'!$I:$I,"="&amp;DATEVALUE('Monthly Value (3)'!FY$6&amp;"/1/"&amp;'Monthly Value (3)'!FY$4),'FCM-RNS-LMP Assumptions'!$J:$J)*'Monthly Value (3)'!FY$20,2)</f>
        <v>0</v>
      </c>
      <c r="FZ33" s="7">
        <f>ROUND(SUMIF('FCM-RNS-LMP Assumptions'!$I:$I,"="&amp;DATEVALUE('Monthly Value (3)'!FZ$6&amp;"/1/"&amp;'Monthly Value (3)'!FZ$4),'FCM-RNS-LMP Assumptions'!$J:$J)*'Monthly Value (3)'!FZ$20,2)</f>
        <v>0</v>
      </c>
      <c r="GA33" s="7">
        <f>ROUND(SUMIF('FCM-RNS-LMP Assumptions'!$I:$I,"="&amp;DATEVALUE('Monthly Value (3)'!GA$6&amp;"/1/"&amp;'Monthly Value (3)'!GA$4),'FCM-RNS-LMP Assumptions'!$J:$J)*'Monthly Value (3)'!GA$20,2)</f>
        <v>0</v>
      </c>
      <c r="GB33" s="7">
        <f>ROUND(SUMIF('FCM-RNS-LMP Assumptions'!$I:$I,"="&amp;DATEVALUE('Monthly Value (3)'!GB$6&amp;"/1/"&amp;'Monthly Value (3)'!GB$4),'FCM-RNS-LMP Assumptions'!$J:$J)*'Monthly Value (3)'!GB$20,2)</f>
        <v>0</v>
      </c>
      <c r="GC33" s="7">
        <f>ROUND(SUMIF('FCM-RNS-LMP Assumptions'!$I:$I,"="&amp;DATEVALUE('Monthly Value (3)'!GC$6&amp;"/1/"&amp;'Monthly Value (3)'!GC$4),'FCM-RNS-LMP Assumptions'!$J:$J)*'Monthly Value (3)'!GC$20,2)</f>
        <v>0</v>
      </c>
      <c r="GD33" s="7">
        <f>ROUND(SUMIF('FCM-RNS-LMP Assumptions'!$I:$I,"="&amp;DATEVALUE('Monthly Value (3)'!GD$6&amp;"/1/"&amp;'Monthly Value (3)'!GD$4),'FCM-RNS-LMP Assumptions'!$J:$J)*'Monthly Value (3)'!GD$20,2)</f>
        <v>0</v>
      </c>
      <c r="GE33" s="7">
        <f>ROUND(SUMIF('FCM-RNS-LMP Assumptions'!$I:$I,"="&amp;DATEVALUE('Monthly Value (3)'!GE$6&amp;"/1/"&amp;'Monthly Value (3)'!GE$4),'FCM-RNS-LMP Assumptions'!$J:$J)*'Monthly Value (3)'!GE$20,2)</f>
        <v>0</v>
      </c>
      <c r="GF33" s="7">
        <f>ROUND(SUMIF('FCM-RNS-LMP Assumptions'!$I:$I,"="&amp;DATEVALUE('Monthly Value (3)'!GF$6&amp;"/1/"&amp;'Monthly Value (3)'!GF$4),'FCM-RNS-LMP Assumptions'!$J:$J)*'Monthly Value (3)'!GF$20,2)</f>
        <v>0</v>
      </c>
      <c r="GG33" s="7">
        <f>ROUND(SUMIF('FCM-RNS-LMP Assumptions'!$I:$I,"="&amp;DATEVALUE('Monthly Value (3)'!GG$6&amp;"/1/"&amp;'Monthly Value (3)'!GG$4),'FCM-RNS-LMP Assumptions'!$J:$J)*'Monthly Value (3)'!GG$20,2)</f>
        <v>0</v>
      </c>
      <c r="GH33" s="7">
        <f>ROUND(SUMIF('FCM-RNS-LMP Assumptions'!$I:$I,"="&amp;DATEVALUE('Monthly Value (3)'!GH$6&amp;"/1/"&amp;'Monthly Value (3)'!GH$4),'FCM-RNS-LMP Assumptions'!$J:$J)*'Monthly Value (3)'!GH$20,2)</f>
        <v>0</v>
      </c>
      <c r="GI33" s="7">
        <f>ROUND(SUMIF('FCM-RNS-LMP Assumptions'!$I:$I,"="&amp;DATEVALUE('Monthly Value (3)'!GI$6&amp;"/1/"&amp;'Monthly Value (3)'!GI$4),'FCM-RNS-LMP Assumptions'!$J:$J)*'Monthly Value (3)'!GI$20,2)</f>
        <v>0</v>
      </c>
      <c r="GJ33" s="7">
        <f>ROUND(SUMIF('FCM-RNS-LMP Assumptions'!$I:$I,"="&amp;DATEVALUE('Monthly Value (3)'!GJ$6&amp;"/1/"&amp;'Monthly Value (3)'!GJ$4),'FCM-RNS-LMP Assumptions'!$J:$J)*'Monthly Value (3)'!GJ$20,2)</f>
        <v>0</v>
      </c>
      <c r="GK33" s="7">
        <f>ROUND(SUMIF('FCM-RNS-LMP Assumptions'!$I:$I,"="&amp;DATEVALUE('Monthly Value (3)'!GK$6&amp;"/1/"&amp;'Monthly Value (3)'!GK$4),'FCM-RNS-LMP Assumptions'!$J:$J)*'Monthly Value (3)'!GK$20,2)</f>
        <v>0</v>
      </c>
      <c r="GL33" s="7">
        <f>ROUND(SUMIF('FCM-RNS-LMP Assumptions'!$I:$I,"="&amp;DATEVALUE('Monthly Value (3)'!GL$6&amp;"/1/"&amp;'Monthly Value (3)'!GL$4),'FCM-RNS-LMP Assumptions'!$J:$J)*'Monthly Value (3)'!GL$20,2)</f>
        <v>0</v>
      </c>
      <c r="GM33" s="7">
        <f>ROUND(SUMIF('FCM-RNS-LMP Assumptions'!$I:$I,"="&amp;DATEVALUE('Monthly Value (3)'!GM$6&amp;"/1/"&amp;'Monthly Value (3)'!GM$4),'FCM-RNS-LMP Assumptions'!$J:$J)*'Monthly Value (3)'!GM$20,2)</f>
        <v>0</v>
      </c>
      <c r="GN33" s="7">
        <f>ROUND(SUMIF('FCM-RNS-LMP Assumptions'!$I:$I,"="&amp;DATEVALUE('Monthly Value (3)'!GN$6&amp;"/1/"&amp;'Monthly Value (3)'!GN$4),'FCM-RNS-LMP Assumptions'!$J:$J)*'Monthly Value (3)'!GN$20,2)</f>
        <v>0</v>
      </c>
      <c r="GO33" s="7">
        <f>ROUND(SUMIF('FCM-RNS-LMP Assumptions'!$I:$I,"="&amp;DATEVALUE('Monthly Value (3)'!GO$6&amp;"/1/"&amp;'Monthly Value (3)'!GO$4),'FCM-RNS-LMP Assumptions'!$J:$J)*'Monthly Value (3)'!GO$20,2)</f>
        <v>0</v>
      </c>
      <c r="GP33" s="7">
        <f>ROUND(SUMIF('FCM-RNS-LMP Assumptions'!$I:$I,"="&amp;DATEVALUE('Monthly Value (3)'!GP$6&amp;"/1/"&amp;'Monthly Value (3)'!GP$4),'FCM-RNS-LMP Assumptions'!$J:$J)*'Monthly Value (3)'!GP$20,2)</f>
        <v>0</v>
      </c>
      <c r="GQ33" s="7">
        <f>ROUND(SUMIF('FCM-RNS-LMP Assumptions'!$I:$I,"="&amp;DATEVALUE('Monthly Value (3)'!GQ$6&amp;"/1/"&amp;'Monthly Value (3)'!GQ$4),'FCM-RNS-LMP Assumptions'!$J:$J)*'Monthly Value (3)'!GQ$20,2)</f>
        <v>0</v>
      </c>
      <c r="GR33" s="7">
        <f>ROUND(SUMIF('FCM-RNS-LMP Assumptions'!$I:$I,"="&amp;DATEVALUE('Monthly Value (3)'!GR$6&amp;"/1/"&amp;'Monthly Value (3)'!GR$4),'FCM-RNS-LMP Assumptions'!$J:$J)*'Monthly Value (3)'!GR$20,2)</f>
        <v>0</v>
      </c>
      <c r="GS33" s="7">
        <f>ROUND(SUMIF('FCM-RNS-LMP Assumptions'!$I:$I,"="&amp;DATEVALUE('Monthly Value (3)'!GS$6&amp;"/1/"&amp;'Monthly Value (3)'!GS$4),'FCM-RNS-LMP Assumptions'!$J:$J)*'Monthly Value (3)'!GS$20,2)</f>
        <v>0</v>
      </c>
      <c r="GT33" s="7">
        <f>ROUND(SUMIF('FCM-RNS-LMP Assumptions'!$I:$I,"="&amp;DATEVALUE('Monthly Value (3)'!GT$6&amp;"/1/"&amp;'Monthly Value (3)'!GT$4),'FCM-RNS-LMP Assumptions'!$J:$J)*'Monthly Value (3)'!GT$20,2)</f>
        <v>0</v>
      </c>
      <c r="GU33" s="7">
        <f>ROUND(SUMIF('FCM-RNS-LMP Assumptions'!$I:$I,"="&amp;DATEVALUE('Monthly Value (3)'!GU$6&amp;"/1/"&amp;'Monthly Value (3)'!GU$4),'FCM-RNS-LMP Assumptions'!$J:$J)*'Monthly Value (3)'!GU$20,2)</f>
        <v>0</v>
      </c>
      <c r="GV33" s="7">
        <f>ROUND(SUMIF('FCM-RNS-LMP Assumptions'!$I:$I,"="&amp;DATEVALUE('Monthly Value (3)'!GV$6&amp;"/1/"&amp;'Monthly Value (3)'!GV$4),'FCM-RNS-LMP Assumptions'!$J:$J)*'Monthly Value (3)'!GV$20,2)</f>
        <v>0</v>
      </c>
      <c r="GW33" s="7">
        <f>ROUND(SUMIF('FCM-RNS-LMP Assumptions'!$I:$I,"="&amp;DATEVALUE('Monthly Value (3)'!GW$6&amp;"/1/"&amp;'Monthly Value (3)'!GW$4),'FCM-RNS-LMP Assumptions'!$J:$J)*'Monthly Value (3)'!GW$20,2)</f>
        <v>0</v>
      </c>
      <c r="GX33" s="7">
        <f>ROUND(SUMIF('FCM-RNS-LMP Assumptions'!$I:$I,"="&amp;DATEVALUE('Monthly Value (3)'!GX$6&amp;"/1/"&amp;'Monthly Value (3)'!GX$4),'FCM-RNS-LMP Assumptions'!$J:$J)*'Monthly Value (3)'!GX$20,2)</f>
        <v>0</v>
      </c>
      <c r="GY33" s="7">
        <f>ROUND(SUMIF('FCM-RNS-LMP Assumptions'!$I:$I,"="&amp;DATEVALUE('Monthly Value (3)'!GY$6&amp;"/1/"&amp;'Monthly Value (3)'!GY$4),'FCM-RNS-LMP Assumptions'!$J:$J)*'Monthly Value (3)'!GY$20,2)</f>
        <v>0</v>
      </c>
      <c r="GZ33" s="7">
        <f>ROUND(SUMIF('FCM-RNS-LMP Assumptions'!$I:$I,"="&amp;DATEVALUE('Monthly Value (3)'!GZ$6&amp;"/1/"&amp;'Monthly Value (3)'!GZ$4),'FCM-RNS-LMP Assumptions'!$J:$J)*'Monthly Value (3)'!GZ$20,2)</f>
        <v>0</v>
      </c>
      <c r="HA33" s="7">
        <f>ROUND(SUMIF('FCM-RNS-LMP Assumptions'!$I:$I,"="&amp;DATEVALUE('Monthly Value (3)'!HA$6&amp;"/1/"&amp;'Monthly Value (3)'!HA$4),'FCM-RNS-LMP Assumptions'!$J:$J)*'Monthly Value (3)'!HA$20,2)</f>
        <v>0</v>
      </c>
      <c r="HB33" s="7">
        <f>ROUND(SUMIF('FCM-RNS-LMP Assumptions'!$I:$I,"="&amp;DATEVALUE('Monthly Value (3)'!HB$6&amp;"/1/"&amp;'Monthly Value (3)'!HB$4),'FCM-RNS-LMP Assumptions'!$J:$J)*'Monthly Value (3)'!HB$20,2)</f>
        <v>0</v>
      </c>
      <c r="HC33" s="7">
        <f>ROUND(SUMIF('FCM-RNS-LMP Assumptions'!$I:$I,"="&amp;DATEVALUE('Monthly Value (3)'!HC$6&amp;"/1/"&amp;'Monthly Value (3)'!HC$4),'FCM-RNS-LMP Assumptions'!$J:$J)*'Monthly Value (3)'!HC$20,2)</f>
        <v>0</v>
      </c>
      <c r="HD33" s="7">
        <f>ROUND(SUMIF('FCM-RNS-LMP Assumptions'!$I:$I,"="&amp;DATEVALUE('Monthly Value (3)'!HD$6&amp;"/1/"&amp;'Monthly Value (3)'!HD$4),'FCM-RNS-LMP Assumptions'!$J:$J)*'Monthly Value (3)'!HD$20,2)</f>
        <v>0</v>
      </c>
      <c r="HE33" s="7">
        <f>ROUND(SUMIF('FCM-RNS-LMP Assumptions'!$I:$I,"="&amp;DATEVALUE('Monthly Value (3)'!HE$6&amp;"/1/"&amp;'Monthly Value (3)'!HE$4),'FCM-RNS-LMP Assumptions'!$J:$J)*'Monthly Value (3)'!HE$20,2)</f>
        <v>0</v>
      </c>
      <c r="HF33" s="7">
        <f>ROUND(SUMIF('FCM-RNS-LMP Assumptions'!$I:$I,"="&amp;DATEVALUE('Monthly Value (3)'!HF$6&amp;"/1/"&amp;'Monthly Value (3)'!HF$4),'FCM-RNS-LMP Assumptions'!$J:$J)*'Monthly Value (3)'!HF$20,2)</f>
        <v>0</v>
      </c>
      <c r="HG33" s="7">
        <f>ROUND(SUMIF('FCM-RNS-LMP Assumptions'!$I:$I,"="&amp;DATEVALUE('Monthly Value (3)'!HG$6&amp;"/1/"&amp;'Monthly Value (3)'!HG$4),'FCM-RNS-LMP Assumptions'!$J:$J)*'Monthly Value (3)'!HG$20,2)</f>
        <v>0</v>
      </c>
      <c r="HH33" s="7">
        <f>ROUND(SUMIF('FCM-RNS-LMP Assumptions'!$I:$I,"="&amp;DATEVALUE('Monthly Value (3)'!HH$6&amp;"/1/"&amp;'Monthly Value (3)'!HH$4),'FCM-RNS-LMP Assumptions'!$J:$J)*'Monthly Value (3)'!HH$20,2)</f>
        <v>0</v>
      </c>
      <c r="HI33" s="7">
        <f>ROUND(SUMIF('FCM-RNS-LMP Assumptions'!$I:$I,"="&amp;DATEVALUE('Monthly Value (3)'!HI$6&amp;"/1/"&amp;'Monthly Value (3)'!HI$4),'FCM-RNS-LMP Assumptions'!$J:$J)*'Monthly Value (3)'!HI$20,2)</f>
        <v>0</v>
      </c>
      <c r="HJ33" s="7">
        <f>ROUND(SUMIF('FCM-RNS-LMP Assumptions'!$I:$I,"="&amp;DATEVALUE('Monthly Value (3)'!HJ$6&amp;"/1/"&amp;'Monthly Value (3)'!HJ$4),'FCM-RNS-LMP Assumptions'!$J:$J)*'Monthly Value (3)'!HJ$20,2)</f>
        <v>0</v>
      </c>
      <c r="HK33" s="7">
        <f>ROUND(SUMIF('FCM-RNS-LMP Assumptions'!$I:$I,"="&amp;DATEVALUE('Monthly Value (3)'!HK$6&amp;"/1/"&amp;'Monthly Value (3)'!HK$4),'FCM-RNS-LMP Assumptions'!$J:$J)*'Monthly Value (3)'!HK$20,2)</f>
        <v>0</v>
      </c>
      <c r="HL33" s="7">
        <f>ROUND(SUMIF('FCM-RNS-LMP Assumptions'!$I:$I,"="&amp;DATEVALUE('Monthly Value (3)'!HL$6&amp;"/1/"&amp;'Monthly Value (3)'!HL$4),'FCM-RNS-LMP Assumptions'!$J:$J)*'Monthly Value (3)'!HL$20,2)</f>
        <v>0</v>
      </c>
      <c r="HM33" s="7">
        <f>ROUND(SUMIF('FCM-RNS-LMP Assumptions'!$I:$I,"="&amp;DATEVALUE('Monthly Value (3)'!HM$6&amp;"/1/"&amp;'Monthly Value (3)'!HM$4),'FCM-RNS-LMP Assumptions'!$J:$J)*'Monthly Value (3)'!HM$20,2)</f>
        <v>0</v>
      </c>
      <c r="HN33" s="7">
        <f>ROUND(SUMIF('FCM-RNS-LMP Assumptions'!$I:$I,"="&amp;DATEVALUE('Monthly Value (3)'!HN$6&amp;"/1/"&amp;'Monthly Value (3)'!HN$4),'FCM-RNS-LMP Assumptions'!$J:$J)*'Monthly Value (3)'!HN$20,2)</f>
        <v>0</v>
      </c>
      <c r="HO33" s="7">
        <f>ROUND(SUMIF('FCM-RNS-LMP Assumptions'!$I:$I,"="&amp;DATEVALUE('Monthly Value (3)'!HO$6&amp;"/1/"&amp;'Monthly Value (3)'!HO$4),'FCM-RNS-LMP Assumptions'!$J:$J)*'Monthly Value (3)'!HO$20,2)</f>
        <v>0</v>
      </c>
      <c r="HP33" s="7">
        <f>ROUND(SUMIF('FCM-RNS-LMP Assumptions'!$I:$I,"="&amp;DATEVALUE('Monthly Value (3)'!HP$6&amp;"/1/"&amp;'Monthly Value (3)'!HP$4),'FCM-RNS-LMP Assumptions'!$J:$J)*'Monthly Value (3)'!HP$20,2)</f>
        <v>0</v>
      </c>
      <c r="HQ33" s="7">
        <f>ROUND(SUMIF('FCM-RNS-LMP Assumptions'!$I:$I,"="&amp;DATEVALUE('Monthly Value (3)'!HQ$6&amp;"/1/"&amp;'Monthly Value (3)'!HQ$4),'FCM-RNS-LMP Assumptions'!$J:$J)*'Monthly Value (3)'!HQ$20,2)</f>
        <v>0</v>
      </c>
      <c r="HR33" s="7">
        <f>ROUND(SUMIF('FCM-RNS-LMP Assumptions'!$I:$I,"="&amp;DATEVALUE('Monthly Value (3)'!HR$6&amp;"/1/"&amp;'Monthly Value (3)'!HR$4),'FCM-RNS-LMP Assumptions'!$J:$J)*'Monthly Value (3)'!HR$20,2)</f>
        <v>0</v>
      </c>
      <c r="HS33" s="7">
        <f>ROUND(SUMIF('FCM-RNS-LMP Assumptions'!$I:$I,"="&amp;DATEVALUE('Monthly Value (3)'!HS$6&amp;"/1/"&amp;'Monthly Value (3)'!HS$4),'FCM-RNS-LMP Assumptions'!$J:$J)*'Monthly Value (3)'!HS$20,2)</f>
        <v>0</v>
      </c>
      <c r="HT33" s="7">
        <f>ROUND(SUMIF('FCM-RNS-LMP Assumptions'!$I:$I,"="&amp;DATEVALUE('Monthly Value (3)'!HT$6&amp;"/1/"&amp;'Monthly Value (3)'!HT$4),'FCM-RNS-LMP Assumptions'!$J:$J)*'Monthly Value (3)'!HT$20,2)</f>
        <v>0</v>
      </c>
      <c r="HU33" s="7">
        <f>ROUND(SUMIF('FCM-RNS-LMP Assumptions'!$I:$I,"="&amp;DATEVALUE('Monthly Value (3)'!HU$6&amp;"/1/"&amp;'Monthly Value (3)'!HU$4),'FCM-RNS-LMP Assumptions'!$J:$J)*'Monthly Value (3)'!HU$20,2)</f>
        <v>0</v>
      </c>
      <c r="HV33" s="7">
        <f>ROUND(SUMIF('FCM-RNS-LMP Assumptions'!$I:$I,"="&amp;DATEVALUE('Monthly Value (3)'!HV$6&amp;"/1/"&amp;'Monthly Value (3)'!HV$4),'FCM-RNS-LMP Assumptions'!$J:$J)*'Monthly Value (3)'!HV$20,2)</f>
        <v>0</v>
      </c>
      <c r="HW33" s="7">
        <f>ROUND(SUMIF('FCM-RNS-LMP Assumptions'!$I:$I,"="&amp;DATEVALUE('Monthly Value (3)'!HW$6&amp;"/1/"&amp;'Monthly Value (3)'!HW$4),'FCM-RNS-LMP Assumptions'!$J:$J)*'Monthly Value (3)'!HW$20,2)</f>
        <v>0</v>
      </c>
      <c r="HX33" s="7">
        <f>ROUND(SUMIF('FCM-RNS-LMP Assumptions'!$I:$I,"="&amp;DATEVALUE('Monthly Value (3)'!HX$6&amp;"/1/"&amp;'Monthly Value (3)'!HX$4),'FCM-RNS-LMP Assumptions'!$J:$J)*'Monthly Value (3)'!HX$20,2)</f>
        <v>0</v>
      </c>
      <c r="HY33" s="7">
        <f>ROUND(SUMIF('FCM-RNS-LMP Assumptions'!$I:$I,"="&amp;DATEVALUE('Monthly Value (3)'!HY$6&amp;"/1/"&amp;'Monthly Value (3)'!HY$4),'FCM-RNS-LMP Assumptions'!$J:$J)*'Monthly Value (3)'!HY$20,2)</f>
        <v>0</v>
      </c>
      <c r="HZ33" s="7">
        <f>ROUND(SUMIF('FCM-RNS-LMP Assumptions'!$I:$I,"="&amp;DATEVALUE('Monthly Value (3)'!HZ$6&amp;"/1/"&amp;'Monthly Value (3)'!HZ$4),'FCM-RNS-LMP Assumptions'!$J:$J)*'Monthly Value (3)'!HZ$20,2)</f>
        <v>0</v>
      </c>
      <c r="IA33" s="7">
        <f>ROUND(SUMIF('FCM-RNS-LMP Assumptions'!$I:$I,"="&amp;DATEVALUE('Monthly Value (3)'!IA$6&amp;"/1/"&amp;'Monthly Value (3)'!IA$4),'FCM-RNS-LMP Assumptions'!$J:$J)*'Monthly Value (3)'!IA$20,2)</f>
        <v>0</v>
      </c>
      <c r="IB33" s="7">
        <f>ROUND(SUMIF('FCM-RNS-LMP Assumptions'!$I:$I,"="&amp;DATEVALUE('Monthly Value (3)'!IB$6&amp;"/1/"&amp;'Monthly Value (3)'!IB$4),'FCM-RNS-LMP Assumptions'!$J:$J)*'Monthly Value (3)'!IB$20,2)</f>
        <v>0</v>
      </c>
      <c r="IC33" s="7">
        <f>ROUND(SUMIF('FCM-RNS-LMP Assumptions'!$I:$I,"="&amp;DATEVALUE('Monthly Value (3)'!IC$6&amp;"/1/"&amp;'Monthly Value (3)'!IC$4),'FCM-RNS-LMP Assumptions'!$J:$J)*'Monthly Value (3)'!IC$20,2)</f>
        <v>0</v>
      </c>
      <c r="ID33" s="7">
        <f>ROUND(SUMIF('FCM-RNS-LMP Assumptions'!$I:$I,"="&amp;DATEVALUE('Monthly Value (3)'!ID$6&amp;"/1/"&amp;'Monthly Value (3)'!ID$4),'FCM-RNS-LMP Assumptions'!$J:$J)*'Monthly Value (3)'!ID$20,2)</f>
        <v>0</v>
      </c>
      <c r="IE33" s="7">
        <f>ROUND(SUMIF('FCM-RNS-LMP Assumptions'!$I:$I,"="&amp;DATEVALUE('Monthly Value (3)'!IE$6&amp;"/1/"&amp;'Monthly Value (3)'!IE$4),'FCM-RNS-LMP Assumptions'!$J:$J)*'Monthly Value (3)'!IE$20,2)</f>
        <v>0</v>
      </c>
      <c r="IF33" s="7">
        <f>ROUND(SUMIF('FCM-RNS-LMP Assumptions'!$I:$I,"="&amp;DATEVALUE('Monthly Value (3)'!IF$6&amp;"/1/"&amp;'Monthly Value (3)'!IF$4),'FCM-RNS-LMP Assumptions'!$J:$J)*'Monthly Value (3)'!IF$20,2)</f>
        <v>0</v>
      </c>
      <c r="IG33" s="7">
        <f>ROUND(SUMIF('FCM-RNS-LMP Assumptions'!$I:$I,"="&amp;DATEVALUE('Monthly Value (3)'!IG$6&amp;"/1/"&amp;'Monthly Value (3)'!IG$4),'FCM-RNS-LMP Assumptions'!$J:$J)*'Monthly Value (3)'!IG$20,2)</f>
        <v>0</v>
      </c>
      <c r="IH33" s="7">
        <f>ROUND(SUMIF('FCM-RNS-LMP Assumptions'!$I:$I,"="&amp;DATEVALUE('Monthly Value (3)'!IH$6&amp;"/1/"&amp;'Monthly Value (3)'!IH$4),'FCM-RNS-LMP Assumptions'!$J:$J)*'Monthly Value (3)'!IH$20,2)</f>
        <v>0</v>
      </c>
      <c r="II33" s="7">
        <f>ROUND(SUMIF('FCM-RNS-LMP Assumptions'!$I:$I,"="&amp;DATEVALUE('Monthly Value (3)'!II$6&amp;"/1/"&amp;'Monthly Value (3)'!II$4),'FCM-RNS-LMP Assumptions'!$J:$J)*'Monthly Value (3)'!II$20,2)</f>
        <v>0</v>
      </c>
      <c r="IJ33" s="7">
        <f>ROUND(SUMIF('FCM-RNS-LMP Assumptions'!$I:$I,"="&amp;DATEVALUE('Monthly Value (3)'!IJ$6&amp;"/1/"&amp;'Monthly Value (3)'!IJ$4),'FCM-RNS-LMP Assumptions'!$J:$J)*'Monthly Value (3)'!IJ$20,2)</f>
        <v>0</v>
      </c>
      <c r="IK33" s="7">
        <f>ROUND(SUMIF('FCM-RNS-LMP Assumptions'!$I:$I,"="&amp;DATEVALUE('Monthly Value (3)'!IK$6&amp;"/1/"&amp;'Monthly Value (3)'!IK$4),'FCM-RNS-LMP Assumptions'!$J:$J)*'Monthly Value (3)'!IK$20,2)</f>
        <v>0</v>
      </c>
      <c r="IL33" s="7">
        <f>ROUND(SUMIF('FCM-RNS-LMP Assumptions'!$I:$I,"="&amp;DATEVALUE('Monthly Value (3)'!IL$6&amp;"/1/"&amp;'Monthly Value (3)'!IL$4),'FCM-RNS-LMP Assumptions'!$J:$J)*'Monthly Value (3)'!IL$20,2)</f>
        <v>0</v>
      </c>
      <c r="IM33" s="7">
        <f>ROUND(SUMIF('FCM-RNS-LMP Assumptions'!$I:$I,"="&amp;DATEVALUE('Monthly Value (3)'!IM$6&amp;"/1/"&amp;'Monthly Value (3)'!IM$4),'FCM-RNS-LMP Assumptions'!$J:$J)*'Monthly Value (3)'!IM$20,2)</f>
        <v>0</v>
      </c>
      <c r="IN33" s="7">
        <f>ROUND(SUMIF('FCM-RNS-LMP Assumptions'!$I:$I,"="&amp;DATEVALUE('Monthly Value (3)'!IN$6&amp;"/1/"&amp;'Monthly Value (3)'!IN$4),'FCM-RNS-LMP Assumptions'!$J:$J)*'Monthly Value (3)'!IN$20,2)</f>
        <v>0</v>
      </c>
      <c r="IO33" s="7">
        <f>ROUND(SUMIF('FCM-RNS-LMP Assumptions'!$I:$I,"="&amp;DATEVALUE('Monthly Value (3)'!IO$6&amp;"/1/"&amp;'Monthly Value (3)'!IO$4),'FCM-RNS-LMP Assumptions'!$J:$J)*'Monthly Value (3)'!IO$20,2)</f>
        <v>0</v>
      </c>
      <c r="IP33" s="7">
        <f>ROUND(SUMIF('FCM-RNS-LMP Assumptions'!$I:$I,"="&amp;DATEVALUE('Monthly Value (3)'!IP$6&amp;"/1/"&amp;'Monthly Value (3)'!IP$4),'FCM-RNS-LMP Assumptions'!$J:$J)*'Monthly Value (3)'!IP$20,2)</f>
        <v>0</v>
      </c>
      <c r="IQ33" s="7">
        <f>ROUND(SUMIF('FCM-RNS-LMP Assumptions'!$I:$I,"="&amp;DATEVALUE('Monthly Value (3)'!IQ$6&amp;"/1/"&amp;'Monthly Value (3)'!IQ$4),'FCM-RNS-LMP Assumptions'!$J:$J)*'Monthly Value (3)'!IQ$20,2)</f>
        <v>0</v>
      </c>
      <c r="IR33" s="7">
        <f>ROUND(SUMIF('FCM-RNS-LMP Assumptions'!$I:$I,"="&amp;DATEVALUE('Monthly Value (3)'!IR$6&amp;"/1/"&amp;'Monthly Value (3)'!IR$4),'FCM-RNS-LMP Assumptions'!$J:$J)*'Monthly Value (3)'!IR$20,2)</f>
        <v>0</v>
      </c>
      <c r="IS33" s="7">
        <f>ROUND(SUMIF('FCM-RNS-LMP Assumptions'!$I:$I,"="&amp;DATEVALUE('Monthly Value (3)'!IS$6&amp;"/1/"&amp;'Monthly Value (3)'!IS$4),'FCM-RNS-LMP Assumptions'!$J:$J)*'Monthly Value (3)'!IS$20,2)</f>
        <v>0</v>
      </c>
      <c r="IT33" s="7">
        <f>ROUND(SUMIF('FCM-RNS-LMP Assumptions'!$I:$I,"="&amp;DATEVALUE('Monthly Value (3)'!IT$6&amp;"/1/"&amp;'Monthly Value (3)'!IT$4),'FCM-RNS-LMP Assumptions'!$J:$J)*'Monthly Value (3)'!IT$20,2)</f>
        <v>0</v>
      </c>
      <c r="IU33" s="7">
        <f>ROUND(SUMIF('FCM-RNS-LMP Assumptions'!$I:$I,"="&amp;DATEVALUE('Monthly Value (3)'!IU$6&amp;"/1/"&amp;'Monthly Value (3)'!IU$4),'FCM-RNS-LMP Assumptions'!$J:$J)*'Monthly Value (3)'!IU$20,2)</f>
        <v>0</v>
      </c>
      <c r="IV33" s="7">
        <f>ROUND(SUMIF('FCM-RNS-LMP Assumptions'!$I:$I,"="&amp;DATEVALUE('Monthly Value (3)'!IV$6&amp;"/1/"&amp;'Monthly Value (3)'!IV$4),'FCM-RNS-LMP Assumptions'!$J:$J)*'Monthly Value (3)'!IV$20,2)</f>
        <v>0</v>
      </c>
      <c r="IW33" s="7">
        <f>ROUND(SUMIF('FCM-RNS-LMP Assumptions'!$I:$I,"="&amp;DATEVALUE('Monthly Value (3)'!IW$6&amp;"/1/"&amp;'Monthly Value (3)'!IW$4),'FCM-RNS-LMP Assumptions'!$J:$J)*'Monthly Value (3)'!IW$20,2)</f>
        <v>0</v>
      </c>
      <c r="IX33" s="7">
        <f>ROUND(SUMIF('FCM-RNS-LMP Assumptions'!$I:$I,"="&amp;DATEVALUE('Monthly Value (3)'!IX$6&amp;"/1/"&amp;'Monthly Value (3)'!IX$4),'FCM-RNS-LMP Assumptions'!$J:$J)*'Monthly Value (3)'!IX$20,2)</f>
        <v>0</v>
      </c>
      <c r="IY33" s="7">
        <f>ROUND(SUMIF('FCM-RNS-LMP Assumptions'!$I:$I,"="&amp;DATEVALUE('Monthly Value (3)'!IY$6&amp;"/1/"&amp;'Monthly Value (3)'!IY$4),'FCM-RNS-LMP Assumptions'!$J:$J)*'Monthly Value (3)'!IY$20,2)</f>
        <v>0</v>
      </c>
      <c r="IZ33" s="7">
        <f>ROUND(SUMIF('FCM-RNS-LMP Assumptions'!$I:$I,"="&amp;DATEVALUE('Monthly Value (3)'!IZ$6&amp;"/1/"&amp;'Monthly Value (3)'!IZ$4),'FCM-RNS-LMP Assumptions'!$J:$J)*'Monthly Value (3)'!IZ$20,2)</f>
        <v>0</v>
      </c>
      <c r="JA33" s="7">
        <f>ROUND(SUMIF('FCM-RNS-LMP Assumptions'!$I:$I,"="&amp;DATEVALUE('Monthly Value (3)'!JA$6&amp;"/1/"&amp;'Monthly Value (3)'!JA$4),'FCM-RNS-LMP Assumptions'!$J:$J)*'Monthly Value (3)'!JA$20,2)</f>
        <v>0</v>
      </c>
      <c r="JB33" s="7">
        <f>ROUND(SUMIF('FCM-RNS-LMP Assumptions'!$I:$I,"="&amp;DATEVALUE('Monthly Value (3)'!JB$6&amp;"/1/"&amp;'Monthly Value (3)'!JB$4),'FCM-RNS-LMP Assumptions'!$J:$J)*'Monthly Value (3)'!JB$20,2)</f>
        <v>0</v>
      </c>
      <c r="JC33" s="7">
        <f>ROUND(SUMIF('FCM-RNS-LMP Assumptions'!$I:$I,"="&amp;DATEVALUE('Monthly Value (3)'!JC$6&amp;"/1/"&amp;'Monthly Value (3)'!JC$4),'FCM-RNS-LMP Assumptions'!$J:$J)*'Monthly Value (3)'!JC$20,2)</f>
        <v>0</v>
      </c>
      <c r="JD33" s="7">
        <f>ROUND(SUMIF('FCM-RNS-LMP Assumptions'!$I:$I,"="&amp;DATEVALUE('Monthly Value (3)'!JD$6&amp;"/1/"&amp;'Monthly Value (3)'!JD$4),'FCM-RNS-LMP Assumptions'!$J:$J)*'Monthly Value (3)'!JD$20,2)</f>
        <v>0</v>
      </c>
      <c r="JE33" s="7">
        <f>ROUND(SUMIF('FCM-RNS-LMP Assumptions'!$I:$I,"="&amp;DATEVALUE('Monthly Value (3)'!JE$6&amp;"/1/"&amp;'Monthly Value (3)'!JE$4),'FCM-RNS-LMP Assumptions'!$J:$J)*'Monthly Value (3)'!JE$20,2)</f>
        <v>0</v>
      </c>
      <c r="JF33" s="7">
        <f>ROUND(SUMIF('FCM-RNS-LMP Assumptions'!$I:$I,"="&amp;DATEVALUE('Monthly Value (3)'!JF$6&amp;"/1/"&amp;'Monthly Value (3)'!JF$4),'FCM-RNS-LMP Assumptions'!$J:$J)*'Monthly Value (3)'!JF$20,2)</f>
        <v>0</v>
      </c>
      <c r="JG33" s="7">
        <f>ROUND(SUMIF('FCM-RNS-LMP Assumptions'!$I:$I,"="&amp;DATEVALUE('Monthly Value (3)'!JG$6&amp;"/1/"&amp;'Monthly Value (3)'!JG$4),'FCM-RNS-LMP Assumptions'!$J:$J)*'Monthly Value (3)'!JG$20,2)</f>
        <v>0</v>
      </c>
      <c r="JH33" s="7">
        <f>ROUND(SUMIF('FCM-RNS-LMP Assumptions'!$I:$I,"="&amp;DATEVALUE('Monthly Value (3)'!JH$6&amp;"/1/"&amp;'Monthly Value (3)'!JH$4),'FCM-RNS-LMP Assumptions'!$J:$J)*'Monthly Value (3)'!JH$20,2)</f>
        <v>0</v>
      </c>
      <c r="JI33" s="7">
        <f>ROUND(SUMIF('FCM-RNS-LMP Assumptions'!$I:$I,"="&amp;DATEVALUE('Monthly Value (3)'!JI$6&amp;"/1/"&amp;'Monthly Value (3)'!JI$4),'FCM-RNS-LMP Assumptions'!$J:$J)*'Monthly Value (3)'!JI$20,2)</f>
        <v>0</v>
      </c>
      <c r="JJ33" s="7">
        <f>ROUND(SUMIF('FCM-RNS-LMP Assumptions'!$I:$I,"="&amp;DATEVALUE('Monthly Value (3)'!JJ$6&amp;"/1/"&amp;'Monthly Value (3)'!JJ$4),'FCM-RNS-LMP Assumptions'!$J:$J)*'Monthly Value (3)'!JJ$20,2)</f>
        <v>0</v>
      </c>
      <c r="JK33" s="7">
        <f>ROUND(SUMIF('FCM-RNS-LMP Assumptions'!$I:$I,"="&amp;DATEVALUE('Monthly Value (3)'!JK$6&amp;"/1/"&amp;'Monthly Value (3)'!JK$4),'FCM-RNS-LMP Assumptions'!$J:$J)*'Monthly Value (3)'!JK$20,2)</f>
        <v>0</v>
      </c>
      <c r="JL33" s="7">
        <f>ROUND(SUMIF('FCM-RNS-LMP Assumptions'!$I:$I,"="&amp;DATEVALUE('Monthly Value (3)'!JL$6&amp;"/1/"&amp;'Monthly Value (3)'!JL$4),'FCM-RNS-LMP Assumptions'!$J:$J)*'Monthly Value (3)'!JL$20,2)</f>
        <v>0</v>
      </c>
      <c r="JM33" s="7">
        <f>ROUND(SUMIF('FCM-RNS-LMP Assumptions'!$I:$I,"="&amp;DATEVALUE('Monthly Value (3)'!JM$6&amp;"/1/"&amp;'Monthly Value (3)'!JM$4),'FCM-RNS-LMP Assumptions'!$J:$J)*'Monthly Value (3)'!JM$20,2)</f>
        <v>0</v>
      </c>
      <c r="JN33" s="7">
        <f>ROUND(SUMIF('FCM-RNS-LMP Assumptions'!$I:$I,"="&amp;DATEVALUE('Monthly Value (3)'!JN$6&amp;"/1/"&amp;'Monthly Value (3)'!JN$4),'FCM-RNS-LMP Assumptions'!$J:$J)*'Monthly Value (3)'!JN$20,2)</f>
        <v>0</v>
      </c>
      <c r="JO33" s="7">
        <f>ROUND(SUMIF('FCM-RNS-LMP Assumptions'!$I:$I,"="&amp;DATEVALUE('Monthly Value (3)'!JO$6&amp;"/1/"&amp;'Monthly Value (3)'!JO$4),'FCM-RNS-LMP Assumptions'!$J:$J)*'Monthly Value (3)'!JO$20,2)</f>
        <v>0</v>
      </c>
      <c r="JP33" s="7">
        <f>ROUND(SUMIF('FCM-RNS-LMP Assumptions'!$I:$I,"="&amp;DATEVALUE('Monthly Value (3)'!JP$6&amp;"/1/"&amp;'Monthly Value (3)'!JP$4),'FCM-RNS-LMP Assumptions'!$J:$J)*'Monthly Value (3)'!JP$20,2)</f>
        <v>0</v>
      </c>
      <c r="JQ33" s="7">
        <f>ROUND(SUMIF('FCM-RNS-LMP Assumptions'!$I:$I,"="&amp;DATEVALUE('Monthly Value (3)'!JQ$6&amp;"/1/"&amp;'Monthly Value (3)'!JQ$4),'FCM-RNS-LMP Assumptions'!$J:$J)*'Monthly Value (3)'!JQ$20,2)</f>
        <v>0</v>
      </c>
      <c r="JR33" s="7">
        <f>ROUND(SUMIF('FCM-RNS-LMP Assumptions'!$I:$I,"="&amp;DATEVALUE('Monthly Value (3)'!JR$6&amp;"/1/"&amp;'Monthly Value (3)'!JR$4),'FCM-RNS-LMP Assumptions'!$J:$J)*'Monthly Value (3)'!JR$20,2)</f>
        <v>0</v>
      </c>
      <c r="JS33" s="7">
        <f>ROUND(SUMIF('FCM-RNS-LMP Assumptions'!$I:$I,"="&amp;DATEVALUE('Monthly Value (3)'!JS$6&amp;"/1/"&amp;'Monthly Value (3)'!JS$4),'FCM-RNS-LMP Assumptions'!$J:$J)*'Monthly Value (3)'!JS$20,2)</f>
        <v>0</v>
      </c>
      <c r="JT33" s="7">
        <f>ROUND(SUMIF('FCM-RNS-LMP Assumptions'!$I:$I,"="&amp;DATEVALUE('Monthly Value (3)'!JT$6&amp;"/1/"&amp;'Monthly Value (3)'!JT$4),'FCM-RNS-LMP Assumptions'!$J:$J)*'Monthly Value (3)'!JT$20,2)</f>
        <v>0</v>
      </c>
      <c r="JU33" s="7">
        <f>ROUND(SUMIF('FCM-RNS-LMP Assumptions'!$I:$I,"="&amp;DATEVALUE('Monthly Value (3)'!JU$6&amp;"/1/"&amp;'Monthly Value (3)'!JU$4),'FCM-RNS-LMP Assumptions'!$J:$J)*'Monthly Value (3)'!JU$20,2)</f>
        <v>0</v>
      </c>
      <c r="JV33" s="7">
        <f>ROUND(SUMIF('FCM-RNS-LMP Assumptions'!$I:$I,"="&amp;DATEVALUE('Monthly Value (3)'!JV$6&amp;"/1/"&amp;'Monthly Value (3)'!JV$4),'FCM-RNS-LMP Assumptions'!$J:$J)*'Monthly Value (3)'!JV$20,2)</f>
        <v>0</v>
      </c>
      <c r="JW33" s="7">
        <f>ROUND(SUMIF('FCM-RNS-LMP Assumptions'!$I:$I,"="&amp;DATEVALUE('Monthly Value (3)'!JW$6&amp;"/1/"&amp;'Monthly Value (3)'!JW$4),'FCM-RNS-LMP Assumptions'!$J:$J)*'Monthly Value (3)'!JW$20,2)</f>
        <v>0</v>
      </c>
      <c r="JX33" s="7">
        <f>ROUND(SUMIF('FCM-RNS-LMP Assumptions'!$I:$I,"="&amp;DATEVALUE('Monthly Value (3)'!JX$6&amp;"/1/"&amp;'Monthly Value (3)'!JX$4),'FCM-RNS-LMP Assumptions'!$J:$J)*'Monthly Value (3)'!JX$20,2)</f>
        <v>0</v>
      </c>
      <c r="JY33" s="7">
        <f>ROUND(SUMIF('FCM-RNS-LMP Assumptions'!$I:$I,"="&amp;DATEVALUE('Monthly Value (3)'!JY$6&amp;"/1/"&amp;'Monthly Value (3)'!JY$4),'FCM-RNS-LMP Assumptions'!$J:$J)*'Monthly Value (3)'!JY$20,2)</f>
        <v>0</v>
      </c>
      <c r="JZ33" s="7">
        <f>ROUND(SUMIF('FCM-RNS-LMP Assumptions'!$I:$I,"="&amp;DATEVALUE('Monthly Value (3)'!JZ$6&amp;"/1/"&amp;'Monthly Value (3)'!JZ$4),'FCM-RNS-LMP Assumptions'!$J:$J)*'Monthly Value (3)'!JZ$20,2)</f>
        <v>0</v>
      </c>
      <c r="KA33" s="7">
        <f>ROUND(SUMIF('FCM-RNS-LMP Assumptions'!$I:$I,"="&amp;DATEVALUE('Monthly Value (3)'!KA$6&amp;"/1/"&amp;'Monthly Value (3)'!KA$4),'FCM-RNS-LMP Assumptions'!$J:$J)*'Monthly Value (3)'!KA$20,2)</f>
        <v>0</v>
      </c>
      <c r="KB33" s="7">
        <f>ROUND(SUMIF('FCM-RNS-LMP Assumptions'!$I:$I,"="&amp;DATEVALUE('Monthly Value (3)'!KB$6&amp;"/1/"&amp;'Monthly Value (3)'!KB$4),'FCM-RNS-LMP Assumptions'!$J:$J)*'Monthly Value (3)'!KB$20,2)</f>
        <v>0</v>
      </c>
      <c r="KC33" s="7">
        <f>ROUND(SUMIF('FCM-RNS-LMP Assumptions'!$I:$I,"="&amp;DATEVALUE('Monthly Value (3)'!KC$6&amp;"/1/"&amp;'Monthly Value (3)'!KC$4),'FCM-RNS-LMP Assumptions'!$J:$J)*'Monthly Value (3)'!KC$20,2)</f>
        <v>0</v>
      </c>
      <c r="KD33" s="7">
        <f>ROUND(SUMIF('FCM-RNS-LMP Assumptions'!$I:$I,"="&amp;DATEVALUE('Monthly Value (3)'!KD$6&amp;"/1/"&amp;'Monthly Value (3)'!KD$4),'FCM-RNS-LMP Assumptions'!$J:$J)*'Monthly Value (3)'!KD$20,2)</f>
        <v>0</v>
      </c>
      <c r="KE33" s="7">
        <f>ROUND(SUMIF('FCM-RNS-LMP Assumptions'!$I:$I,"="&amp;DATEVALUE('Monthly Value (3)'!KE$6&amp;"/1/"&amp;'Monthly Value (3)'!KE$4),'FCM-RNS-LMP Assumptions'!$J:$J)*'Monthly Value (3)'!KE$20,2)</f>
        <v>0</v>
      </c>
      <c r="KF33" s="7">
        <f>ROUND(SUMIF('FCM-RNS-LMP Assumptions'!$I:$I,"="&amp;DATEVALUE('Monthly Value (3)'!KF$6&amp;"/1/"&amp;'Monthly Value (3)'!KF$4),'FCM-RNS-LMP Assumptions'!$J:$J)*'Monthly Value (3)'!KF$20,2)</f>
        <v>0</v>
      </c>
      <c r="KG33" s="7">
        <f>ROUND(SUMIF('FCM-RNS-LMP Assumptions'!$I:$I,"="&amp;DATEVALUE('Monthly Value (3)'!KG$6&amp;"/1/"&amp;'Monthly Value (3)'!KG$4),'FCM-RNS-LMP Assumptions'!$J:$J)*'Monthly Value (3)'!KG$20,2)</f>
        <v>0</v>
      </c>
      <c r="KH33" s="7">
        <f>ROUND(SUMIF('FCM-RNS-LMP Assumptions'!$I:$I,"="&amp;DATEVALUE('Monthly Value (3)'!KH$6&amp;"/1/"&amp;'Monthly Value (3)'!KH$4),'FCM-RNS-LMP Assumptions'!$J:$J)*'Monthly Value (3)'!KH$20,2)</f>
        <v>0</v>
      </c>
      <c r="KI33" s="7">
        <f>ROUND(SUMIF('FCM-RNS-LMP Assumptions'!$I:$I,"="&amp;DATEVALUE('Monthly Value (3)'!KI$6&amp;"/1/"&amp;'Monthly Value (3)'!KI$4),'FCM-RNS-LMP Assumptions'!$J:$J)*'Monthly Value (3)'!KI$20,2)</f>
        <v>0</v>
      </c>
      <c r="KJ33" s="7">
        <f>ROUND(SUMIF('FCM-RNS-LMP Assumptions'!$I:$I,"="&amp;DATEVALUE('Monthly Value (3)'!KJ$6&amp;"/1/"&amp;'Monthly Value (3)'!KJ$4),'FCM-RNS-LMP Assumptions'!$J:$J)*'Monthly Value (3)'!KJ$20,2)</f>
        <v>0</v>
      </c>
      <c r="KK33" s="7">
        <f>ROUND(SUMIF('FCM-RNS-LMP Assumptions'!$I:$I,"="&amp;DATEVALUE('Monthly Value (3)'!KK$6&amp;"/1/"&amp;'Monthly Value (3)'!KK$4),'FCM-RNS-LMP Assumptions'!$J:$J)*'Monthly Value (3)'!KK$20,2)</f>
        <v>0</v>
      </c>
      <c r="KL33" s="7">
        <f>ROUND(SUMIF('FCM-RNS-LMP Assumptions'!$I:$I,"="&amp;DATEVALUE('Monthly Value (3)'!KL$6&amp;"/1/"&amp;'Monthly Value (3)'!KL$4),'FCM-RNS-LMP Assumptions'!$J:$J)*'Monthly Value (3)'!KL$20,2)</f>
        <v>0</v>
      </c>
      <c r="KM33" s="7">
        <f>ROUND(SUMIF('FCM-RNS-LMP Assumptions'!$I:$I,"="&amp;DATEVALUE('Monthly Value (3)'!KM$6&amp;"/1/"&amp;'Monthly Value (3)'!KM$4),'FCM-RNS-LMP Assumptions'!$J:$J)*'Monthly Value (3)'!KM$20,2)</f>
        <v>0</v>
      </c>
      <c r="KN33" s="7">
        <f>ROUND(SUMIF('FCM-RNS-LMP Assumptions'!$I:$I,"="&amp;DATEVALUE('Monthly Value (3)'!KN$6&amp;"/1/"&amp;'Monthly Value (3)'!KN$4),'FCM-RNS-LMP Assumptions'!$J:$J)*'Monthly Value (3)'!KN$20,2)</f>
        <v>0</v>
      </c>
      <c r="KO33" s="7">
        <f>ROUND(SUMIF('FCM-RNS-LMP Assumptions'!$I:$I,"="&amp;DATEVALUE('Monthly Value (3)'!KO$6&amp;"/1/"&amp;'Monthly Value (3)'!KO$4),'FCM-RNS-LMP Assumptions'!$J:$J)*'Monthly Value (3)'!KO$20,2)</f>
        <v>0</v>
      </c>
      <c r="KP33" s="7">
        <f>ROUND(SUMIF('FCM-RNS-LMP Assumptions'!$I:$I,"="&amp;DATEVALUE('Monthly Value (3)'!KP$6&amp;"/1/"&amp;'Monthly Value (3)'!KP$4),'FCM-RNS-LMP Assumptions'!$J:$J)*'Monthly Value (3)'!KP$20,2)</f>
        <v>0</v>
      </c>
      <c r="KQ33" s="7">
        <f>ROUND(SUMIF('FCM-RNS-LMP Assumptions'!$I:$I,"="&amp;DATEVALUE('Monthly Value (3)'!KQ$6&amp;"/1/"&amp;'Monthly Value (3)'!KQ$4),'FCM-RNS-LMP Assumptions'!$J:$J)*'Monthly Value (3)'!KQ$20,2)</f>
        <v>0</v>
      </c>
      <c r="KR33" s="7">
        <f>ROUND(SUMIF('FCM-RNS-LMP Assumptions'!$I:$I,"="&amp;DATEVALUE('Monthly Value (3)'!KR$6&amp;"/1/"&amp;'Monthly Value (3)'!KR$4),'FCM-RNS-LMP Assumptions'!$J:$J)*'Monthly Value (3)'!KR$20,2)</f>
        <v>0</v>
      </c>
      <c r="KS33" s="7">
        <f>ROUND(SUMIF('FCM-RNS-LMP Assumptions'!$I:$I,"="&amp;DATEVALUE('Monthly Value (3)'!KS$6&amp;"/1/"&amp;'Monthly Value (3)'!KS$4),'FCM-RNS-LMP Assumptions'!$J:$J)*'Monthly Value (3)'!KS$20,2)</f>
        <v>0</v>
      </c>
      <c r="KT33" s="7">
        <f>ROUND(SUMIF('FCM-RNS-LMP Assumptions'!$I:$I,"="&amp;DATEVALUE('Monthly Value (3)'!KT$6&amp;"/1/"&amp;'Monthly Value (3)'!KT$4),'FCM-RNS-LMP Assumptions'!$J:$J)*'Monthly Value (3)'!KT$20,2)</f>
        <v>0</v>
      </c>
      <c r="KU33" s="7">
        <f>ROUND(SUMIF('FCM-RNS-LMP Assumptions'!$I:$I,"="&amp;DATEVALUE('Monthly Value (3)'!KU$6&amp;"/1/"&amp;'Monthly Value (3)'!KU$4),'FCM-RNS-LMP Assumptions'!$J:$J)*'Monthly Value (3)'!KU$20,2)</f>
        <v>0</v>
      </c>
      <c r="KV33" s="7">
        <f>ROUND(SUMIF('FCM-RNS-LMP Assumptions'!$I:$I,"="&amp;DATEVALUE('Monthly Value (3)'!KV$6&amp;"/1/"&amp;'Monthly Value (3)'!KV$4),'FCM-RNS-LMP Assumptions'!$J:$J)*'Monthly Value (3)'!KV$20,2)</f>
        <v>0</v>
      </c>
      <c r="KW33" s="7">
        <f>ROUND(SUMIF('FCM-RNS-LMP Assumptions'!$I:$I,"="&amp;DATEVALUE('Monthly Value (3)'!KW$6&amp;"/1/"&amp;'Monthly Value (3)'!KW$4),'FCM-RNS-LMP Assumptions'!$J:$J)*'Monthly Value (3)'!KW$20,2)</f>
        <v>0</v>
      </c>
      <c r="KX33" s="7">
        <f>ROUND(SUMIF('FCM-RNS-LMP Assumptions'!$I:$I,"="&amp;DATEVALUE('Monthly Value (3)'!KX$6&amp;"/1/"&amp;'Monthly Value (3)'!KX$4),'FCM-RNS-LMP Assumptions'!$J:$J)*'Monthly Value (3)'!KX$20,2)</f>
        <v>0</v>
      </c>
      <c r="KY33" s="7">
        <f>ROUND(SUMIF('FCM-RNS-LMP Assumptions'!$I:$I,"="&amp;DATEVALUE('Monthly Value (3)'!KY$6&amp;"/1/"&amp;'Monthly Value (3)'!KY$4),'FCM-RNS-LMP Assumptions'!$J:$J)*'Monthly Value (3)'!KY$20,2)</f>
        <v>0</v>
      </c>
      <c r="KZ33" s="7">
        <f>ROUND(SUMIF('FCM-RNS-LMP Assumptions'!$I:$I,"="&amp;DATEVALUE('Monthly Value (3)'!KZ$6&amp;"/1/"&amp;'Monthly Value (3)'!KZ$4),'FCM-RNS-LMP Assumptions'!$J:$J)*'Monthly Value (3)'!KZ$20,2)</f>
        <v>0</v>
      </c>
      <c r="LA33" s="7">
        <f>ROUND(SUMIF('FCM-RNS-LMP Assumptions'!$I:$I,"="&amp;DATEVALUE('Monthly Value (3)'!LA$6&amp;"/1/"&amp;'Monthly Value (3)'!LA$4),'FCM-RNS-LMP Assumptions'!$J:$J)*'Monthly Value (3)'!LA$20,2)</f>
        <v>0</v>
      </c>
      <c r="LB33" s="7">
        <f>ROUND(SUMIF('FCM-RNS-LMP Assumptions'!$I:$I,"="&amp;DATEVALUE('Monthly Value (3)'!LB$6&amp;"/1/"&amp;'Monthly Value (3)'!LB$4),'FCM-RNS-LMP Assumptions'!$J:$J)*'Monthly Value (3)'!LB$20,2)</f>
        <v>0</v>
      </c>
      <c r="LC33" s="7">
        <f>ROUND(SUMIF('FCM-RNS-LMP Assumptions'!$I:$I,"="&amp;DATEVALUE('Monthly Value (3)'!LC$6&amp;"/1/"&amp;'Monthly Value (3)'!LC$4),'FCM-RNS-LMP Assumptions'!$J:$J)*'Monthly Value (3)'!LC$20,2)</f>
        <v>0</v>
      </c>
      <c r="LD33" s="7">
        <f>ROUND(SUMIF('FCM-RNS-LMP Assumptions'!$I:$I,"="&amp;DATEVALUE('Monthly Value (3)'!LD$6&amp;"/1/"&amp;'Monthly Value (3)'!LD$4),'FCM-RNS-LMP Assumptions'!$J:$J)*'Monthly Value (3)'!LD$20,2)</f>
        <v>0</v>
      </c>
      <c r="LE33" s="7">
        <f>ROUND(SUMIF('FCM-RNS-LMP Assumptions'!$I:$I,"="&amp;DATEVALUE('Monthly Value (3)'!LE$6&amp;"/1/"&amp;'Monthly Value (3)'!LE$4),'FCM-RNS-LMP Assumptions'!$J:$J)*'Monthly Value (3)'!LE$20,2)</f>
        <v>0</v>
      </c>
      <c r="LF33" s="7">
        <f>ROUND(SUMIF('FCM-RNS-LMP Assumptions'!$I:$I,"="&amp;DATEVALUE('Monthly Value (3)'!LF$6&amp;"/1/"&amp;'Monthly Value (3)'!LF$4),'FCM-RNS-LMP Assumptions'!$J:$J)*'Monthly Value (3)'!LF$20,2)</f>
        <v>0</v>
      </c>
      <c r="LG33" s="7">
        <f>ROUND(SUMIF('FCM-RNS-LMP Assumptions'!$I:$I,"="&amp;DATEVALUE('Monthly Value (3)'!LG$6&amp;"/1/"&amp;'Monthly Value (3)'!LG$4),'FCM-RNS-LMP Assumptions'!$J:$J)*'Monthly Value (3)'!LG$20,2)</f>
        <v>0</v>
      </c>
      <c r="LH33" s="7">
        <f>ROUND(SUMIF('FCM-RNS-LMP Assumptions'!$I:$I,"="&amp;DATEVALUE('Monthly Value (3)'!LH$6&amp;"/1/"&amp;'Monthly Value (3)'!LH$4),'FCM-RNS-LMP Assumptions'!$J:$J)*'Monthly Value (3)'!LH$20,2)</f>
        <v>0</v>
      </c>
      <c r="LI33" s="7">
        <f>ROUND(SUMIF('FCM-RNS-LMP Assumptions'!$I:$I,"="&amp;DATEVALUE('Monthly Value (3)'!LI$6&amp;"/1/"&amp;'Monthly Value (3)'!LI$4),'FCM-RNS-LMP Assumptions'!$J:$J)*'Monthly Value (3)'!LI$20,2)</f>
        <v>0</v>
      </c>
      <c r="LJ33" s="7">
        <f>ROUND(SUMIF('FCM-RNS-LMP Assumptions'!$I:$I,"="&amp;DATEVALUE('Monthly Value (3)'!LJ$6&amp;"/1/"&amp;'Monthly Value (3)'!LJ$4),'FCM-RNS-LMP Assumptions'!$J:$J)*'Monthly Value (3)'!LJ$20,2)</f>
        <v>0</v>
      </c>
      <c r="LK33" s="7">
        <f>ROUND(SUMIF('FCM-RNS-LMP Assumptions'!$I:$I,"="&amp;DATEVALUE('Monthly Value (3)'!LK$6&amp;"/1/"&amp;'Monthly Value (3)'!LK$4),'FCM-RNS-LMP Assumptions'!$J:$J)*'Monthly Value (3)'!LK$20,2)</f>
        <v>0</v>
      </c>
      <c r="LL33" s="7">
        <f>ROUND(SUMIF('FCM-RNS-LMP Assumptions'!$I:$I,"="&amp;DATEVALUE('Monthly Value (3)'!LL$6&amp;"/1/"&amp;'Monthly Value (3)'!LL$4),'FCM-RNS-LMP Assumptions'!$J:$J)*'Monthly Value (3)'!LL$20,2)</f>
        <v>0</v>
      </c>
      <c r="LM33" s="7">
        <f>ROUND(SUMIF('FCM-RNS-LMP Assumptions'!$I:$I,"="&amp;DATEVALUE('Monthly Value (3)'!LM$6&amp;"/1/"&amp;'Monthly Value (3)'!LM$4),'FCM-RNS-LMP Assumptions'!$J:$J)*'Monthly Value (3)'!LM$20,2)</f>
        <v>0</v>
      </c>
      <c r="LN33" s="7">
        <f>ROUND(SUMIF('FCM-RNS-LMP Assumptions'!$I:$I,"="&amp;DATEVALUE('Monthly Value (3)'!LN$6&amp;"/1/"&amp;'Monthly Value (3)'!LN$4),'FCM-RNS-LMP Assumptions'!$J:$J)*'Monthly Value (3)'!LN$20,2)</f>
        <v>0</v>
      </c>
      <c r="LO33" s="7">
        <f>ROUND(SUMIF('FCM-RNS-LMP Assumptions'!$I:$I,"="&amp;DATEVALUE('Monthly Value (3)'!LO$6&amp;"/1/"&amp;'Monthly Value (3)'!LO$4),'FCM-RNS-LMP Assumptions'!$J:$J)*'Monthly Value (3)'!LO$20,2)</f>
        <v>0</v>
      </c>
      <c r="LP33" s="7">
        <f>ROUND(SUMIF('FCM-RNS-LMP Assumptions'!$I:$I,"="&amp;DATEVALUE('Monthly Value (3)'!LP$6&amp;"/1/"&amp;'Monthly Value (3)'!LP$4),'FCM-RNS-LMP Assumptions'!$J:$J)*'Monthly Value (3)'!LP$20,2)</f>
        <v>0</v>
      </c>
      <c r="LQ33" s="7">
        <f>ROUND(SUMIF('FCM-RNS-LMP Assumptions'!$I:$I,"="&amp;DATEVALUE('Monthly Value (3)'!LQ$6&amp;"/1/"&amp;'Monthly Value (3)'!LQ$4),'FCM-RNS-LMP Assumptions'!$J:$J)*'Monthly Value (3)'!LQ$20,2)</f>
        <v>0</v>
      </c>
      <c r="LR33" s="7">
        <f>ROUND(SUMIF('FCM-RNS-LMP Assumptions'!$I:$I,"="&amp;DATEVALUE('Monthly Value (3)'!LR$6&amp;"/1/"&amp;'Monthly Value (3)'!LR$4),'FCM-RNS-LMP Assumptions'!$J:$J)*'Monthly Value (3)'!LR$20,2)</f>
        <v>0</v>
      </c>
      <c r="LS33" s="7">
        <f>ROUND(SUMIF('FCM-RNS-LMP Assumptions'!$I:$I,"="&amp;DATEVALUE('Monthly Value (3)'!LS$6&amp;"/1/"&amp;'Monthly Value (3)'!LS$4),'FCM-RNS-LMP Assumptions'!$J:$J)*'Monthly Value (3)'!LS$20,2)</f>
        <v>0</v>
      </c>
      <c r="LT33" s="7">
        <f>ROUND(SUMIF('FCM-RNS-LMP Assumptions'!$I:$I,"="&amp;DATEVALUE('Monthly Value (3)'!LT$6&amp;"/1/"&amp;'Monthly Value (3)'!LT$4),'FCM-RNS-LMP Assumptions'!$J:$J)*'Monthly Value (3)'!LT$20,2)</f>
        <v>0</v>
      </c>
      <c r="LU33" s="7">
        <f>ROUND(SUMIF('FCM-RNS-LMP Assumptions'!$I:$I,"="&amp;DATEVALUE('Monthly Value (3)'!LU$6&amp;"/1/"&amp;'Monthly Value (3)'!LU$4),'FCM-RNS-LMP Assumptions'!$J:$J)*'Monthly Value (3)'!LU$20,2)</f>
        <v>0</v>
      </c>
      <c r="LV33" s="7">
        <f>ROUND(SUMIF('FCM-RNS-LMP Assumptions'!$I:$I,"="&amp;DATEVALUE('Monthly Value (3)'!LV$6&amp;"/1/"&amp;'Monthly Value (3)'!LV$4),'FCM-RNS-LMP Assumptions'!$J:$J)*'Monthly Value (3)'!LV$20,2)</f>
        <v>0</v>
      </c>
      <c r="LW33" s="7">
        <f>ROUND(SUMIF('FCM-RNS-LMP Assumptions'!$I:$I,"="&amp;DATEVALUE('Monthly Value (3)'!LW$6&amp;"/1/"&amp;'Monthly Value (3)'!LW$4),'FCM-RNS-LMP Assumptions'!$J:$J)*'Monthly Value (3)'!LW$20,2)</f>
        <v>0</v>
      </c>
      <c r="LX33" s="7">
        <f>ROUND(SUMIF('FCM-RNS-LMP Assumptions'!$I:$I,"="&amp;DATEVALUE('Monthly Value (3)'!LX$6&amp;"/1/"&amp;'Monthly Value (3)'!LX$4),'FCM-RNS-LMP Assumptions'!$J:$J)*'Monthly Value (3)'!LX$20,2)</f>
        <v>0</v>
      </c>
      <c r="LY33" s="7">
        <f>ROUND(SUMIF('FCM-RNS-LMP Assumptions'!$I:$I,"="&amp;DATEVALUE('Monthly Value (3)'!LY$6&amp;"/1/"&amp;'Monthly Value (3)'!LY$4),'FCM-RNS-LMP Assumptions'!$J:$J)*'Monthly Value (3)'!LY$20,2)</f>
        <v>0</v>
      </c>
      <c r="LZ33" s="7">
        <f>ROUND(SUMIF('FCM-RNS-LMP Assumptions'!$I:$I,"="&amp;DATEVALUE('Monthly Value (3)'!LZ$6&amp;"/1/"&amp;'Monthly Value (3)'!LZ$4),'FCM-RNS-LMP Assumptions'!$J:$J)*'Monthly Value (3)'!LZ$20,2)</f>
        <v>0</v>
      </c>
      <c r="MA33" s="7">
        <f>ROUND(SUMIF('FCM-RNS-LMP Assumptions'!$I:$I,"="&amp;DATEVALUE('Monthly Value (3)'!MA$6&amp;"/1/"&amp;'Monthly Value (3)'!MA$4),'FCM-RNS-LMP Assumptions'!$J:$J)*'Monthly Value (3)'!MA$20,2)</f>
        <v>0</v>
      </c>
      <c r="MB33" s="7">
        <f>ROUND(SUMIF('FCM-RNS-LMP Assumptions'!$I:$I,"="&amp;DATEVALUE('Monthly Value (3)'!MB$6&amp;"/1/"&amp;'Monthly Value (3)'!MB$4),'FCM-RNS-LMP Assumptions'!$J:$J)*'Monthly Value (3)'!MB$20,2)</f>
        <v>0</v>
      </c>
      <c r="MC33" s="7">
        <f>ROUND(SUMIF('FCM-RNS-LMP Assumptions'!$I:$I,"="&amp;DATEVALUE('Monthly Value (3)'!MC$6&amp;"/1/"&amp;'Monthly Value (3)'!MC$4),'FCM-RNS-LMP Assumptions'!$J:$J)*'Monthly Value (3)'!MC$20,2)</f>
        <v>0</v>
      </c>
      <c r="MD33" s="7">
        <f>ROUND(SUMIF('FCM-RNS-LMP Assumptions'!$I:$I,"="&amp;DATEVALUE('Monthly Value (3)'!MD$6&amp;"/1/"&amp;'Monthly Value (3)'!MD$4),'FCM-RNS-LMP Assumptions'!$J:$J)*'Monthly Value (3)'!MD$20,2)</f>
        <v>0</v>
      </c>
      <c r="ME33" s="7">
        <f>ROUND(SUMIF('FCM-RNS-LMP Assumptions'!$I:$I,"="&amp;DATEVALUE('Monthly Value (3)'!ME$6&amp;"/1/"&amp;'Monthly Value (3)'!ME$4),'FCM-RNS-LMP Assumptions'!$J:$J)*'Monthly Value (3)'!ME$20,2)</f>
        <v>0</v>
      </c>
      <c r="MF33" s="7">
        <f>ROUND(SUMIF('FCM-RNS-LMP Assumptions'!$I:$I,"="&amp;DATEVALUE('Monthly Value (3)'!MF$6&amp;"/1/"&amp;'Monthly Value (3)'!MF$4),'FCM-RNS-LMP Assumptions'!$J:$J)*'Monthly Value (3)'!MF$20,2)</f>
        <v>0</v>
      </c>
      <c r="MG33" s="7">
        <f>ROUND(SUMIF('FCM-RNS-LMP Assumptions'!$I:$I,"="&amp;DATEVALUE('Monthly Value (3)'!MG$6&amp;"/1/"&amp;'Monthly Value (3)'!MG$4),'FCM-RNS-LMP Assumptions'!$J:$J)*'Monthly Value (3)'!MG$20,2)</f>
        <v>0</v>
      </c>
      <c r="MH33" s="7">
        <f>ROUND(SUMIF('FCM-RNS-LMP Assumptions'!$I:$I,"="&amp;DATEVALUE('Monthly Value (3)'!MH$6&amp;"/1/"&amp;'Monthly Value (3)'!MH$4),'FCM-RNS-LMP Assumptions'!$J:$J)*'Monthly Value (3)'!MH$20,2)</f>
        <v>0</v>
      </c>
      <c r="MI33" s="7">
        <f>ROUND(SUMIF('FCM-RNS-LMP Assumptions'!$I:$I,"="&amp;DATEVALUE('Monthly Value (3)'!MI$6&amp;"/1/"&amp;'Monthly Value (3)'!MI$4),'FCM-RNS-LMP Assumptions'!$J:$J)*'Monthly Value (3)'!MI$20,2)</f>
        <v>0</v>
      </c>
      <c r="MJ33" s="7">
        <f>ROUND(SUMIF('FCM-RNS-LMP Assumptions'!$I:$I,"="&amp;DATEVALUE('Monthly Value (3)'!MJ$6&amp;"/1/"&amp;'Monthly Value (3)'!MJ$4),'FCM-RNS-LMP Assumptions'!$J:$J)*'Monthly Value (3)'!MJ$20,2)</f>
        <v>0</v>
      </c>
      <c r="MK33" s="7">
        <f>ROUND(SUMIF('FCM-RNS-LMP Assumptions'!$I:$I,"="&amp;DATEVALUE('Monthly Value (3)'!MK$6&amp;"/1/"&amp;'Monthly Value (3)'!MK$4),'FCM-RNS-LMP Assumptions'!$J:$J)*'Monthly Value (3)'!MK$20,2)</f>
        <v>0</v>
      </c>
      <c r="ML33" s="7">
        <f>ROUND(SUMIF('FCM-RNS-LMP Assumptions'!$I:$I,"="&amp;DATEVALUE('Monthly Value (3)'!ML$6&amp;"/1/"&amp;'Monthly Value (3)'!ML$4),'FCM-RNS-LMP Assumptions'!$J:$J)*'Monthly Value (3)'!ML$20,2)</f>
        <v>0</v>
      </c>
      <c r="MM33" s="7">
        <f>ROUND(SUMIF('FCM-RNS-LMP Assumptions'!$I:$I,"="&amp;DATEVALUE('Monthly Value (3)'!MM$6&amp;"/1/"&amp;'Monthly Value (3)'!MM$4),'FCM-RNS-LMP Assumptions'!$J:$J)*'Monthly Value (3)'!MM$20,2)</f>
        <v>0</v>
      </c>
      <c r="MN33" s="7">
        <f>ROUND(SUMIF('FCM-RNS-LMP Assumptions'!$I:$I,"="&amp;DATEVALUE('Monthly Value (3)'!MN$6&amp;"/1/"&amp;'Monthly Value (3)'!MN$4),'FCM-RNS-LMP Assumptions'!$J:$J)*'Monthly Value (3)'!MN$20,2)</f>
        <v>0</v>
      </c>
      <c r="MO33" s="7">
        <f>ROUND(SUMIF('FCM-RNS-LMP Assumptions'!$I:$I,"="&amp;DATEVALUE('Monthly Value (3)'!MO$6&amp;"/1/"&amp;'Monthly Value (3)'!MO$4),'FCM-RNS-LMP Assumptions'!$J:$J)*'Monthly Value (3)'!MO$20,2)</f>
        <v>0</v>
      </c>
      <c r="MP33" s="7">
        <f>ROUND(SUMIF('FCM-RNS-LMP Assumptions'!$I:$I,"="&amp;DATEVALUE('Monthly Value (3)'!MP$6&amp;"/1/"&amp;'Monthly Value (3)'!MP$4),'FCM-RNS-LMP Assumptions'!$J:$J)*'Monthly Value (3)'!MP$20,2)</f>
        <v>0</v>
      </c>
      <c r="MQ33" s="7">
        <f>ROUND(SUMIF('FCM-RNS-LMP Assumptions'!$I:$I,"="&amp;DATEVALUE('Monthly Value (3)'!MQ$6&amp;"/1/"&amp;'Monthly Value (3)'!MQ$4),'FCM-RNS-LMP Assumptions'!$J:$J)*'Monthly Value (3)'!MQ$20,2)</f>
        <v>0</v>
      </c>
      <c r="MR33" s="7">
        <f>ROUND(SUMIF('FCM-RNS-LMP Assumptions'!$I:$I,"="&amp;DATEVALUE('Monthly Value (3)'!MR$6&amp;"/1/"&amp;'Monthly Value (3)'!MR$4),'FCM-RNS-LMP Assumptions'!$J:$J)*'Monthly Value (3)'!MR$20,2)</f>
        <v>0</v>
      </c>
      <c r="MS33" s="7">
        <f>ROUND(SUMIF('FCM-RNS-LMP Assumptions'!$I:$I,"="&amp;DATEVALUE('Monthly Value (3)'!MS$6&amp;"/1/"&amp;'Monthly Value (3)'!MS$4),'FCM-RNS-LMP Assumptions'!$J:$J)*'Monthly Value (3)'!MS$20,2)</f>
        <v>0</v>
      </c>
      <c r="MT33" s="7">
        <f>ROUND(SUMIF('FCM-RNS-LMP Assumptions'!$I:$I,"="&amp;DATEVALUE('Monthly Value (3)'!MT$6&amp;"/1/"&amp;'Monthly Value (3)'!MT$4),'FCM-RNS-LMP Assumptions'!$J:$J)*'Monthly Value (3)'!MT$20,2)</f>
        <v>0</v>
      </c>
      <c r="MU33" s="7">
        <f>ROUND(SUMIF('FCM-RNS-LMP Assumptions'!$I:$I,"="&amp;DATEVALUE('Monthly Value (3)'!MU$6&amp;"/1/"&amp;'Monthly Value (3)'!MU$4),'FCM-RNS-LMP Assumptions'!$J:$J)*'Monthly Value (3)'!MU$20,2)</f>
        <v>0</v>
      </c>
      <c r="MV33" s="7">
        <f>ROUND(SUMIF('FCM-RNS-LMP Assumptions'!$I:$I,"="&amp;DATEVALUE('Monthly Value (3)'!MV$6&amp;"/1/"&amp;'Monthly Value (3)'!MV$4),'FCM-RNS-LMP Assumptions'!$J:$J)*'Monthly Value (3)'!MV$20,2)</f>
        <v>0</v>
      </c>
      <c r="MW33" s="7">
        <f>ROUND(SUMIF('FCM-RNS-LMP Assumptions'!$I:$I,"="&amp;DATEVALUE('Monthly Value (3)'!MW$6&amp;"/1/"&amp;'Monthly Value (3)'!MW$4),'FCM-RNS-LMP Assumptions'!$J:$J)*'Monthly Value (3)'!MW$20,2)</f>
        <v>0</v>
      </c>
      <c r="MX33" s="7">
        <f>ROUND(SUMIF('FCM-RNS-LMP Assumptions'!$I:$I,"="&amp;DATEVALUE('Monthly Value (3)'!MX$6&amp;"/1/"&amp;'Monthly Value (3)'!MX$4),'FCM-RNS-LMP Assumptions'!$J:$J)*'Monthly Value (3)'!MX$20,2)</f>
        <v>0</v>
      </c>
      <c r="MY33" s="7">
        <f>ROUND(SUMIF('FCM-RNS-LMP Assumptions'!$I:$I,"="&amp;DATEVALUE('Monthly Value (3)'!MY$6&amp;"/1/"&amp;'Monthly Value (3)'!MY$4),'FCM-RNS-LMP Assumptions'!$J:$J)*'Monthly Value (3)'!MY$20,2)</f>
        <v>0</v>
      </c>
      <c r="MZ33" s="7">
        <f>ROUND(SUMIF('FCM-RNS-LMP Assumptions'!$I:$I,"="&amp;DATEVALUE('Monthly Value (3)'!MZ$6&amp;"/1/"&amp;'Monthly Value (3)'!MZ$4),'FCM-RNS-LMP Assumptions'!$J:$J)*'Monthly Value (3)'!MZ$20,2)</f>
        <v>0</v>
      </c>
      <c r="NA33" s="7">
        <f>ROUND(SUMIF('FCM-RNS-LMP Assumptions'!$I:$I,"="&amp;DATEVALUE('Monthly Value (3)'!NA$6&amp;"/1/"&amp;'Monthly Value (3)'!NA$4),'FCM-RNS-LMP Assumptions'!$J:$J)*'Monthly Value (3)'!NA$20,2)</f>
        <v>0</v>
      </c>
      <c r="NB33" s="7">
        <f>ROUND(SUMIF('FCM-RNS-LMP Assumptions'!$I:$I,"="&amp;DATEVALUE('Monthly Value (3)'!NB$6&amp;"/1/"&amp;'Monthly Value (3)'!NB$4),'FCM-RNS-LMP Assumptions'!$J:$J)*'Monthly Value (3)'!NB$20,2)</f>
        <v>0</v>
      </c>
      <c r="NC33" s="7">
        <f>ROUND(SUMIF('FCM-RNS-LMP Assumptions'!$I:$I,"="&amp;DATEVALUE('Monthly Value (3)'!NC$6&amp;"/1/"&amp;'Monthly Value (3)'!NC$4),'FCM-RNS-LMP Assumptions'!$J:$J)*'Monthly Value (3)'!NC$20,2)</f>
        <v>0</v>
      </c>
      <c r="ND33" s="7">
        <f>ROUND(SUMIF('FCM-RNS-LMP Assumptions'!$I:$I,"="&amp;DATEVALUE('Monthly Value (3)'!ND$6&amp;"/1/"&amp;'Monthly Value (3)'!ND$4),'FCM-RNS-LMP Assumptions'!$J:$J)*'Monthly Value (3)'!ND$20,2)</f>
        <v>0</v>
      </c>
      <c r="NE33" s="7">
        <f>ROUND(SUMIF('FCM-RNS-LMP Assumptions'!$I:$I,"="&amp;DATEVALUE('Monthly Value (3)'!NE$6&amp;"/1/"&amp;'Monthly Value (3)'!NE$4),'FCM-RNS-LMP Assumptions'!$J:$J)*'Monthly Value (3)'!NE$20,2)</f>
        <v>0</v>
      </c>
      <c r="NF33" s="7">
        <f>ROUND(SUMIF('FCM-RNS-LMP Assumptions'!$I:$I,"="&amp;DATEVALUE('Monthly Value (3)'!NF$6&amp;"/1/"&amp;'Monthly Value (3)'!NF$4),'FCM-RNS-LMP Assumptions'!$J:$J)*'Monthly Value (3)'!NF$20,2)</f>
        <v>0</v>
      </c>
      <c r="NG33" s="7">
        <f>ROUND(SUMIF('FCM-RNS-LMP Assumptions'!$I:$I,"="&amp;DATEVALUE('Monthly Value (3)'!NG$6&amp;"/1/"&amp;'Monthly Value (3)'!NG$4),'FCM-RNS-LMP Assumptions'!$J:$J)*'Monthly Value (3)'!NG$20,2)</f>
        <v>0</v>
      </c>
      <c r="NH33" s="7">
        <f>ROUND(SUMIF('FCM-RNS-LMP Assumptions'!$I:$I,"="&amp;DATEVALUE('Monthly Value (3)'!NH$6&amp;"/1/"&amp;'Monthly Value (3)'!NH$4),'FCM-RNS-LMP Assumptions'!$J:$J)*'Monthly Value (3)'!NH$20,2)</f>
        <v>0</v>
      </c>
      <c r="NI33" s="7">
        <f>ROUND(SUMIF('FCM-RNS-LMP Assumptions'!$I:$I,"="&amp;DATEVALUE('Monthly Value (3)'!NI$6&amp;"/1/"&amp;'Monthly Value (3)'!NI$4),'FCM-RNS-LMP Assumptions'!$J:$J)*'Monthly Value (3)'!NI$20,2)</f>
        <v>0</v>
      </c>
      <c r="NJ33" s="7">
        <f>ROUND(SUMIF('FCM-RNS-LMP Assumptions'!$I:$I,"="&amp;DATEVALUE('Monthly Value (3)'!NJ$6&amp;"/1/"&amp;'Monthly Value (3)'!NJ$4),'FCM-RNS-LMP Assumptions'!$J:$J)*'Monthly Value (3)'!NJ$20,2)</f>
        <v>0</v>
      </c>
      <c r="NK33" s="7">
        <f>ROUND(SUMIF('FCM-RNS-LMP Assumptions'!$I:$I,"="&amp;DATEVALUE('Monthly Value (3)'!NK$6&amp;"/1/"&amp;'Monthly Value (3)'!NK$4),'FCM-RNS-LMP Assumptions'!$J:$J)*'Monthly Value (3)'!NK$20,2)</f>
        <v>0</v>
      </c>
      <c r="NL33" s="7">
        <f>ROUND(SUMIF('FCM-RNS-LMP Assumptions'!$I:$I,"="&amp;DATEVALUE('Monthly Value (3)'!NL$6&amp;"/1/"&amp;'Monthly Value (3)'!NL$4),'FCM-RNS-LMP Assumptions'!$J:$J)*'Monthly Value (3)'!NL$20,2)</f>
        <v>0</v>
      </c>
      <c r="NM33" s="7">
        <f>ROUND(SUMIF('FCM-RNS-LMP Assumptions'!$I:$I,"="&amp;DATEVALUE('Monthly Value (3)'!NM$6&amp;"/1/"&amp;'Monthly Value (3)'!NM$4),'FCM-RNS-LMP Assumptions'!$J:$J)*'Monthly Value (3)'!NM$20,2)</f>
        <v>0</v>
      </c>
      <c r="NN33" s="7">
        <f>ROUND(SUMIF('FCM-RNS-LMP Assumptions'!$I:$I,"="&amp;DATEVALUE('Monthly Value (3)'!NN$6&amp;"/1/"&amp;'Monthly Value (3)'!NN$4),'FCM-RNS-LMP Assumptions'!$J:$J)*'Monthly Value (3)'!NN$20,2)</f>
        <v>0</v>
      </c>
      <c r="NO33" s="7">
        <f>ROUND(SUMIF('FCM-RNS-LMP Assumptions'!$I:$I,"="&amp;DATEVALUE('Monthly Value (3)'!NO$6&amp;"/1/"&amp;'Monthly Value (3)'!NO$4),'FCM-RNS-LMP Assumptions'!$J:$J)*'Monthly Value (3)'!NO$20,2)</f>
        <v>0</v>
      </c>
      <c r="NP33" s="7">
        <f>ROUND(SUMIF('FCM-RNS-LMP Assumptions'!$I:$I,"="&amp;DATEVALUE('Monthly Value (3)'!NP$6&amp;"/1/"&amp;'Monthly Value (3)'!NP$4),'FCM-RNS-LMP Assumptions'!$J:$J)*'Monthly Value (3)'!NP$20,2)</f>
        <v>0</v>
      </c>
      <c r="NQ33" s="7">
        <f>ROUND(SUMIF('FCM-RNS-LMP Assumptions'!$I:$I,"="&amp;DATEVALUE('Monthly Value (3)'!NQ$6&amp;"/1/"&amp;'Monthly Value (3)'!NQ$4),'FCM-RNS-LMP Assumptions'!$J:$J)*'Monthly Value (3)'!NQ$20,2)</f>
        <v>0</v>
      </c>
      <c r="NR33" s="7">
        <f>ROUND(SUMIF('FCM-RNS-LMP Assumptions'!$I:$I,"="&amp;DATEVALUE('Monthly Value (3)'!NR$6&amp;"/1/"&amp;'Monthly Value (3)'!NR$4),'FCM-RNS-LMP Assumptions'!$J:$J)*'Monthly Value (3)'!NR$20,2)</f>
        <v>0</v>
      </c>
      <c r="NU33">
        <f t="shared" si="417"/>
        <v>8</v>
      </c>
      <c r="NV33">
        <f t="shared" si="418"/>
        <v>2034</v>
      </c>
      <c r="NW33" s="1">
        <f t="shared" si="419"/>
        <v>49096</v>
      </c>
      <c r="NX33" s="1">
        <f t="shared" si="420"/>
        <v>49460</v>
      </c>
      <c r="NY33">
        <f t="shared" si="428"/>
        <v>0</v>
      </c>
    </row>
    <row r="34" spans="1:389" ht="15" thickBot="1">
      <c r="A34" t="s">
        <v>359</v>
      </c>
      <c r="C34" s="14">
        <f t="shared" ref="C34:BN34" si="429">SUM(C26:C33)</f>
        <v>0</v>
      </c>
      <c r="D34" s="14">
        <f t="shared" si="429"/>
        <v>0</v>
      </c>
      <c r="E34" s="14">
        <f t="shared" si="429"/>
        <v>0</v>
      </c>
      <c r="F34" s="14">
        <f t="shared" si="429"/>
        <v>0</v>
      </c>
      <c r="G34" s="14">
        <f t="shared" si="429"/>
        <v>0</v>
      </c>
      <c r="H34" s="14">
        <f t="shared" si="429"/>
        <v>0</v>
      </c>
      <c r="I34" s="14">
        <f t="shared" si="429"/>
        <v>0</v>
      </c>
      <c r="J34" s="14">
        <f t="shared" si="429"/>
        <v>0</v>
      </c>
      <c r="K34" s="14">
        <f t="shared" si="429"/>
        <v>0</v>
      </c>
      <c r="L34" s="14">
        <f t="shared" si="429"/>
        <v>0</v>
      </c>
      <c r="M34" s="14">
        <f t="shared" si="429"/>
        <v>0</v>
      </c>
      <c r="N34" s="14">
        <f t="shared" si="429"/>
        <v>0</v>
      </c>
      <c r="O34" s="14">
        <f t="shared" si="429"/>
        <v>0</v>
      </c>
      <c r="P34" s="14">
        <f t="shared" si="429"/>
        <v>0</v>
      </c>
      <c r="Q34" s="14">
        <f t="shared" si="429"/>
        <v>0</v>
      </c>
      <c r="R34" s="14">
        <f t="shared" si="429"/>
        <v>0</v>
      </c>
      <c r="S34" s="14">
        <f t="shared" si="429"/>
        <v>0</v>
      </c>
      <c r="T34" s="14">
        <f t="shared" si="429"/>
        <v>0</v>
      </c>
      <c r="U34" s="14">
        <f t="shared" si="429"/>
        <v>0</v>
      </c>
      <c r="V34" s="14">
        <f t="shared" si="429"/>
        <v>0</v>
      </c>
      <c r="W34" s="14">
        <f t="shared" si="429"/>
        <v>0</v>
      </c>
      <c r="X34" s="14">
        <f t="shared" si="429"/>
        <v>0</v>
      </c>
      <c r="Y34" s="14">
        <f t="shared" si="429"/>
        <v>0</v>
      </c>
      <c r="Z34" s="14">
        <f t="shared" si="429"/>
        <v>0</v>
      </c>
      <c r="AA34" s="14">
        <f t="shared" si="429"/>
        <v>0</v>
      </c>
      <c r="AB34" s="14">
        <f t="shared" si="429"/>
        <v>0</v>
      </c>
      <c r="AC34" s="14">
        <f t="shared" si="429"/>
        <v>0</v>
      </c>
      <c r="AD34" s="14">
        <f t="shared" si="429"/>
        <v>0</v>
      </c>
      <c r="AE34" s="14">
        <f t="shared" si="429"/>
        <v>0</v>
      </c>
      <c r="AF34" s="14">
        <f t="shared" si="429"/>
        <v>0</v>
      </c>
      <c r="AG34" s="14">
        <f t="shared" si="429"/>
        <v>0</v>
      </c>
      <c r="AH34" s="14">
        <f t="shared" si="429"/>
        <v>0</v>
      </c>
      <c r="AI34" s="14">
        <f t="shared" si="429"/>
        <v>0</v>
      </c>
      <c r="AJ34" s="14">
        <f t="shared" si="429"/>
        <v>0</v>
      </c>
      <c r="AK34" s="14">
        <f t="shared" si="429"/>
        <v>0</v>
      </c>
      <c r="AL34" s="14">
        <f t="shared" si="429"/>
        <v>0</v>
      </c>
      <c r="AM34" s="14">
        <f t="shared" si="429"/>
        <v>0</v>
      </c>
      <c r="AN34" s="14">
        <f t="shared" si="429"/>
        <v>0</v>
      </c>
      <c r="AO34" s="14">
        <f t="shared" si="429"/>
        <v>0</v>
      </c>
      <c r="AP34" s="14">
        <f t="shared" si="429"/>
        <v>0</v>
      </c>
      <c r="AQ34" s="14">
        <f t="shared" si="429"/>
        <v>0</v>
      </c>
      <c r="AR34" s="14">
        <f t="shared" si="429"/>
        <v>0</v>
      </c>
      <c r="AS34" s="14">
        <f t="shared" si="429"/>
        <v>0</v>
      </c>
      <c r="AT34" s="14">
        <f t="shared" si="429"/>
        <v>0</v>
      </c>
      <c r="AU34" s="14">
        <f t="shared" si="429"/>
        <v>0</v>
      </c>
      <c r="AV34" s="14">
        <f t="shared" si="429"/>
        <v>0</v>
      </c>
      <c r="AW34" s="14">
        <f t="shared" si="429"/>
        <v>0</v>
      </c>
      <c r="AX34" s="14">
        <f t="shared" si="429"/>
        <v>0</v>
      </c>
      <c r="AY34" s="14">
        <f t="shared" si="429"/>
        <v>0</v>
      </c>
      <c r="AZ34" s="14">
        <f t="shared" si="429"/>
        <v>0</v>
      </c>
      <c r="BA34" s="14">
        <f t="shared" si="429"/>
        <v>0</v>
      </c>
      <c r="BB34" s="14">
        <f t="shared" si="429"/>
        <v>0</v>
      </c>
      <c r="BC34" s="14">
        <f t="shared" si="429"/>
        <v>0</v>
      </c>
      <c r="BD34" s="14">
        <f t="shared" si="429"/>
        <v>0</v>
      </c>
      <c r="BE34" s="14">
        <f t="shared" si="429"/>
        <v>0</v>
      </c>
      <c r="BF34" s="14">
        <f t="shared" si="429"/>
        <v>0</v>
      </c>
      <c r="BG34" s="14">
        <f t="shared" si="429"/>
        <v>0</v>
      </c>
      <c r="BH34" s="14">
        <f t="shared" si="429"/>
        <v>0</v>
      </c>
      <c r="BI34" s="14">
        <f t="shared" si="429"/>
        <v>0</v>
      </c>
      <c r="BJ34" s="14">
        <f t="shared" si="429"/>
        <v>0</v>
      </c>
      <c r="BK34" s="14">
        <f t="shared" si="429"/>
        <v>0</v>
      </c>
      <c r="BL34" s="14">
        <f t="shared" si="429"/>
        <v>0</v>
      </c>
      <c r="BM34" s="14">
        <f t="shared" si="429"/>
        <v>0</v>
      </c>
      <c r="BN34" s="14">
        <f t="shared" si="429"/>
        <v>0</v>
      </c>
      <c r="BO34" s="14">
        <f t="shared" ref="BO34:DZ34" si="430">SUM(BO26:BO33)</f>
        <v>0</v>
      </c>
      <c r="BP34" s="14">
        <f t="shared" si="430"/>
        <v>0</v>
      </c>
      <c r="BQ34" s="14">
        <f t="shared" si="430"/>
        <v>0</v>
      </c>
      <c r="BR34" s="14">
        <f t="shared" si="430"/>
        <v>0</v>
      </c>
      <c r="BS34" s="14">
        <f t="shared" si="430"/>
        <v>0</v>
      </c>
      <c r="BT34" s="14">
        <f t="shared" si="430"/>
        <v>0</v>
      </c>
      <c r="BU34" s="14">
        <f t="shared" si="430"/>
        <v>0</v>
      </c>
      <c r="BV34" s="14">
        <f t="shared" si="430"/>
        <v>0</v>
      </c>
      <c r="BW34" s="14">
        <f t="shared" si="430"/>
        <v>0</v>
      </c>
      <c r="BX34" s="14">
        <f t="shared" si="430"/>
        <v>0</v>
      </c>
      <c r="BY34" s="14">
        <f t="shared" si="430"/>
        <v>0</v>
      </c>
      <c r="BZ34" s="14">
        <f t="shared" si="430"/>
        <v>0</v>
      </c>
      <c r="CA34" s="14">
        <f t="shared" si="430"/>
        <v>0</v>
      </c>
      <c r="CB34" s="14">
        <f t="shared" si="430"/>
        <v>0</v>
      </c>
      <c r="CC34" s="14">
        <f t="shared" si="430"/>
        <v>0</v>
      </c>
      <c r="CD34" s="14">
        <f t="shared" si="430"/>
        <v>0</v>
      </c>
      <c r="CE34" s="14">
        <f t="shared" si="430"/>
        <v>0</v>
      </c>
      <c r="CF34" s="14">
        <f t="shared" si="430"/>
        <v>0</v>
      </c>
      <c r="CG34" s="14">
        <f t="shared" si="430"/>
        <v>0</v>
      </c>
      <c r="CH34" s="14">
        <f t="shared" si="430"/>
        <v>0</v>
      </c>
      <c r="CI34" s="14">
        <f t="shared" si="430"/>
        <v>0</v>
      </c>
      <c r="CJ34" s="14">
        <f t="shared" si="430"/>
        <v>0</v>
      </c>
      <c r="CK34" s="14">
        <f t="shared" si="430"/>
        <v>0</v>
      </c>
      <c r="CL34" s="14">
        <f t="shared" si="430"/>
        <v>0</v>
      </c>
      <c r="CM34" s="14">
        <f t="shared" si="430"/>
        <v>0</v>
      </c>
      <c r="CN34" s="14">
        <f t="shared" si="430"/>
        <v>0</v>
      </c>
      <c r="CO34" s="14">
        <f t="shared" si="430"/>
        <v>0</v>
      </c>
      <c r="CP34" s="14">
        <f t="shared" si="430"/>
        <v>0</v>
      </c>
      <c r="CQ34" s="14">
        <f t="shared" si="430"/>
        <v>0</v>
      </c>
      <c r="CR34" s="14">
        <f t="shared" si="430"/>
        <v>0</v>
      </c>
      <c r="CS34" s="14">
        <f t="shared" si="430"/>
        <v>0</v>
      </c>
      <c r="CT34" s="14">
        <f t="shared" si="430"/>
        <v>0</v>
      </c>
      <c r="CU34" s="14">
        <f t="shared" si="430"/>
        <v>0</v>
      </c>
      <c r="CV34" s="14">
        <f t="shared" si="430"/>
        <v>0</v>
      </c>
      <c r="CW34" s="14">
        <f t="shared" si="430"/>
        <v>0</v>
      </c>
      <c r="CX34" s="14">
        <f t="shared" si="430"/>
        <v>0</v>
      </c>
      <c r="CY34" s="14">
        <f t="shared" si="430"/>
        <v>0</v>
      </c>
      <c r="CZ34" s="14">
        <f t="shared" si="430"/>
        <v>0</v>
      </c>
      <c r="DA34" s="14">
        <f t="shared" si="430"/>
        <v>0</v>
      </c>
      <c r="DB34" s="14">
        <f t="shared" si="430"/>
        <v>0</v>
      </c>
      <c r="DC34" s="14">
        <f t="shared" si="430"/>
        <v>0</v>
      </c>
      <c r="DD34" s="14">
        <f t="shared" si="430"/>
        <v>0</v>
      </c>
      <c r="DE34" s="14">
        <f t="shared" si="430"/>
        <v>0</v>
      </c>
      <c r="DF34" s="14">
        <f t="shared" si="430"/>
        <v>0</v>
      </c>
      <c r="DG34" s="14">
        <f t="shared" si="430"/>
        <v>0</v>
      </c>
      <c r="DH34" s="14">
        <f t="shared" si="430"/>
        <v>0</v>
      </c>
      <c r="DI34" s="14">
        <f t="shared" si="430"/>
        <v>0</v>
      </c>
      <c r="DJ34" s="14">
        <f t="shared" si="430"/>
        <v>0</v>
      </c>
      <c r="DK34" s="14">
        <f t="shared" si="430"/>
        <v>0</v>
      </c>
      <c r="DL34" s="14">
        <f t="shared" si="430"/>
        <v>0</v>
      </c>
      <c r="DM34" s="14">
        <f t="shared" si="430"/>
        <v>0</v>
      </c>
      <c r="DN34" s="14">
        <f t="shared" si="430"/>
        <v>0</v>
      </c>
      <c r="DO34" s="14">
        <f t="shared" si="430"/>
        <v>0</v>
      </c>
      <c r="DP34" s="14">
        <f t="shared" si="430"/>
        <v>0</v>
      </c>
      <c r="DQ34" s="14">
        <f t="shared" si="430"/>
        <v>0</v>
      </c>
      <c r="DR34" s="14">
        <f t="shared" si="430"/>
        <v>0</v>
      </c>
      <c r="DS34" s="14">
        <f t="shared" si="430"/>
        <v>0</v>
      </c>
      <c r="DT34" s="14">
        <f t="shared" si="430"/>
        <v>0</v>
      </c>
      <c r="DU34" s="14">
        <f t="shared" si="430"/>
        <v>0</v>
      </c>
      <c r="DV34" s="14">
        <f t="shared" si="430"/>
        <v>0</v>
      </c>
      <c r="DW34" s="14">
        <f t="shared" si="430"/>
        <v>0</v>
      </c>
      <c r="DX34" s="14">
        <f t="shared" si="430"/>
        <v>0</v>
      </c>
      <c r="DY34" s="14">
        <f t="shared" si="430"/>
        <v>0</v>
      </c>
      <c r="DZ34" s="14">
        <f t="shared" si="430"/>
        <v>0</v>
      </c>
      <c r="EA34" s="14">
        <f t="shared" ref="EA34:GL34" si="431">SUM(EA26:EA33)</f>
        <v>0</v>
      </c>
      <c r="EB34" s="14">
        <f t="shared" si="431"/>
        <v>0</v>
      </c>
      <c r="EC34" s="14">
        <f t="shared" si="431"/>
        <v>0</v>
      </c>
      <c r="ED34" s="14">
        <f t="shared" si="431"/>
        <v>0</v>
      </c>
      <c r="EE34" s="14">
        <f t="shared" si="431"/>
        <v>0</v>
      </c>
      <c r="EF34" s="14">
        <f t="shared" si="431"/>
        <v>0</v>
      </c>
      <c r="EG34" s="14">
        <f t="shared" si="431"/>
        <v>0</v>
      </c>
      <c r="EH34" s="14">
        <f t="shared" si="431"/>
        <v>0</v>
      </c>
      <c r="EI34" s="14">
        <f t="shared" si="431"/>
        <v>0</v>
      </c>
      <c r="EJ34" s="14">
        <f t="shared" si="431"/>
        <v>0</v>
      </c>
      <c r="EK34" s="14">
        <f t="shared" si="431"/>
        <v>0</v>
      </c>
      <c r="EL34" s="14">
        <f t="shared" si="431"/>
        <v>0</v>
      </c>
      <c r="EM34" s="14">
        <f t="shared" si="431"/>
        <v>0</v>
      </c>
      <c r="EN34" s="14">
        <f t="shared" si="431"/>
        <v>0</v>
      </c>
      <c r="EO34" s="14">
        <f t="shared" si="431"/>
        <v>0</v>
      </c>
      <c r="EP34" s="14">
        <f t="shared" si="431"/>
        <v>0</v>
      </c>
      <c r="EQ34" s="14">
        <f t="shared" si="431"/>
        <v>0</v>
      </c>
      <c r="ER34" s="14">
        <f t="shared" si="431"/>
        <v>0</v>
      </c>
      <c r="ES34" s="14">
        <f t="shared" si="431"/>
        <v>0</v>
      </c>
      <c r="ET34" s="14">
        <f t="shared" si="431"/>
        <v>0</v>
      </c>
      <c r="EU34" s="14">
        <f t="shared" si="431"/>
        <v>0</v>
      </c>
      <c r="EV34" s="14">
        <f t="shared" si="431"/>
        <v>0</v>
      </c>
      <c r="EW34" s="14">
        <f t="shared" si="431"/>
        <v>0</v>
      </c>
      <c r="EX34" s="14">
        <f t="shared" si="431"/>
        <v>0</v>
      </c>
      <c r="EY34" s="14">
        <f t="shared" si="431"/>
        <v>0</v>
      </c>
      <c r="EZ34" s="14">
        <f t="shared" si="431"/>
        <v>0</v>
      </c>
      <c r="FA34" s="14">
        <f t="shared" si="431"/>
        <v>0</v>
      </c>
      <c r="FB34" s="14">
        <f t="shared" si="431"/>
        <v>0</v>
      </c>
      <c r="FC34" s="14">
        <f t="shared" si="431"/>
        <v>0</v>
      </c>
      <c r="FD34" s="14">
        <f t="shared" si="431"/>
        <v>0</v>
      </c>
      <c r="FE34" s="14">
        <f t="shared" si="431"/>
        <v>0</v>
      </c>
      <c r="FF34" s="14">
        <f t="shared" si="431"/>
        <v>0</v>
      </c>
      <c r="FG34" s="14">
        <f t="shared" si="431"/>
        <v>0</v>
      </c>
      <c r="FH34" s="14">
        <f t="shared" si="431"/>
        <v>0</v>
      </c>
      <c r="FI34" s="14">
        <f t="shared" si="431"/>
        <v>0</v>
      </c>
      <c r="FJ34" s="14">
        <f t="shared" si="431"/>
        <v>0</v>
      </c>
      <c r="FK34" s="14">
        <f t="shared" si="431"/>
        <v>0</v>
      </c>
      <c r="FL34" s="14">
        <f t="shared" si="431"/>
        <v>0</v>
      </c>
      <c r="FM34" s="14">
        <f t="shared" si="431"/>
        <v>0</v>
      </c>
      <c r="FN34" s="14">
        <f t="shared" si="431"/>
        <v>0</v>
      </c>
      <c r="FO34" s="14">
        <f t="shared" si="431"/>
        <v>0</v>
      </c>
      <c r="FP34" s="14">
        <f t="shared" si="431"/>
        <v>0</v>
      </c>
      <c r="FQ34" s="14">
        <f t="shared" si="431"/>
        <v>0</v>
      </c>
      <c r="FR34" s="14">
        <f t="shared" si="431"/>
        <v>0</v>
      </c>
      <c r="FS34" s="14">
        <f t="shared" si="431"/>
        <v>0</v>
      </c>
      <c r="FT34" s="14">
        <f t="shared" si="431"/>
        <v>0</v>
      </c>
      <c r="FU34" s="14">
        <f t="shared" si="431"/>
        <v>0</v>
      </c>
      <c r="FV34" s="14">
        <f t="shared" si="431"/>
        <v>0</v>
      </c>
      <c r="FW34" s="14">
        <f t="shared" si="431"/>
        <v>0</v>
      </c>
      <c r="FX34" s="14">
        <f t="shared" si="431"/>
        <v>0</v>
      </c>
      <c r="FY34" s="14">
        <f t="shared" si="431"/>
        <v>0</v>
      </c>
      <c r="FZ34" s="14">
        <f t="shared" si="431"/>
        <v>0</v>
      </c>
      <c r="GA34" s="14">
        <f t="shared" si="431"/>
        <v>0</v>
      </c>
      <c r="GB34" s="14">
        <f t="shared" si="431"/>
        <v>0</v>
      </c>
      <c r="GC34" s="14">
        <f t="shared" si="431"/>
        <v>0</v>
      </c>
      <c r="GD34" s="14">
        <f t="shared" si="431"/>
        <v>0</v>
      </c>
      <c r="GE34" s="14">
        <f t="shared" si="431"/>
        <v>0</v>
      </c>
      <c r="GF34" s="14">
        <f t="shared" si="431"/>
        <v>0</v>
      </c>
      <c r="GG34" s="14">
        <f t="shared" si="431"/>
        <v>0</v>
      </c>
      <c r="GH34" s="14">
        <f t="shared" si="431"/>
        <v>0</v>
      </c>
      <c r="GI34" s="14">
        <f t="shared" si="431"/>
        <v>0</v>
      </c>
      <c r="GJ34" s="14">
        <f t="shared" si="431"/>
        <v>0</v>
      </c>
      <c r="GK34" s="14">
        <f t="shared" si="431"/>
        <v>0</v>
      </c>
      <c r="GL34" s="14">
        <f t="shared" si="431"/>
        <v>0</v>
      </c>
      <c r="GM34" s="14">
        <f t="shared" ref="GM34:IX34" si="432">SUM(GM26:GM33)</f>
        <v>0</v>
      </c>
      <c r="GN34" s="14">
        <f t="shared" si="432"/>
        <v>0</v>
      </c>
      <c r="GO34" s="14">
        <f t="shared" si="432"/>
        <v>0</v>
      </c>
      <c r="GP34" s="14">
        <f t="shared" si="432"/>
        <v>0</v>
      </c>
      <c r="GQ34" s="14">
        <f t="shared" si="432"/>
        <v>0</v>
      </c>
      <c r="GR34" s="14">
        <f t="shared" si="432"/>
        <v>0</v>
      </c>
      <c r="GS34" s="14">
        <f t="shared" si="432"/>
        <v>0</v>
      </c>
      <c r="GT34" s="14">
        <f t="shared" si="432"/>
        <v>0</v>
      </c>
      <c r="GU34" s="14">
        <f t="shared" si="432"/>
        <v>0</v>
      </c>
      <c r="GV34" s="14">
        <f t="shared" si="432"/>
        <v>0</v>
      </c>
      <c r="GW34" s="14">
        <f t="shared" si="432"/>
        <v>0</v>
      </c>
      <c r="GX34" s="14">
        <f t="shared" si="432"/>
        <v>0</v>
      </c>
      <c r="GY34" s="14">
        <f t="shared" si="432"/>
        <v>0</v>
      </c>
      <c r="GZ34" s="14">
        <f t="shared" si="432"/>
        <v>0</v>
      </c>
      <c r="HA34" s="14">
        <f t="shared" si="432"/>
        <v>0</v>
      </c>
      <c r="HB34" s="14">
        <f t="shared" si="432"/>
        <v>0</v>
      </c>
      <c r="HC34" s="14">
        <f t="shared" si="432"/>
        <v>0</v>
      </c>
      <c r="HD34" s="14">
        <f t="shared" si="432"/>
        <v>0</v>
      </c>
      <c r="HE34" s="14">
        <f t="shared" si="432"/>
        <v>0</v>
      </c>
      <c r="HF34" s="14">
        <f t="shared" si="432"/>
        <v>0</v>
      </c>
      <c r="HG34" s="14">
        <f t="shared" si="432"/>
        <v>0</v>
      </c>
      <c r="HH34" s="14">
        <f t="shared" si="432"/>
        <v>0</v>
      </c>
      <c r="HI34" s="14">
        <f t="shared" si="432"/>
        <v>0</v>
      </c>
      <c r="HJ34" s="14">
        <f t="shared" si="432"/>
        <v>0</v>
      </c>
      <c r="HK34" s="14">
        <f t="shared" si="432"/>
        <v>0</v>
      </c>
      <c r="HL34" s="14">
        <f t="shared" si="432"/>
        <v>0</v>
      </c>
      <c r="HM34" s="14">
        <f t="shared" si="432"/>
        <v>0</v>
      </c>
      <c r="HN34" s="14">
        <f t="shared" si="432"/>
        <v>0</v>
      </c>
      <c r="HO34" s="14">
        <f t="shared" si="432"/>
        <v>0</v>
      </c>
      <c r="HP34" s="14">
        <f t="shared" si="432"/>
        <v>0</v>
      </c>
      <c r="HQ34" s="14">
        <f t="shared" si="432"/>
        <v>0</v>
      </c>
      <c r="HR34" s="14">
        <f t="shared" si="432"/>
        <v>0</v>
      </c>
      <c r="HS34" s="14">
        <f t="shared" si="432"/>
        <v>0</v>
      </c>
      <c r="HT34" s="14">
        <f t="shared" si="432"/>
        <v>0</v>
      </c>
      <c r="HU34" s="14">
        <f t="shared" si="432"/>
        <v>0</v>
      </c>
      <c r="HV34" s="14">
        <f t="shared" si="432"/>
        <v>0</v>
      </c>
      <c r="HW34" s="14">
        <f t="shared" si="432"/>
        <v>0</v>
      </c>
      <c r="HX34" s="14">
        <f t="shared" si="432"/>
        <v>0</v>
      </c>
      <c r="HY34" s="14">
        <f t="shared" si="432"/>
        <v>0</v>
      </c>
      <c r="HZ34" s="14">
        <f t="shared" si="432"/>
        <v>0</v>
      </c>
      <c r="IA34" s="14">
        <f t="shared" si="432"/>
        <v>0</v>
      </c>
      <c r="IB34" s="14">
        <f t="shared" si="432"/>
        <v>0</v>
      </c>
      <c r="IC34" s="14">
        <f t="shared" si="432"/>
        <v>0</v>
      </c>
      <c r="ID34" s="14">
        <f t="shared" si="432"/>
        <v>0</v>
      </c>
      <c r="IE34" s="14">
        <f t="shared" si="432"/>
        <v>0</v>
      </c>
      <c r="IF34" s="14">
        <f t="shared" si="432"/>
        <v>0</v>
      </c>
      <c r="IG34" s="14">
        <f t="shared" si="432"/>
        <v>0</v>
      </c>
      <c r="IH34" s="14">
        <f t="shared" si="432"/>
        <v>0</v>
      </c>
      <c r="II34" s="14">
        <f t="shared" si="432"/>
        <v>0</v>
      </c>
      <c r="IJ34" s="14">
        <f t="shared" si="432"/>
        <v>0</v>
      </c>
      <c r="IK34" s="14">
        <f t="shared" si="432"/>
        <v>0</v>
      </c>
      <c r="IL34" s="14">
        <f t="shared" si="432"/>
        <v>0</v>
      </c>
      <c r="IM34" s="14">
        <f t="shared" si="432"/>
        <v>0</v>
      </c>
      <c r="IN34" s="14">
        <f t="shared" si="432"/>
        <v>0</v>
      </c>
      <c r="IO34" s="14">
        <f t="shared" si="432"/>
        <v>0</v>
      </c>
      <c r="IP34" s="14">
        <f t="shared" si="432"/>
        <v>0</v>
      </c>
      <c r="IQ34" s="14">
        <f t="shared" si="432"/>
        <v>0</v>
      </c>
      <c r="IR34" s="14">
        <f t="shared" si="432"/>
        <v>0</v>
      </c>
      <c r="IS34" s="14">
        <f t="shared" si="432"/>
        <v>0</v>
      </c>
      <c r="IT34" s="14">
        <f t="shared" si="432"/>
        <v>0</v>
      </c>
      <c r="IU34" s="14">
        <f t="shared" si="432"/>
        <v>0</v>
      </c>
      <c r="IV34" s="14">
        <f t="shared" si="432"/>
        <v>0</v>
      </c>
      <c r="IW34" s="14">
        <f t="shared" si="432"/>
        <v>0</v>
      </c>
      <c r="IX34" s="14">
        <f t="shared" si="432"/>
        <v>0</v>
      </c>
      <c r="IY34" s="14">
        <f t="shared" ref="IY34:LJ34" si="433">SUM(IY26:IY33)</f>
        <v>0</v>
      </c>
      <c r="IZ34" s="14">
        <f t="shared" si="433"/>
        <v>0</v>
      </c>
      <c r="JA34" s="14">
        <f t="shared" si="433"/>
        <v>0</v>
      </c>
      <c r="JB34" s="14">
        <f t="shared" si="433"/>
        <v>0</v>
      </c>
      <c r="JC34" s="14">
        <f t="shared" si="433"/>
        <v>0</v>
      </c>
      <c r="JD34" s="14">
        <f t="shared" si="433"/>
        <v>0</v>
      </c>
      <c r="JE34" s="14">
        <f t="shared" si="433"/>
        <v>0</v>
      </c>
      <c r="JF34" s="14">
        <f t="shared" si="433"/>
        <v>0</v>
      </c>
      <c r="JG34" s="14">
        <f t="shared" si="433"/>
        <v>0</v>
      </c>
      <c r="JH34" s="14">
        <f t="shared" si="433"/>
        <v>0</v>
      </c>
      <c r="JI34" s="14">
        <f t="shared" si="433"/>
        <v>0</v>
      </c>
      <c r="JJ34" s="14">
        <f t="shared" si="433"/>
        <v>0</v>
      </c>
      <c r="JK34" s="14">
        <f t="shared" si="433"/>
        <v>0</v>
      </c>
      <c r="JL34" s="14">
        <f t="shared" si="433"/>
        <v>0</v>
      </c>
      <c r="JM34" s="14">
        <f t="shared" si="433"/>
        <v>0</v>
      </c>
      <c r="JN34" s="14">
        <f t="shared" si="433"/>
        <v>0</v>
      </c>
      <c r="JO34" s="14">
        <f t="shared" si="433"/>
        <v>0</v>
      </c>
      <c r="JP34" s="14">
        <f t="shared" si="433"/>
        <v>0</v>
      </c>
      <c r="JQ34" s="14">
        <f t="shared" si="433"/>
        <v>0</v>
      </c>
      <c r="JR34" s="14">
        <f t="shared" si="433"/>
        <v>0</v>
      </c>
      <c r="JS34" s="14">
        <f t="shared" si="433"/>
        <v>0</v>
      </c>
      <c r="JT34" s="14">
        <f t="shared" si="433"/>
        <v>0</v>
      </c>
      <c r="JU34" s="14">
        <f t="shared" si="433"/>
        <v>0</v>
      </c>
      <c r="JV34" s="14">
        <f t="shared" si="433"/>
        <v>0</v>
      </c>
      <c r="JW34" s="14">
        <f t="shared" si="433"/>
        <v>0</v>
      </c>
      <c r="JX34" s="14">
        <f t="shared" si="433"/>
        <v>0</v>
      </c>
      <c r="JY34" s="14">
        <f t="shared" si="433"/>
        <v>0</v>
      </c>
      <c r="JZ34" s="14">
        <f t="shared" si="433"/>
        <v>0</v>
      </c>
      <c r="KA34" s="14">
        <f t="shared" si="433"/>
        <v>0</v>
      </c>
      <c r="KB34" s="14">
        <f t="shared" si="433"/>
        <v>0</v>
      </c>
      <c r="KC34" s="14">
        <f t="shared" si="433"/>
        <v>0</v>
      </c>
      <c r="KD34" s="14">
        <f t="shared" si="433"/>
        <v>0</v>
      </c>
      <c r="KE34" s="14">
        <f t="shared" si="433"/>
        <v>0</v>
      </c>
      <c r="KF34" s="14">
        <f t="shared" si="433"/>
        <v>0</v>
      </c>
      <c r="KG34" s="14">
        <f t="shared" si="433"/>
        <v>0</v>
      </c>
      <c r="KH34" s="14">
        <f t="shared" si="433"/>
        <v>0</v>
      </c>
      <c r="KI34" s="14">
        <f t="shared" si="433"/>
        <v>0</v>
      </c>
      <c r="KJ34" s="14">
        <f t="shared" si="433"/>
        <v>0</v>
      </c>
      <c r="KK34" s="14">
        <f t="shared" si="433"/>
        <v>0</v>
      </c>
      <c r="KL34" s="14">
        <f t="shared" si="433"/>
        <v>0</v>
      </c>
      <c r="KM34" s="14">
        <f t="shared" si="433"/>
        <v>0</v>
      </c>
      <c r="KN34" s="14">
        <f t="shared" si="433"/>
        <v>0</v>
      </c>
      <c r="KO34" s="14">
        <f t="shared" si="433"/>
        <v>0</v>
      </c>
      <c r="KP34" s="14">
        <f t="shared" si="433"/>
        <v>0</v>
      </c>
      <c r="KQ34" s="14">
        <f t="shared" si="433"/>
        <v>0</v>
      </c>
      <c r="KR34" s="14">
        <f t="shared" si="433"/>
        <v>0</v>
      </c>
      <c r="KS34" s="14">
        <f t="shared" si="433"/>
        <v>0</v>
      </c>
      <c r="KT34" s="14">
        <f t="shared" si="433"/>
        <v>0</v>
      </c>
      <c r="KU34" s="14">
        <f t="shared" si="433"/>
        <v>0</v>
      </c>
      <c r="KV34" s="14">
        <f t="shared" si="433"/>
        <v>0</v>
      </c>
      <c r="KW34" s="14">
        <f t="shared" si="433"/>
        <v>0</v>
      </c>
      <c r="KX34" s="14">
        <f t="shared" si="433"/>
        <v>0</v>
      </c>
      <c r="KY34" s="14">
        <f t="shared" si="433"/>
        <v>0</v>
      </c>
      <c r="KZ34" s="14">
        <f t="shared" si="433"/>
        <v>0</v>
      </c>
      <c r="LA34" s="14">
        <f t="shared" si="433"/>
        <v>0</v>
      </c>
      <c r="LB34" s="14">
        <f t="shared" si="433"/>
        <v>0</v>
      </c>
      <c r="LC34" s="14">
        <f t="shared" si="433"/>
        <v>0</v>
      </c>
      <c r="LD34" s="14">
        <f t="shared" si="433"/>
        <v>0</v>
      </c>
      <c r="LE34" s="14">
        <f t="shared" si="433"/>
        <v>0</v>
      </c>
      <c r="LF34" s="14">
        <f t="shared" si="433"/>
        <v>0</v>
      </c>
      <c r="LG34" s="14">
        <f t="shared" si="433"/>
        <v>0</v>
      </c>
      <c r="LH34" s="14">
        <f t="shared" si="433"/>
        <v>0</v>
      </c>
      <c r="LI34" s="14">
        <f t="shared" si="433"/>
        <v>0</v>
      </c>
      <c r="LJ34" s="14">
        <f t="shared" si="433"/>
        <v>0</v>
      </c>
      <c r="LK34" s="14">
        <f t="shared" ref="LK34:NR34" si="434">SUM(LK26:LK33)</f>
        <v>0</v>
      </c>
      <c r="LL34" s="14">
        <f t="shared" si="434"/>
        <v>0</v>
      </c>
      <c r="LM34" s="14">
        <f t="shared" si="434"/>
        <v>0</v>
      </c>
      <c r="LN34" s="14">
        <f t="shared" si="434"/>
        <v>0</v>
      </c>
      <c r="LO34" s="14">
        <f t="shared" si="434"/>
        <v>0</v>
      </c>
      <c r="LP34" s="14">
        <f t="shared" si="434"/>
        <v>0</v>
      </c>
      <c r="LQ34" s="14">
        <f t="shared" si="434"/>
        <v>0</v>
      </c>
      <c r="LR34" s="14">
        <f t="shared" si="434"/>
        <v>0</v>
      </c>
      <c r="LS34" s="14">
        <f t="shared" si="434"/>
        <v>0</v>
      </c>
      <c r="LT34" s="14">
        <f t="shared" si="434"/>
        <v>0</v>
      </c>
      <c r="LU34" s="14">
        <f t="shared" si="434"/>
        <v>0</v>
      </c>
      <c r="LV34" s="14">
        <f t="shared" si="434"/>
        <v>0</v>
      </c>
      <c r="LW34" s="14">
        <f t="shared" si="434"/>
        <v>0</v>
      </c>
      <c r="LX34" s="14">
        <f t="shared" si="434"/>
        <v>0</v>
      </c>
      <c r="LY34" s="14">
        <f t="shared" si="434"/>
        <v>0</v>
      </c>
      <c r="LZ34" s="14">
        <f t="shared" si="434"/>
        <v>0</v>
      </c>
      <c r="MA34" s="14">
        <f t="shared" si="434"/>
        <v>0</v>
      </c>
      <c r="MB34" s="14">
        <f t="shared" si="434"/>
        <v>0</v>
      </c>
      <c r="MC34" s="14">
        <f t="shared" si="434"/>
        <v>0</v>
      </c>
      <c r="MD34" s="14">
        <f t="shared" si="434"/>
        <v>0</v>
      </c>
      <c r="ME34" s="14">
        <f t="shared" si="434"/>
        <v>0</v>
      </c>
      <c r="MF34" s="14">
        <f t="shared" si="434"/>
        <v>0</v>
      </c>
      <c r="MG34" s="14">
        <f t="shared" si="434"/>
        <v>0</v>
      </c>
      <c r="MH34" s="14">
        <f t="shared" si="434"/>
        <v>0</v>
      </c>
      <c r="MI34" s="14">
        <f t="shared" si="434"/>
        <v>0</v>
      </c>
      <c r="MJ34" s="14">
        <f t="shared" si="434"/>
        <v>0</v>
      </c>
      <c r="MK34" s="14">
        <f t="shared" si="434"/>
        <v>0</v>
      </c>
      <c r="ML34" s="14">
        <f t="shared" si="434"/>
        <v>0</v>
      </c>
      <c r="MM34" s="14">
        <f t="shared" si="434"/>
        <v>0</v>
      </c>
      <c r="MN34" s="14">
        <f t="shared" si="434"/>
        <v>0</v>
      </c>
      <c r="MO34" s="14">
        <f t="shared" si="434"/>
        <v>0</v>
      </c>
      <c r="MP34" s="14">
        <f t="shared" si="434"/>
        <v>0</v>
      </c>
      <c r="MQ34" s="14">
        <f t="shared" si="434"/>
        <v>0</v>
      </c>
      <c r="MR34" s="14">
        <f t="shared" si="434"/>
        <v>0</v>
      </c>
      <c r="MS34" s="14">
        <f t="shared" si="434"/>
        <v>0</v>
      </c>
      <c r="MT34" s="14">
        <f t="shared" si="434"/>
        <v>0</v>
      </c>
      <c r="MU34" s="14">
        <f t="shared" si="434"/>
        <v>0</v>
      </c>
      <c r="MV34" s="14">
        <f t="shared" si="434"/>
        <v>0</v>
      </c>
      <c r="MW34" s="14">
        <f t="shared" si="434"/>
        <v>0</v>
      </c>
      <c r="MX34" s="14">
        <f t="shared" si="434"/>
        <v>0</v>
      </c>
      <c r="MY34" s="14">
        <f t="shared" si="434"/>
        <v>0</v>
      </c>
      <c r="MZ34" s="14">
        <f t="shared" si="434"/>
        <v>0</v>
      </c>
      <c r="NA34" s="14">
        <f t="shared" si="434"/>
        <v>0</v>
      </c>
      <c r="NB34" s="14">
        <f t="shared" si="434"/>
        <v>0</v>
      </c>
      <c r="NC34" s="14">
        <f t="shared" si="434"/>
        <v>0</v>
      </c>
      <c r="ND34" s="14">
        <f t="shared" si="434"/>
        <v>0</v>
      </c>
      <c r="NE34" s="14">
        <f t="shared" si="434"/>
        <v>0</v>
      </c>
      <c r="NF34" s="14">
        <f t="shared" si="434"/>
        <v>0</v>
      </c>
      <c r="NG34" s="14">
        <f t="shared" si="434"/>
        <v>0</v>
      </c>
      <c r="NH34" s="14">
        <f t="shared" si="434"/>
        <v>0</v>
      </c>
      <c r="NI34" s="14">
        <f t="shared" si="434"/>
        <v>0</v>
      </c>
      <c r="NJ34" s="14">
        <f t="shared" si="434"/>
        <v>0</v>
      </c>
      <c r="NK34" s="14">
        <f t="shared" si="434"/>
        <v>0</v>
      </c>
      <c r="NL34" s="14">
        <f t="shared" si="434"/>
        <v>0</v>
      </c>
      <c r="NM34" s="14">
        <f t="shared" si="434"/>
        <v>0</v>
      </c>
      <c r="NN34" s="14">
        <f t="shared" si="434"/>
        <v>0</v>
      </c>
      <c r="NO34" s="14">
        <f t="shared" si="434"/>
        <v>0</v>
      </c>
      <c r="NP34" s="14">
        <f t="shared" si="434"/>
        <v>0</v>
      </c>
      <c r="NQ34" s="14">
        <f t="shared" si="434"/>
        <v>0</v>
      </c>
      <c r="NR34" s="14">
        <f t="shared" si="434"/>
        <v>0</v>
      </c>
      <c r="NU34">
        <f t="shared" si="417"/>
        <v>8</v>
      </c>
      <c r="NV34">
        <f t="shared" si="418"/>
        <v>2035</v>
      </c>
      <c r="NW34" s="1">
        <f t="shared" si="419"/>
        <v>49461</v>
      </c>
      <c r="NX34" s="1">
        <f t="shared" si="420"/>
        <v>49826</v>
      </c>
      <c r="NY34">
        <f t="shared" si="428"/>
        <v>0</v>
      </c>
    </row>
    <row r="35" spans="1:389" ht="15" thickTop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NU35">
        <f t="shared" si="417"/>
        <v>8</v>
      </c>
      <c r="NV35">
        <f t="shared" si="418"/>
        <v>2036</v>
      </c>
      <c r="NW35" s="1">
        <f t="shared" si="419"/>
        <v>49827</v>
      </c>
      <c r="NX35" s="1">
        <f t="shared" si="420"/>
        <v>50191</v>
      </c>
      <c r="NY35">
        <f t="shared" si="428"/>
        <v>0</v>
      </c>
    </row>
    <row r="36" spans="1:389">
      <c r="A36" s="4" t="s">
        <v>368</v>
      </c>
      <c r="B36" s="4" t="s">
        <v>361</v>
      </c>
      <c r="C36" s="4">
        <v>1</v>
      </c>
      <c r="D36" s="4">
        <f>C36+1</f>
        <v>2</v>
      </c>
      <c r="E36" s="4">
        <f t="shared" ref="E36:R36" si="435">D36+1</f>
        <v>3</v>
      </c>
      <c r="F36" s="4">
        <f t="shared" si="435"/>
        <v>4</v>
      </c>
      <c r="G36" s="4">
        <f t="shared" si="435"/>
        <v>5</v>
      </c>
      <c r="H36" s="4">
        <f t="shared" si="435"/>
        <v>6</v>
      </c>
      <c r="I36" s="4">
        <f t="shared" si="435"/>
        <v>7</v>
      </c>
      <c r="J36" s="4">
        <f t="shared" si="435"/>
        <v>8</v>
      </c>
      <c r="K36" s="4">
        <f t="shared" si="435"/>
        <v>9</v>
      </c>
      <c r="L36" s="4">
        <f t="shared" si="435"/>
        <v>10</v>
      </c>
      <c r="M36" s="4">
        <f t="shared" si="435"/>
        <v>11</v>
      </c>
      <c r="N36" s="4">
        <f t="shared" si="435"/>
        <v>12</v>
      </c>
      <c r="O36" s="4">
        <f t="shared" si="435"/>
        <v>13</v>
      </c>
      <c r="P36" s="4">
        <f t="shared" si="435"/>
        <v>14</v>
      </c>
      <c r="Q36" s="4">
        <f t="shared" si="435"/>
        <v>15</v>
      </c>
      <c r="R36" s="4">
        <f t="shared" si="435"/>
        <v>16</v>
      </c>
      <c r="S36" s="4">
        <f t="shared" ref="S36" si="436">R36+1</f>
        <v>17</v>
      </c>
      <c r="T36" s="4">
        <f t="shared" ref="T36" si="437">S36+1</f>
        <v>18</v>
      </c>
      <c r="U36" s="4">
        <f t="shared" ref="U36" si="438">T36+1</f>
        <v>19</v>
      </c>
      <c r="V36" s="4">
        <f t="shared" ref="V36" si="439">U36+1</f>
        <v>20</v>
      </c>
      <c r="W36" s="4">
        <f t="shared" ref="W36" si="440">V36+1</f>
        <v>21</v>
      </c>
      <c r="X36" s="4">
        <f t="shared" ref="X36" si="441">W36+1</f>
        <v>22</v>
      </c>
      <c r="Y36" s="4">
        <f t="shared" ref="Y36" si="442">X36+1</f>
        <v>23</v>
      </c>
      <c r="Z36" s="4">
        <f t="shared" ref="Z36" si="443">Y36+1</f>
        <v>24</v>
      </c>
      <c r="AA36" s="4">
        <f t="shared" ref="AA36" si="444">Z36+1</f>
        <v>25</v>
      </c>
      <c r="AB36" s="4">
        <f t="shared" ref="AB36" si="445">AA36+1</f>
        <v>26</v>
      </c>
      <c r="AC36" s="4">
        <f t="shared" ref="AC36" si="446">AB36+1</f>
        <v>27</v>
      </c>
      <c r="AD36" s="4">
        <f t="shared" ref="AD36" si="447">AC36+1</f>
        <v>28</v>
      </c>
      <c r="AE36" s="4">
        <f t="shared" ref="AE36" si="448">AD36+1</f>
        <v>29</v>
      </c>
      <c r="AF36" s="4">
        <f t="shared" ref="AF36" si="449">AE36+1</f>
        <v>30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NU36">
        <f t="shared" si="417"/>
        <v>8</v>
      </c>
      <c r="NV36">
        <f t="shared" si="418"/>
        <v>2037</v>
      </c>
      <c r="NW36" s="1">
        <f t="shared" si="419"/>
        <v>50192</v>
      </c>
      <c r="NX36" s="1">
        <f t="shared" si="420"/>
        <v>50556</v>
      </c>
      <c r="NY36">
        <f t="shared" si="428"/>
        <v>0</v>
      </c>
    </row>
    <row r="37" spans="1:389">
      <c r="A37" s="5" t="s">
        <v>326</v>
      </c>
      <c r="NU37">
        <f t="shared" si="417"/>
        <v>8</v>
      </c>
      <c r="NV37">
        <f t="shared" si="418"/>
        <v>2038</v>
      </c>
      <c r="NW37" s="1">
        <f t="shared" si="419"/>
        <v>50557</v>
      </c>
      <c r="NX37" s="1">
        <f t="shared" si="420"/>
        <v>50921</v>
      </c>
      <c r="NY37">
        <f t="shared" si="428"/>
        <v>0</v>
      </c>
    </row>
    <row r="38" spans="1:389">
      <c r="A38" t="s">
        <v>303</v>
      </c>
      <c r="B38" s="10">
        <f>NPV('Rev Req''t'!F112,C38:AF38)</f>
        <v>0</v>
      </c>
      <c r="C38" s="10">
        <f t="shared" ref="C38:AF38" si="450">SUMIF($5:$5,C$36,26:26)</f>
        <v>0</v>
      </c>
      <c r="D38" s="10">
        <f t="shared" si="450"/>
        <v>0</v>
      </c>
      <c r="E38" s="10">
        <f t="shared" si="450"/>
        <v>0</v>
      </c>
      <c r="F38" s="10">
        <f t="shared" si="450"/>
        <v>0</v>
      </c>
      <c r="G38" s="10">
        <f t="shared" si="450"/>
        <v>0</v>
      </c>
      <c r="H38" s="10">
        <f t="shared" si="450"/>
        <v>0</v>
      </c>
      <c r="I38" s="10">
        <f t="shared" si="450"/>
        <v>0</v>
      </c>
      <c r="J38" s="10">
        <f t="shared" si="450"/>
        <v>0</v>
      </c>
      <c r="K38" s="10">
        <f t="shared" si="450"/>
        <v>0</v>
      </c>
      <c r="L38" s="10">
        <f t="shared" si="450"/>
        <v>0</v>
      </c>
      <c r="M38" s="10">
        <f t="shared" si="450"/>
        <v>0</v>
      </c>
      <c r="N38" s="10">
        <f t="shared" si="450"/>
        <v>0</v>
      </c>
      <c r="O38" s="10">
        <f t="shared" si="450"/>
        <v>0</v>
      </c>
      <c r="P38" s="10">
        <f t="shared" si="450"/>
        <v>0</v>
      </c>
      <c r="Q38" s="10">
        <f t="shared" si="450"/>
        <v>0</v>
      </c>
      <c r="R38" s="10">
        <f t="shared" si="450"/>
        <v>0</v>
      </c>
      <c r="S38" s="10">
        <f t="shared" si="450"/>
        <v>0</v>
      </c>
      <c r="T38" s="10">
        <f t="shared" si="450"/>
        <v>0</v>
      </c>
      <c r="U38" s="10">
        <f t="shared" si="450"/>
        <v>0</v>
      </c>
      <c r="V38" s="10">
        <f t="shared" si="450"/>
        <v>0</v>
      </c>
      <c r="W38" s="10">
        <f t="shared" si="450"/>
        <v>0</v>
      </c>
      <c r="X38" s="10">
        <f t="shared" si="450"/>
        <v>0</v>
      </c>
      <c r="Y38" s="10">
        <f t="shared" si="450"/>
        <v>0</v>
      </c>
      <c r="Z38" s="10">
        <f t="shared" si="450"/>
        <v>0</v>
      </c>
      <c r="AA38" s="10">
        <f t="shared" si="450"/>
        <v>0</v>
      </c>
      <c r="AB38" s="10">
        <f t="shared" si="450"/>
        <v>0</v>
      </c>
      <c r="AC38" s="10">
        <f t="shared" si="450"/>
        <v>0</v>
      </c>
      <c r="AD38" s="10">
        <f t="shared" si="450"/>
        <v>0</v>
      </c>
      <c r="AE38" s="10">
        <f t="shared" si="450"/>
        <v>0</v>
      </c>
      <c r="AF38" s="10">
        <f t="shared" si="450"/>
        <v>0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NU38">
        <f t="shared" si="417"/>
        <v>8</v>
      </c>
      <c r="NV38">
        <f t="shared" si="418"/>
        <v>2039</v>
      </c>
      <c r="NW38" s="1">
        <f t="shared" si="419"/>
        <v>50922</v>
      </c>
      <c r="NX38" s="1">
        <f t="shared" si="420"/>
        <v>51287</v>
      </c>
      <c r="NY38">
        <f t="shared" si="428"/>
        <v>0</v>
      </c>
    </row>
    <row r="39" spans="1:389">
      <c r="A39" t="s">
        <v>304</v>
      </c>
      <c r="B39" s="10">
        <f>NPV('Rev Req''t'!F112,C39:AF39)</f>
        <v>0</v>
      </c>
      <c r="C39" s="10">
        <f>SUMIF($5:$5,C$36,27:27)</f>
        <v>0</v>
      </c>
      <c r="D39" s="10">
        <f t="shared" ref="D39:AF39" si="451">SUMIF($5:$5,D$36,27:27)</f>
        <v>0</v>
      </c>
      <c r="E39" s="10">
        <f t="shared" si="451"/>
        <v>0</v>
      </c>
      <c r="F39" s="10">
        <f t="shared" si="451"/>
        <v>0</v>
      </c>
      <c r="G39" s="10">
        <f t="shared" si="451"/>
        <v>0</v>
      </c>
      <c r="H39" s="10">
        <f t="shared" si="451"/>
        <v>0</v>
      </c>
      <c r="I39" s="10">
        <f t="shared" si="451"/>
        <v>0</v>
      </c>
      <c r="J39" s="10">
        <f t="shared" si="451"/>
        <v>0</v>
      </c>
      <c r="K39" s="10">
        <f t="shared" si="451"/>
        <v>0</v>
      </c>
      <c r="L39" s="10">
        <f t="shared" si="451"/>
        <v>0</v>
      </c>
      <c r="M39" s="10">
        <f t="shared" si="451"/>
        <v>0</v>
      </c>
      <c r="N39" s="10">
        <f t="shared" si="451"/>
        <v>0</v>
      </c>
      <c r="O39" s="10">
        <f t="shared" si="451"/>
        <v>0</v>
      </c>
      <c r="P39" s="10">
        <f t="shared" si="451"/>
        <v>0</v>
      </c>
      <c r="Q39" s="10">
        <f t="shared" si="451"/>
        <v>0</v>
      </c>
      <c r="R39" s="10">
        <f t="shared" si="451"/>
        <v>0</v>
      </c>
      <c r="S39" s="10">
        <f t="shared" si="451"/>
        <v>0</v>
      </c>
      <c r="T39" s="10">
        <f t="shared" si="451"/>
        <v>0</v>
      </c>
      <c r="U39" s="10">
        <f t="shared" si="451"/>
        <v>0</v>
      </c>
      <c r="V39" s="10">
        <f t="shared" si="451"/>
        <v>0</v>
      </c>
      <c r="W39" s="10">
        <f t="shared" si="451"/>
        <v>0</v>
      </c>
      <c r="X39" s="10">
        <f t="shared" si="451"/>
        <v>0</v>
      </c>
      <c r="Y39" s="10">
        <f t="shared" si="451"/>
        <v>0</v>
      </c>
      <c r="Z39" s="10">
        <f t="shared" si="451"/>
        <v>0</v>
      </c>
      <c r="AA39" s="10">
        <f t="shared" si="451"/>
        <v>0</v>
      </c>
      <c r="AB39" s="10">
        <f t="shared" si="451"/>
        <v>0</v>
      </c>
      <c r="AC39" s="10">
        <f t="shared" si="451"/>
        <v>0</v>
      </c>
      <c r="AD39" s="10">
        <f t="shared" si="451"/>
        <v>0</v>
      </c>
      <c r="AE39" s="10">
        <f t="shared" si="451"/>
        <v>0</v>
      </c>
      <c r="AF39" s="10">
        <f t="shared" si="451"/>
        <v>0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NW39" s="1"/>
      <c r="NX39" s="1"/>
    </row>
    <row r="40" spans="1:389">
      <c r="A40" t="s">
        <v>356</v>
      </c>
      <c r="B40" s="10">
        <f>NPV('Rev Req''t'!F112,C40:AF40)</f>
        <v>0</v>
      </c>
      <c r="C40" s="10">
        <f>SUMIF($5:$5,C$36,28:28)</f>
        <v>0</v>
      </c>
      <c r="D40" s="10">
        <f t="shared" ref="D40:AF40" si="452">SUMIF($5:$5,D$36,28:28)</f>
        <v>0</v>
      </c>
      <c r="E40" s="10">
        <f t="shared" si="452"/>
        <v>0</v>
      </c>
      <c r="F40" s="10">
        <f t="shared" si="452"/>
        <v>0</v>
      </c>
      <c r="G40" s="10">
        <f t="shared" si="452"/>
        <v>0</v>
      </c>
      <c r="H40" s="10">
        <f t="shared" si="452"/>
        <v>0</v>
      </c>
      <c r="I40" s="10">
        <f t="shared" si="452"/>
        <v>0</v>
      </c>
      <c r="J40" s="10">
        <f t="shared" si="452"/>
        <v>0</v>
      </c>
      <c r="K40" s="10">
        <f t="shared" si="452"/>
        <v>0</v>
      </c>
      <c r="L40" s="10">
        <f t="shared" si="452"/>
        <v>0</v>
      </c>
      <c r="M40" s="10">
        <f t="shared" si="452"/>
        <v>0</v>
      </c>
      <c r="N40" s="10">
        <f t="shared" si="452"/>
        <v>0</v>
      </c>
      <c r="O40" s="10">
        <f t="shared" si="452"/>
        <v>0</v>
      </c>
      <c r="P40" s="10">
        <f t="shared" si="452"/>
        <v>0</v>
      </c>
      <c r="Q40" s="10">
        <f t="shared" si="452"/>
        <v>0</v>
      </c>
      <c r="R40" s="10">
        <f t="shared" si="452"/>
        <v>0</v>
      </c>
      <c r="S40" s="10">
        <f t="shared" si="452"/>
        <v>0</v>
      </c>
      <c r="T40" s="10">
        <f t="shared" si="452"/>
        <v>0</v>
      </c>
      <c r="U40" s="10">
        <f t="shared" si="452"/>
        <v>0</v>
      </c>
      <c r="V40" s="10">
        <f t="shared" si="452"/>
        <v>0</v>
      </c>
      <c r="W40" s="10">
        <f t="shared" si="452"/>
        <v>0</v>
      </c>
      <c r="X40" s="10">
        <f t="shared" si="452"/>
        <v>0</v>
      </c>
      <c r="Y40" s="10">
        <f t="shared" si="452"/>
        <v>0</v>
      </c>
      <c r="Z40" s="10">
        <f t="shared" si="452"/>
        <v>0</v>
      </c>
      <c r="AA40" s="10">
        <f t="shared" si="452"/>
        <v>0</v>
      </c>
      <c r="AB40" s="10">
        <f t="shared" si="452"/>
        <v>0</v>
      </c>
      <c r="AC40" s="10">
        <f t="shared" si="452"/>
        <v>0</v>
      </c>
      <c r="AD40" s="10">
        <f t="shared" si="452"/>
        <v>0</v>
      </c>
      <c r="AE40" s="10">
        <f t="shared" si="452"/>
        <v>0</v>
      </c>
      <c r="AF40" s="10">
        <f t="shared" si="452"/>
        <v>0</v>
      </c>
      <c r="AG40" s="10"/>
      <c r="AH40" s="10"/>
      <c r="AI40" s="10"/>
      <c r="AJ40" s="10"/>
      <c r="AK40" s="10"/>
      <c r="AL40" s="10"/>
      <c r="AM40" s="10"/>
      <c r="NW40" s="1"/>
      <c r="NX40" s="1"/>
    </row>
    <row r="41" spans="1:389">
      <c r="A41" t="s">
        <v>305</v>
      </c>
      <c r="B41" s="10">
        <f>NPV('Rev Req''t'!F112,C41:AF41)</f>
        <v>0</v>
      </c>
      <c r="C41" s="10">
        <f t="shared" ref="C41:AF41" si="453">SUMIF($5:$5,C$36,29:29)</f>
        <v>0</v>
      </c>
      <c r="D41" s="10">
        <f t="shared" si="453"/>
        <v>0</v>
      </c>
      <c r="E41" s="10">
        <f t="shared" si="453"/>
        <v>0</v>
      </c>
      <c r="F41" s="10">
        <f t="shared" si="453"/>
        <v>0</v>
      </c>
      <c r="G41" s="10">
        <f t="shared" si="453"/>
        <v>0</v>
      </c>
      <c r="H41" s="10">
        <f t="shared" si="453"/>
        <v>0</v>
      </c>
      <c r="I41" s="10">
        <f t="shared" si="453"/>
        <v>0</v>
      </c>
      <c r="J41" s="10">
        <f t="shared" si="453"/>
        <v>0</v>
      </c>
      <c r="K41" s="10">
        <f t="shared" si="453"/>
        <v>0</v>
      </c>
      <c r="L41" s="10">
        <f t="shared" si="453"/>
        <v>0</v>
      </c>
      <c r="M41" s="10">
        <f t="shared" si="453"/>
        <v>0</v>
      </c>
      <c r="N41" s="10">
        <f t="shared" si="453"/>
        <v>0</v>
      </c>
      <c r="O41" s="10">
        <f t="shared" si="453"/>
        <v>0</v>
      </c>
      <c r="P41" s="10">
        <f t="shared" si="453"/>
        <v>0</v>
      </c>
      <c r="Q41" s="10">
        <f t="shared" si="453"/>
        <v>0</v>
      </c>
      <c r="R41" s="10">
        <f t="shared" si="453"/>
        <v>0</v>
      </c>
      <c r="S41" s="10">
        <f t="shared" si="453"/>
        <v>0</v>
      </c>
      <c r="T41" s="10">
        <f t="shared" si="453"/>
        <v>0</v>
      </c>
      <c r="U41" s="10">
        <f t="shared" si="453"/>
        <v>0</v>
      </c>
      <c r="V41" s="10">
        <f t="shared" si="453"/>
        <v>0</v>
      </c>
      <c r="W41" s="10">
        <f t="shared" si="453"/>
        <v>0</v>
      </c>
      <c r="X41" s="10">
        <f t="shared" si="453"/>
        <v>0</v>
      </c>
      <c r="Y41" s="10">
        <f t="shared" si="453"/>
        <v>0</v>
      </c>
      <c r="Z41" s="10">
        <f t="shared" si="453"/>
        <v>0</v>
      </c>
      <c r="AA41" s="10">
        <f t="shared" si="453"/>
        <v>0</v>
      </c>
      <c r="AB41" s="10">
        <f t="shared" si="453"/>
        <v>0</v>
      </c>
      <c r="AC41" s="10">
        <f t="shared" si="453"/>
        <v>0</v>
      </c>
      <c r="AD41" s="10">
        <f t="shared" si="453"/>
        <v>0</v>
      </c>
      <c r="AE41" s="10">
        <f t="shared" si="453"/>
        <v>0</v>
      </c>
      <c r="AF41" s="10">
        <f t="shared" si="453"/>
        <v>0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NW41" s="1"/>
      <c r="NX41" s="1"/>
    </row>
    <row r="42" spans="1:389">
      <c r="A42" t="s">
        <v>362</v>
      </c>
      <c r="B42" s="10">
        <f>NPV('Rev Req''t'!F112,C42:AF42)</f>
        <v>0</v>
      </c>
      <c r="C42" s="10">
        <f t="shared" ref="C42:AF42" si="454">SUMIF($5:$5,C$36,30:30)</f>
        <v>0</v>
      </c>
      <c r="D42" s="10">
        <f t="shared" si="454"/>
        <v>0</v>
      </c>
      <c r="E42" s="10">
        <f t="shared" si="454"/>
        <v>0</v>
      </c>
      <c r="F42" s="10">
        <f t="shared" si="454"/>
        <v>0</v>
      </c>
      <c r="G42" s="10">
        <f t="shared" si="454"/>
        <v>0</v>
      </c>
      <c r="H42" s="10">
        <f t="shared" si="454"/>
        <v>0</v>
      </c>
      <c r="I42" s="10">
        <f t="shared" si="454"/>
        <v>0</v>
      </c>
      <c r="J42" s="10">
        <f t="shared" si="454"/>
        <v>0</v>
      </c>
      <c r="K42" s="10">
        <f t="shared" si="454"/>
        <v>0</v>
      </c>
      <c r="L42" s="10">
        <f t="shared" si="454"/>
        <v>0</v>
      </c>
      <c r="M42" s="10">
        <f t="shared" si="454"/>
        <v>0</v>
      </c>
      <c r="N42" s="10">
        <f t="shared" si="454"/>
        <v>0</v>
      </c>
      <c r="O42" s="10">
        <f t="shared" si="454"/>
        <v>0</v>
      </c>
      <c r="P42" s="10">
        <f t="shared" si="454"/>
        <v>0</v>
      </c>
      <c r="Q42" s="10">
        <f t="shared" si="454"/>
        <v>0</v>
      </c>
      <c r="R42" s="10">
        <f t="shared" si="454"/>
        <v>0</v>
      </c>
      <c r="S42" s="10">
        <f t="shared" si="454"/>
        <v>0</v>
      </c>
      <c r="T42" s="10">
        <f t="shared" si="454"/>
        <v>0</v>
      </c>
      <c r="U42" s="10">
        <f t="shared" si="454"/>
        <v>0</v>
      </c>
      <c r="V42" s="10">
        <f t="shared" si="454"/>
        <v>0</v>
      </c>
      <c r="W42" s="10">
        <f t="shared" si="454"/>
        <v>0</v>
      </c>
      <c r="X42" s="10">
        <f t="shared" si="454"/>
        <v>0</v>
      </c>
      <c r="Y42" s="10">
        <f t="shared" si="454"/>
        <v>0</v>
      </c>
      <c r="Z42" s="10">
        <f t="shared" si="454"/>
        <v>0</v>
      </c>
      <c r="AA42" s="10">
        <f t="shared" si="454"/>
        <v>0</v>
      </c>
      <c r="AB42" s="10">
        <f t="shared" si="454"/>
        <v>0</v>
      </c>
      <c r="AC42" s="10">
        <f t="shared" si="454"/>
        <v>0</v>
      </c>
      <c r="AD42" s="10">
        <f t="shared" si="454"/>
        <v>0</v>
      </c>
      <c r="AE42" s="10">
        <f t="shared" si="454"/>
        <v>0</v>
      </c>
      <c r="AF42" s="10">
        <f t="shared" si="454"/>
        <v>0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NW42" s="1"/>
      <c r="NX42" s="1"/>
    </row>
    <row r="43" spans="1:389">
      <c r="A43" t="s">
        <v>357</v>
      </c>
      <c r="B43" s="10">
        <f>NPV('Rev Req''t'!F112,C43:AF43)</f>
        <v>0</v>
      </c>
      <c r="C43" s="10">
        <f t="shared" ref="C43:AF43" si="455">SUMIF($5:$5,C$36,31:31)</f>
        <v>0</v>
      </c>
      <c r="D43" s="10">
        <f t="shared" si="455"/>
        <v>0</v>
      </c>
      <c r="E43" s="10">
        <f t="shared" si="455"/>
        <v>0</v>
      </c>
      <c r="F43" s="10">
        <f t="shared" si="455"/>
        <v>0</v>
      </c>
      <c r="G43" s="10">
        <f t="shared" si="455"/>
        <v>0</v>
      </c>
      <c r="H43" s="10">
        <f t="shared" si="455"/>
        <v>0</v>
      </c>
      <c r="I43" s="10">
        <f t="shared" si="455"/>
        <v>0</v>
      </c>
      <c r="J43" s="10">
        <f t="shared" si="455"/>
        <v>0</v>
      </c>
      <c r="K43" s="10">
        <f t="shared" si="455"/>
        <v>0</v>
      </c>
      <c r="L43" s="10">
        <f t="shared" si="455"/>
        <v>0</v>
      </c>
      <c r="M43" s="10">
        <f t="shared" si="455"/>
        <v>0</v>
      </c>
      <c r="N43" s="10">
        <f t="shared" si="455"/>
        <v>0</v>
      </c>
      <c r="O43" s="10">
        <f t="shared" si="455"/>
        <v>0</v>
      </c>
      <c r="P43" s="10">
        <f t="shared" si="455"/>
        <v>0</v>
      </c>
      <c r="Q43" s="10">
        <f t="shared" si="455"/>
        <v>0</v>
      </c>
      <c r="R43" s="10">
        <f t="shared" si="455"/>
        <v>0</v>
      </c>
      <c r="S43" s="10">
        <f t="shared" si="455"/>
        <v>0</v>
      </c>
      <c r="T43" s="10">
        <f t="shared" si="455"/>
        <v>0</v>
      </c>
      <c r="U43" s="10">
        <f t="shared" si="455"/>
        <v>0</v>
      </c>
      <c r="V43" s="10">
        <f t="shared" si="455"/>
        <v>0</v>
      </c>
      <c r="W43" s="10">
        <f t="shared" si="455"/>
        <v>0</v>
      </c>
      <c r="X43" s="10">
        <f t="shared" si="455"/>
        <v>0</v>
      </c>
      <c r="Y43" s="10">
        <f t="shared" si="455"/>
        <v>0</v>
      </c>
      <c r="Z43" s="10">
        <f t="shared" si="455"/>
        <v>0</v>
      </c>
      <c r="AA43" s="10">
        <f t="shared" si="455"/>
        <v>0</v>
      </c>
      <c r="AB43" s="10">
        <f t="shared" si="455"/>
        <v>0</v>
      </c>
      <c r="AC43" s="10">
        <f t="shared" si="455"/>
        <v>0</v>
      </c>
      <c r="AD43" s="10">
        <f t="shared" si="455"/>
        <v>0</v>
      </c>
      <c r="AE43" s="10">
        <f t="shared" si="455"/>
        <v>0</v>
      </c>
      <c r="AF43" s="10">
        <f t="shared" si="455"/>
        <v>0</v>
      </c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NW43" s="1"/>
      <c r="NX43" s="1"/>
    </row>
    <row r="44" spans="1:389">
      <c r="A44" t="s">
        <v>358</v>
      </c>
      <c r="B44" s="10">
        <f>NPV('Rev Req''t'!F112,C44:AF44)</f>
        <v>0</v>
      </c>
      <c r="C44" s="10">
        <f t="shared" ref="C44:AF44" si="456">SUMIF($5:$5,C$36,32:32)</f>
        <v>0</v>
      </c>
      <c r="D44" s="10">
        <f t="shared" si="456"/>
        <v>0</v>
      </c>
      <c r="E44" s="10">
        <f t="shared" si="456"/>
        <v>0</v>
      </c>
      <c r="F44" s="10">
        <f t="shared" si="456"/>
        <v>0</v>
      </c>
      <c r="G44" s="10">
        <f t="shared" si="456"/>
        <v>0</v>
      </c>
      <c r="H44" s="10">
        <f t="shared" si="456"/>
        <v>0</v>
      </c>
      <c r="I44" s="10">
        <f t="shared" si="456"/>
        <v>0</v>
      </c>
      <c r="J44" s="10">
        <f t="shared" si="456"/>
        <v>0</v>
      </c>
      <c r="K44" s="10">
        <f t="shared" si="456"/>
        <v>0</v>
      </c>
      <c r="L44" s="10">
        <f t="shared" si="456"/>
        <v>0</v>
      </c>
      <c r="M44" s="10">
        <f t="shared" si="456"/>
        <v>0</v>
      </c>
      <c r="N44" s="10">
        <f t="shared" si="456"/>
        <v>0</v>
      </c>
      <c r="O44" s="10">
        <f t="shared" si="456"/>
        <v>0</v>
      </c>
      <c r="P44" s="10">
        <f t="shared" si="456"/>
        <v>0</v>
      </c>
      <c r="Q44" s="10">
        <f t="shared" si="456"/>
        <v>0</v>
      </c>
      <c r="R44" s="10">
        <f t="shared" si="456"/>
        <v>0</v>
      </c>
      <c r="S44" s="10">
        <f t="shared" si="456"/>
        <v>0</v>
      </c>
      <c r="T44" s="10">
        <f t="shared" si="456"/>
        <v>0</v>
      </c>
      <c r="U44" s="10">
        <f t="shared" si="456"/>
        <v>0</v>
      </c>
      <c r="V44" s="10">
        <f t="shared" si="456"/>
        <v>0</v>
      </c>
      <c r="W44" s="10">
        <f t="shared" si="456"/>
        <v>0</v>
      </c>
      <c r="X44" s="10">
        <f t="shared" si="456"/>
        <v>0</v>
      </c>
      <c r="Y44" s="10">
        <f t="shared" si="456"/>
        <v>0</v>
      </c>
      <c r="Z44" s="10">
        <f t="shared" si="456"/>
        <v>0</v>
      </c>
      <c r="AA44" s="10">
        <f t="shared" si="456"/>
        <v>0</v>
      </c>
      <c r="AB44" s="10">
        <f t="shared" si="456"/>
        <v>0</v>
      </c>
      <c r="AC44" s="10">
        <f t="shared" si="456"/>
        <v>0</v>
      </c>
      <c r="AD44" s="10">
        <f t="shared" si="456"/>
        <v>0</v>
      </c>
      <c r="AE44" s="10">
        <f t="shared" si="456"/>
        <v>0</v>
      </c>
      <c r="AF44" s="10">
        <f t="shared" si="456"/>
        <v>0</v>
      </c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NU44">
        <f>NU38</f>
        <v>8</v>
      </c>
      <c r="NV44">
        <f>NV38+1</f>
        <v>2040</v>
      </c>
      <c r="NW44" s="1">
        <f>EOMONTH(NW38,11)+1</f>
        <v>51288</v>
      </c>
      <c r="NX44" s="1">
        <f>EOMONTH(NX38,12)</f>
        <v>51652</v>
      </c>
      <c r="NY44">
        <f t="shared" ref="NY44:NY63" si="457">SUMIFS($C$13:$NR$13,$C$4:$NR$4,NV44,$C$6:$NR$6,NU44)</f>
        <v>0</v>
      </c>
    </row>
    <row r="45" spans="1:389">
      <c r="A45" t="s">
        <v>44</v>
      </c>
      <c r="B45" s="10">
        <f>NPV('Rev Req''t'!F112,C45:AF45)</f>
        <v>0</v>
      </c>
      <c r="C45" s="10">
        <f t="shared" ref="C45:AF45" si="458">SUMIF($5:$5,C$36,33:33)</f>
        <v>0</v>
      </c>
      <c r="D45" s="10">
        <f t="shared" si="458"/>
        <v>0</v>
      </c>
      <c r="E45" s="10">
        <f t="shared" si="458"/>
        <v>0</v>
      </c>
      <c r="F45" s="10">
        <f t="shared" si="458"/>
        <v>0</v>
      </c>
      <c r="G45" s="10">
        <f t="shared" si="458"/>
        <v>0</v>
      </c>
      <c r="H45" s="10">
        <f t="shared" si="458"/>
        <v>0</v>
      </c>
      <c r="I45" s="10">
        <f t="shared" si="458"/>
        <v>0</v>
      </c>
      <c r="J45" s="10">
        <f t="shared" si="458"/>
        <v>0</v>
      </c>
      <c r="K45" s="10">
        <f t="shared" si="458"/>
        <v>0</v>
      </c>
      <c r="L45" s="10">
        <f t="shared" si="458"/>
        <v>0</v>
      </c>
      <c r="M45" s="10">
        <f t="shared" si="458"/>
        <v>0</v>
      </c>
      <c r="N45" s="10">
        <f t="shared" si="458"/>
        <v>0</v>
      </c>
      <c r="O45" s="10">
        <f t="shared" si="458"/>
        <v>0</v>
      </c>
      <c r="P45" s="10">
        <f t="shared" si="458"/>
        <v>0</v>
      </c>
      <c r="Q45" s="10">
        <f t="shared" si="458"/>
        <v>0</v>
      </c>
      <c r="R45" s="10">
        <f t="shared" si="458"/>
        <v>0</v>
      </c>
      <c r="S45" s="10">
        <f t="shared" si="458"/>
        <v>0</v>
      </c>
      <c r="T45" s="10">
        <f t="shared" si="458"/>
        <v>0</v>
      </c>
      <c r="U45" s="10">
        <f t="shared" si="458"/>
        <v>0</v>
      </c>
      <c r="V45" s="10">
        <f t="shared" si="458"/>
        <v>0</v>
      </c>
      <c r="W45" s="10">
        <f t="shared" si="458"/>
        <v>0</v>
      </c>
      <c r="X45" s="10">
        <f t="shared" si="458"/>
        <v>0</v>
      </c>
      <c r="Y45" s="10">
        <f t="shared" si="458"/>
        <v>0</v>
      </c>
      <c r="Z45" s="10">
        <f t="shared" si="458"/>
        <v>0</v>
      </c>
      <c r="AA45" s="10">
        <f t="shared" si="458"/>
        <v>0</v>
      </c>
      <c r="AB45" s="10">
        <f t="shared" si="458"/>
        <v>0</v>
      </c>
      <c r="AC45" s="10">
        <f t="shared" si="458"/>
        <v>0</v>
      </c>
      <c r="AD45" s="10">
        <f t="shared" si="458"/>
        <v>0</v>
      </c>
      <c r="AE45" s="10">
        <f t="shared" si="458"/>
        <v>0</v>
      </c>
      <c r="AF45" s="10">
        <f t="shared" si="458"/>
        <v>0</v>
      </c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NU45">
        <f t="shared" si="417"/>
        <v>8</v>
      </c>
      <c r="NV45">
        <f t="shared" si="418"/>
        <v>2041</v>
      </c>
      <c r="NW45" s="1">
        <f t="shared" si="419"/>
        <v>51653</v>
      </c>
      <c r="NX45" s="1">
        <f t="shared" si="420"/>
        <v>52017</v>
      </c>
      <c r="NY45">
        <f t="shared" si="457"/>
        <v>0</v>
      </c>
    </row>
    <row r="46" spans="1:389" ht="15" thickBot="1">
      <c r="A46" t="s">
        <v>363</v>
      </c>
      <c r="B46" s="15">
        <f t="shared" ref="B46:S46" si="459">SUM(B38:B45)</f>
        <v>0</v>
      </c>
      <c r="C46" s="15">
        <f t="shared" si="459"/>
        <v>0</v>
      </c>
      <c r="D46" s="15">
        <f t="shared" si="459"/>
        <v>0</v>
      </c>
      <c r="E46" s="15">
        <f t="shared" si="459"/>
        <v>0</v>
      </c>
      <c r="F46" s="15">
        <f t="shared" si="459"/>
        <v>0</v>
      </c>
      <c r="G46" s="15">
        <f t="shared" si="459"/>
        <v>0</v>
      </c>
      <c r="H46" s="15">
        <f t="shared" si="459"/>
        <v>0</v>
      </c>
      <c r="I46" s="15">
        <f t="shared" si="459"/>
        <v>0</v>
      </c>
      <c r="J46" s="15">
        <f t="shared" si="459"/>
        <v>0</v>
      </c>
      <c r="K46" s="15">
        <f t="shared" si="459"/>
        <v>0</v>
      </c>
      <c r="L46" s="15">
        <f t="shared" si="459"/>
        <v>0</v>
      </c>
      <c r="M46" s="15">
        <f t="shared" si="459"/>
        <v>0</v>
      </c>
      <c r="N46" s="15">
        <f t="shared" si="459"/>
        <v>0</v>
      </c>
      <c r="O46" s="15">
        <f t="shared" si="459"/>
        <v>0</v>
      </c>
      <c r="P46" s="15">
        <f t="shared" si="459"/>
        <v>0</v>
      </c>
      <c r="Q46" s="15">
        <f t="shared" si="459"/>
        <v>0</v>
      </c>
      <c r="R46" s="15">
        <f t="shared" si="459"/>
        <v>0</v>
      </c>
      <c r="S46" s="15">
        <f t="shared" si="459"/>
        <v>0</v>
      </c>
      <c r="T46" s="15">
        <f t="shared" ref="T46:AF46" si="460">SUM(T38:T45)</f>
        <v>0</v>
      </c>
      <c r="U46" s="15">
        <f t="shared" si="460"/>
        <v>0</v>
      </c>
      <c r="V46" s="15">
        <f t="shared" si="460"/>
        <v>0</v>
      </c>
      <c r="W46" s="15">
        <f t="shared" si="460"/>
        <v>0</v>
      </c>
      <c r="X46" s="15">
        <f t="shared" si="460"/>
        <v>0</v>
      </c>
      <c r="Y46" s="15">
        <f t="shared" si="460"/>
        <v>0</v>
      </c>
      <c r="Z46" s="15">
        <f t="shared" si="460"/>
        <v>0</v>
      </c>
      <c r="AA46" s="15">
        <f t="shared" si="460"/>
        <v>0</v>
      </c>
      <c r="AB46" s="15">
        <f t="shared" si="460"/>
        <v>0</v>
      </c>
      <c r="AC46" s="15">
        <f t="shared" si="460"/>
        <v>0</v>
      </c>
      <c r="AD46" s="15">
        <f t="shared" si="460"/>
        <v>0</v>
      </c>
      <c r="AE46" s="15">
        <f t="shared" si="460"/>
        <v>0</v>
      </c>
      <c r="AF46" s="15">
        <f t="shared" si="460"/>
        <v>0</v>
      </c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NU46">
        <f t="shared" si="417"/>
        <v>8</v>
      </c>
      <c r="NV46">
        <f t="shared" si="418"/>
        <v>2042</v>
      </c>
      <c r="NW46" s="1">
        <f t="shared" si="419"/>
        <v>52018</v>
      </c>
      <c r="NX46" s="1">
        <f t="shared" si="420"/>
        <v>52382</v>
      </c>
      <c r="NY46">
        <f t="shared" si="457"/>
        <v>0</v>
      </c>
    </row>
    <row r="47" spans="1:389" ht="15" thickTop="1">
      <c r="A47" t="s">
        <v>364</v>
      </c>
      <c r="NU47">
        <f t="shared" si="417"/>
        <v>8</v>
      </c>
      <c r="NV47">
        <f t="shared" si="418"/>
        <v>2043</v>
      </c>
      <c r="NW47" s="1">
        <f t="shared" si="419"/>
        <v>52383</v>
      </c>
      <c r="NX47" s="1">
        <f t="shared" si="420"/>
        <v>52748</v>
      </c>
      <c r="NY47">
        <f t="shared" si="457"/>
        <v>0</v>
      </c>
    </row>
    <row r="48" spans="1:389">
      <c r="A48" t="s">
        <v>365</v>
      </c>
      <c r="NU48">
        <f t="shared" si="417"/>
        <v>8</v>
      </c>
      <c r="NV48">
        <f t="shared" si="418"/>
        <v>2044</v>
      </c>
      <c r="NW48" s="1">
        <f t="shared" si="419"/>
        <v>52749</v>
      </c>
      <c r="NX48" s="1">
        <f t="shared" si="420"/>
        <v>53113</v>
      </c>
      <c r="NY48">
        <f t="shared" si="457"/>
        <v>0</v>
      </c>
    </row>
    <row r="49" spans="1:389">
      <c r="A49" t="s">
        <v>366</v>
      </c>
      <c r="NU49">
        <f t="shared" si="417"/>
        <v>8</v>
      </c>
      <c r="NV49">
        <f t="shared" si="418"/>
        <v>2045</v>
      </c>
      <c r="NW49" s="1">
        <f t="shared" si="419"/>
        <v>53114</v>
      </c>
      <c r="NX49" s="1">
        <f t="shared" si="420"/>
        <v>53478</v>
      </c>
      <c r="NY49">
        <f t="shared" si="457"/>
        <v>0</v>
      </c>
    </row>
    <row r="50" spans="1:389">
      <c r="NU50">
        <f t="shared" si="417"/>
        <v>8</v>
      </c>
      <c r="NV50">
        <f t="shared" si="418"/>
        <v>2046</v>
      </c>
      <c r="NW50" s="1">
        <f t="shared" si="419"/>
        <v>53479</v>
      </c>
      <c r="NX50" s="1">
        <f t="shared" si="420"/>
        <v>53843</v>
      </c>
      <c r="NY50">
        <f t="shared" si="457"/>
        <v>0</v>
      </c>
    </row>
    <row r="51" spans="1:389">
      <c r="A51" s="277" t="s">
        <v>369</v>
      </c>
      <c r="B51" s="280"/>
      <c r="C51" s="277"/>
      <c r="D51" s="277"/>
      <c r="E51" s="277"/>
      <c r="F51" s="277"/>
      <c r="G51" s="277"/>
      <c r="NU51">
        <f t="shared" si="417"/>
        <v>8</v>
      </c>
      <c r="NV51">
        <f t="shared" si="418"/>
        <v>2047</v>
      </c>
      <c r="NW51" s="1">
        <f t="shared" si="419"/>
        <v>53844</v>
      </c>
      <c r="NX51" s="1">
        <f t="shared" si="420"/>
        <v>54209</v>
      </c>
      <c r="NY51">
        <f t="shared" si="457"/>
        <v>0</v>
      </c>
    </row>
    <row r="52" spans="1:389">
      <c r="NU52">
        <f t="shared" si="417"/>
        <v>8</v>
      </c>
      <c r="NV52">
        <f t="shared" si="418"/>
        <v>2048</v>
      </c>
      <c r="NW52" s="1">
        <f t="shared" si="419"/>
        <v>54210</v>
      </c>
      <c r="NX52" s="1">
        <f t="shared" si="420"/>
        <v>54574</v>
      </c>
      <c r="NY52">
        <f t="shared" si="457"/>
        <v>0</v>
      </c>
    </row>
    <row r="53" spans="1:389">
      <c r="NU53">
        <f t="shared" si="417"/>
        <v>8</v>
      </c>
      <c r="NV53">
        <f t="shared" si="418"/>
        <v>2049</v>
      </c>
      <c r="NW53" s="1">
        <f t="shared" si="419"/>
        <v>54575</v>
      </c>
      <c r="NX53" s="1">
        <f t="shared" si="420"/>
        <v>54939</v>
      </c>
      <c r="NY53">
        <f t="shared" si="457"/>
        <v>0</v>
      </c>
    </row>
    <row r="54" spans="1:389">
      <c r="NU54">
        <f t="shared" si="417"/>
        <v>8</v>
      </c>
      <c r="NV54">
        <f t="shared" si="418"/>
        <v>2050</v>
      </c>
      <c r="NW54" s="1">
        <f t="shared" si="419"/>
        <v>54940</v>
      </c>
      <c r="NX54" s="1">
        <f t="shared" si="420"/>
        <v>55304</v>
      </c>
      <c r="NY54">
        <f t="shared" si="457"/>
        <v>0</v>
      </c>
    </row>
    <row r="55" spans="1:389">
      <c r="NU55">
        <f t="shared" si="417"/>
        <v>8</v>
      </c>
      <c r="NV55">
        <f t="shared" si="418"/>
        <v>2051</v>
      </c>
      <c r="NW55" s="1">
        <f t="shared" si="419"/>
        <v>55305</v>
      </c>
      <c r="NX55" s="1">
        <f t="shared" si="420"/>
        <v>55670</v>
      </c>
      <c r="NY55">
        <f t="shared" si="457"/>
        <v>0</v>
      </c>
    </row>
    <row r="56" spans="1:389">
      <c r="NU56">
        <f t="shared" si="417"/>
        <v>8</v>
      </c>
      <c r="NV56">
        <f t="shared" si="418"/>
        <v>2052</v>
      </c>
      <c r="NW56" s="1">
        <f t="shared" si="419"/>
        <v>55671</v>
      </c>
      <c r="NX56" s="1">
        <f t="shared" si="420"/>
        <v>56035</v>
      </c>
      <c r="NY56">
        <f t="shared" si="457"/>
        <v>0</v>
      </c>
    </row>
    <row r="57" spans="1:389">
      <c r="NU57">
        <f t="shared" si="417"/>
        <v>8</v>
      </c>
      <c r="NV57">
        <f t="shared" si="418"/>
        <v>2053</v>
      </c>
      <c r="NW57" s="1">
        <f t="shared" si="419"/>
        <v>56036</v>
      </c>
      <c r="NX57" s="1">
        <f t="shared" si="420"/>
        <v>56400</v>
      </c>
      <c r="NY57">
        <f t="shared" si="457"/>
        <v>0</v>
      </c>
    </row>
    <row r="58" spans="1:389">
      <c r="NU58">
        <f t="shared" si="417"/>
        <v>8</v>
      </c>
      <c r="NV58">
        <f t="shared" si="418"/>
        <v>2054</v>
      </c>
      <c r="NW58" s="1">
        <f t="shared" si="419"/>
        <v>56401</v>
      </c>
      <c r="NX58" s="1">
        <f t="shared" si="420"/>
        <v>56765</v>
      </c>
      <c r="NY58">
        <f t="shared" si="457"/>
        <v>0</v>
      </c>
    </row>
    <row r="59" spans="1:389">
      <c r="NU59">
        <f t="shared" si="417"/>
        <v>8</v>
      </c>
      <c r="NV59">
        <f t="shared" si="418"/>
        <v>2055</v>
      </c>
      <c r="NW59" s="1">
        <f t="shared" si="419"/>
        <v>56766</v>
      </c>
      <c r="NX59" s="1">
        <f t="shared" si="420"/>
        <v>57131</v>
      </c>
      <c r="NY59">
        <f t="shared" si="457"/>
        <v>0</v>
      </c>
    </row>
    <row r="60" spans="1:389">
      <c r="NU60">
        <f t="shared" si="417"/>
        <v>8</v>
      </c>
      <c r="NV60">
        <f t="shared" si="418"/>
        <v>2056</v>
      </c>
      <c r="NW60" s="1">
        <f t="shared" si="419"/>
        <v>57132</v>
      </c>
      <c r="NX60" s="1">
        <f t="shared" si="420"/>
        <v>57496</v>
      </c>
      <c r="NY60">
        <f t="shared" si="457"/>
        <v>0</v>
      </c>
    </row>
    <row r="61" spans="1:389">
      <c r="NU61">
        <f t="shared" si="417"/>
        <v>8</v>
      </c>
      <c r="NV61">
        <f t="shared" si="418"/>
        <v>2057</v>
      </c>
      <c r="NW61" s="1">
        <f t="shared" si="419"/>
        <v>57497</v>
      </c>
      <c r="NX61" s="1">
        <f t="shared" si="420"/>
        <v>57861</v>
      </c>
      <c r="NY61">
        <f t="shared" si="457"/>
        <v>0</v>
      </c>
    </row>
    <row r="62" spans="1:389">
      <c r="NU62">
        <f t="shared" si="417"/>
        <v>8</v>
      </c>
      <c r="NV62">
        <f t="shared" si="418"/>
        <v>2058</v>
      </c>
      <c r="NW62" s="1">
        <f t="shared" si="419"/>
        <v>57862</v>
      </c>
      <c r="NX62" s="1">
        <f t="shared" si="420"/>
        <v>58226</v>
      </c>
      <c r="NY62">
        <f t="shared" si="457"/>
        <v>0</v>
      </c>
    </row>
    <row r="63" spans="1:389">
      <c r="NU63">
        <f t="shared" si="417"/>
        <v>8</v>
      </c>
      <c r="NV63">
        <f t="shared" si="418"/>
        <v>2059</v>
      </c>
      <c r="NW63" s="1">
        <f t="shared" si="419"/>
        <v>58227</v>
      </c>
      <c r="NX63" s="1">
        <f t="shared" si="420"/>
        <v>58592</v>
      </c>
      <c r="NY63">
        <f t="shared" si="457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AEF4BD032B6409526B9F925BFD81E" ma:contentTypeVersion="15" ma:contentTypeDescription="Create a new document." ma:contentTypeScope="" ma:versionID="c3163a30cded8fda8606a2bac84822ef">
  <xsd:schema xmlns:xsd="http://www.w3.org/2001/XMLSchema" xmlns:xs="http://www.w3.org/2001/XMLSchema" xmlns:p="http://schemas.microsoft.com/office/2006/metadata/properties" xmlns:ns2="f5514a7a-cfd7-477e-b818-fa882b88b0f9" xmlns:ns3="feff2d7e-1da6-4420-8a65-9ecaf7038d89" targetNamespace="http://schemas.microsoft.com/office/2006/metadata/properties" ma:root="true" ma:fieldsID="48aecc86520585d5287a3148a2715351" ns2:_="" ns3:_="">
    <xsd:import namespace="f5514a7a-cfd7-477e-b818-fa882b88b0f9"/>
    <xsd:import namespace="feff2d7e-1da6-4420-8a65-9ecaf703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14a7a-cfd7-477e-b818-fa882b88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d842ec1-96f0-43e8-a481-6f608266b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2d7e-1da6-4420-8a65-9ecaf7038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627a19-482f-4da7-8e3a-4e17af52333a}" ma:internalName="TaxCatchAll" ma:showField="CatchAllData" ma:web="feff2d7e-1da6-4420-8a65-9ecaf7038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514a7a-cfd7-477e-b818-fa882b88b0f9">
      <Terms xmlns="http://schemas.microsoft.com/office/infopath/2007/PartnerControls"/>
    </lcf76f155ced4ddcb4097134ff3c332f>
    <TaxCatchAll xmlns="feff2d7e-1da6-4420-8a65-9ecaf7038d89" xsi:nil="true"/>
  </documentManagement>
</p:properties>
</file>

<file path=customXml/itemProps1.xml><?xml version="1.0" encoding="utf-8"?>
<ds:datastoreItem xmlns:ds="http://schemas.openxmlformats.org/officeDocument/2006/customXml" ds:itemID="{253BE6BE-128E-4897-86B0-38C26FC8F7BD}"/>
</file>

<file path=customXml/itemProps2.xml><?xml version="1.0" encoding="utf-8"?>
<ds:datastoreItem xmlns:ds="http://schemas.openxmlformats.org/officeDocument/2006/customXml" ds:itemID="{B3D312E2-16D6-406E-BAB9-DAB398E69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5064-D4F6-4B58-8391-CD7804D273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Assumptions</vt:lpstr>
      <vt:lpstr>FCM-RNS-LMP Assumptions</vt:lpstr>
      <vt:lpstr>Rev Req't</vt:lpstr>
      <vt:lpstr>Net peak hit rate</vt:lpstr>
      <vt:lpstr>Single System</vt:lpstr>
      <vt:lpstr>Full Program</vt:lpstr>
      <vt:lpstr>3 yr attachment</vt:lpstr>
      <vt:lpstr>Monthly Value (1)</vt:lpstr>
      <vt:lpstr>Monthly Value (3)</vt:lpstr>
      <vt:lpstr>Connectivity</vt:lpstr>
      <vt:lpstr>Availability</vt:lpstr>
      <vt:lpstr>FCMForecast</vt:lpstr>
      <vt:lpstr>Losses</vt:lpstr>
      <vt:lpstr>Reserve_Margin</vt:lpstr>
      <vt:lpstr>RNSForecast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2024-01-17T20:54:48Z</dcterms:created>
  <dcterms:modified xsi:type="dcterms:W3CDTF">2026-01-16T02:35:49Z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0x010100F50AEF4BD032B6409526B9F925BFD81E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