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rundhauser\ND Office Echo\VAULT-ggrundhauser@dun\"/>
    </mc:Choice>
  </mc:AlternateContent>
  <xr:revisionPtr revIDLastSave="0" documentId="10_ncr:8100000_{5E805E12-26BC-4BA5-A5BF-C58C25560D1E}" xr6:coauthVersionLast="34" xr6:coauthVersionMax="34" xr10:uidLastSave="{00000000-0000-0000-0000-000000000000}"/>
  <bookViews>
    <workbookView xWindow="240" yWindow="105" windowWidth="20115" windowHeight="7680" xr2:uid="{00000000-000D-0000-FFFF-FFFF00000000}"/>
  </bookViews>
  <sheets>
    <sheet name="33 Year Amortization" sheetId="1" r:id="rId1"/>
  </sheets>
  <externalReferences>
    <externalReference r:id="rId2"/>
  </externalReferences>
  <definedNames>
    <definedName name="Call_Date">'[1]PF|Input'!$E$10</definedName>
    <definedName name="Days_Year">[1]N!$F$29</definedName>
    <definedName name="Months_Year">[1]N!$F$30</definedName>
    <definedName name="Name_MM">[1]N!$F$10</definedName>
    <definedName name="Name_Project">[1]N!$F$9</definedName>
    <definedName name="Name_TEI">[1]N!$F$11</definedName>
    <definedName name="Ops_End">'[1]PRJ|I 1'!$E$16</definedName>
    <definedName name="Ops_Start">'[1]PRJ|I 1'!$E$14</definedName>
    <definedName name="_xlnm.Print_Area" localSheetId="0">'33 Year Amortization'!$B$2:$I$79</definedName>
    <definedName name="Project_1">[1]N!$F$13</definedName>
    <definedName name="Project_2">[1]N!$F$14</definedName>
    <definedName name="Project_3">[1]N!$F$15</definedName>
    <definedName name="Start">'[1]PRJ|I 1'!$E$6</definedName>
    <definedName name="TEI_TaxRate">[1]N!$F$19</definedName>
    <definedName name="Thousand">[1]N!$F$34</definedName>
  </definedNames>
  <calcPr calcId="162913"/>
</workbook>
</file>

<file path=xl/calcChain.xml><?xml version="1.0" encoding="utf-8"?>
<calcChain xmlns="http://schemas.openxmlformats.org/spreadsheetml/2006/main">
  <c r="E44" i="1" l="1"/>
  <c r="E36" i="1"/>
  <c r="E35" i="1"/>
  <c r="E31" i="1"/>
  <c r="E30" i="1"/>
  <c r="E63" i="1" l="1"/>
  <c r="E75" i="1"/>
  <c r="F36" i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AG36" i="1" s="1"/>
  <c r="AH36" i="1" s="1"/>
  <c r="AI36" i="1" s="1"/>
  <c r="AJ36" i="1" s="1"/>
  <c r="AK36" i="1" s="1"/>
  <c r="AE47" i="1"/>
  <c r="AF47" i="1"/>
  <c r="AG47" i="1"/>
  <c r="AH47" i="1"/>
  <c r="AI47" i="1"/>
  <c r="AJ47" i="1"/>
  <c r="AK47" i="1"/>
  <c r="B44" i="1"/>
  <c r="E27" i="1" l="1"/>
  <c r="E37" i="1"/>
  <c r="F35" i="1" l="1"/>
  <c r="F37" i="1" s="1"/>
  <c r="G35" i="1" s="1"/>
  <c r="E56" i="1"/>
  <c r="F56" i="1" l="1"/>
  <c r="G37" i="1"/>
  <c r="H35" i="1" s="1"/>
  <c r="G56" i="1" l="1"/>
  <c r="H37" i="1"/>
  <c r="I35" i="1" s="1"/>
  <c r="H56" i="1" l="1"/>
  <c r="I37" i="1"/>
  <c r="J35" i="1" s="1"/>
  <c r="I56" i="1" l="1"/>
  <c r="J37" i="1"/>
  <c r="K35" i="1" s="1"/>
  <c r="J56" i="1" l="1"/>
  <c r="K37" i="1"/>
  <c r="L35" i="1" s="1"/>
  <c r="F31" i="1"/>
  <c r="F63" i="1" l="1"/>
  <c r="F75" i="1"/>
  <c r="K56" i="1"/>
  <c r="G31" i="1"/>
  <c r="L37" i="1"/>
  <c r="M35" i="1" s="1"/>
  <c r="C14" i="1"/>
  <c r="G63" i="1" l="1"/>
  <c r="G75" i="1"/>
  <c r="L56" i="1"/>
  <c r="H31" i="1"/>
  <c r="M37" i="1"/>
  <c r="N35" i="1" s="1"/>
  <c r="H63" i="1" l="1"/>
  <c r="H75" i="1"/>
  <c r="M56" i="1"/>
  <c r="I31" i="1"/>
  <c r="N37" i="1"/>
  <c r="O35" i="1" s="1"/>
  <c r="E32" i="1"/>
  <c r="F30" i="1" s="1"/>
  <c r="F32" i="1" s="1"/>
  <c r="G30" i="1" s="1"/>
  <c r="I63" i="1" l="1"/>
  <c r="I75" i="1"/>
  <c r="N56" i="1"/>
  <c r="J31" i="1"/>
  <c r="O37" i="1"/>
  <c r="P35" i="1" s="1"/>
  <c r="E55" i="1"/>
  <c r="G32" i="1"/>
  <c r="H30" i="1" s="1"/>
  <c r="F55" i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J63" i="1" l="1"/>
  <c r="J75" i="1"/>
  <c r="O56" i="1"/>
  <c r="K31" i="1"/>
  <c r="P37" i="1"/>
  <c r="Q35" i="1" s="1"/>
  <c r="G55" i="1"/>
  <c r="H32" i="1"/>
  <c r="I30" i="1" s="1"/>
  <c r="K63" i="1" l="1"/>
  <c r="K75" i="1"/>
  <c r="P56" i="1"/>
  <c r="L31" i="1"/>
  <c r="Q37" i="1"/>
  <c r="R35" i="1" s="1"/>
  <c r="H55" i="1"/>
  <c r="I32" i="1"/>
  <c r="J30" i="1" s="1"/>
  <c r="C12" i="1"/>
  <c r="C15" i="1"/>
  <c r="L63" i="1" l="1"/>
  <c r="L75" i="1"/>
  <c r="Q56" i="1"/>
  <c r="M31" i="1"/>
  <c r="R37" i="1"/>
  <c r="S35" i="1" s="1"/>
  <c r="J32" i="1"/>
  <c r="K30" i="1" s="1"/>
  <c r="C13" i="1"/>
  <c r="C16" i="1" s="1"/>
  <c r="C17" i="1"/>
  <c r="I55" i="1"/>
  <c r="E58" i="1"/>
  <c r="E72" i="1" s="1"/>
  <c r="M63" i="1" l="1"/>
  <c r="M75" i="1"/>
  <c r="E77" i="1"/>
  <c r="E62" i="1"/>
  <c r="E65" i="1" s="1"/>
  <c r="R56" i="1"/>
  <c r="N31" i="1"/>
  <c r="AG48" i="1"/>
  <c r="AE48" i="1"/>
  <c r="AJ48" i="1"/>
  <c r="AH48" i="1"/>
  <c r="AK48" i="1"/>
  <c r="AF48" i="1"/>
  <c r="AI48" i="1"/>
  <c r="S37" i="1"/>
  <c r="T35" i="1" s="1"/>
  <c r="J55" i="1"/>
  <c r="E47" i="1"/>
  <c r="K32" i="1"/>
  <c r="L30" i="1" s="1"/>
  <c r="F58" i="1"/>
  <c r="E71" i="1" l="1"/>
  <c r="E73" i="1" s="1"/>
  <c r="E66" i="1"/>
  <c r="F62" i="1"/>
  <c r="F65" i="1" s="1"/>
  <c r="F71" i="1" s="1"/>
  <c r="F72" i="1"/>
  <c r="F77" i="1"/>
  <c r="N63" i="1"/>
  <c r="N75" i="1"/>
  <c r="S56" i="1"/>
  <c r="O31" i="1"/>
  <c r="T37" i="1"/>
  <c r="U35" i="1" s="1"/>
  <c r="K55" i="1"/>
  <c r="E48" i="1"/>
  <c r="L32" i="1"/>
  <c r="M30" i="1" s="1"/>
  <c r="F47" i="1"/>
  <c r="G58" i="1"/>
  <c r="F73" i="1" l="1"/>
  <c r="F74" i="1" s="1"/>
  <c r="G62" i="1"/>
  <c r="G65" i="1" s="1"/>
  <c r="G71" i="1" s="1"/>
  <c r="G72" i="1"/>
  <c r="G77" i="1"/>
  <c r="O63" i="1"/>
  <c r="O75" i="1"/>
  <c r="E74" i="1"/>
  <c r="E76" i="1" s="1"/>
  <c r="E78" i="1" s="1"/>
  <c r="T56" i="1"/>
  <c r="P31" i="1"/>
  <c r="U37" i="1"/>
  <c r="V35" i="1" s="1"/>
  <c r="F66" i="1"/>
  <c r="F48" i="1"/>
  <c r="L55" i="1"/>
  <c r="M32" i="1"/>
  <c r="N30" i="1" s="1"/>
  <c r="G47" i="1"/>
  <c r="H58" i="1"/>
  <c r="F76" i="1" l="1"/>
  <c r="F78" i="1" s="1"/>
  <c r="G73" i="1"/>
  <c r="P63" i="1"/>
  <c r="P75" i="1"/>
  <c r="H62" i="1"/>
  <c r="H72" i="1"/>
  <c r="H77" i="1"/>
  <c r="U56" i="1"/>
  <c r="V37" i="1"/>
  <c r="W35" i="1" s="1"/>
  <c r="Q31" i="1"/>
  <c r="G48" i="1"/>
  <c r="G66" i="1"/>
  <c r="M55" i="1"/>
  <c r="N32" i="1"/>
  <c r="O30" i="1" s="1"/>
  <c r="I58" i="1"/>
  <c r="H47" i="1"/>
  <c r="H65" i="1"/>
  <c r="H71" i="1" s="1"/>
  <c r="H73" i="1" l="1"/>
  <c r="I62" i="1"/>
  <c r="I77" i="1"/>
  <c r="I72" i="1"/>
  <c r="Q63" i="1"/>
  <c r="Q75" i="1"/>
  <c r="G74" i="1"/>
  <c r="G76" i="1"/>
  <c r="G78" i="1" s="1"/>
  <c r="V56" i="1"/>
  <c r="R31" i="1"/>
  <c r="W37" i="1"/>
  <c r="X35" i="1" s="1"/>
  <c r="N55" i="1"/>
  <c r="H48" i="1"/>
  <c r="H66" i="1"/>
  <c r="O32" i="1"/>
  <c r="P30" i="1" s="1"/>
  <c r="I47" i="1"/>
  <c r="J58" i="1"/>
  <c r="I65" i="1"/>
  <c r="I71" i="1" s="1"/>
  <c r="I73" i="1" l="1"/>
  <c r="R63" i="1"/>
  <c r="R75" i="1"/>
  <c r="J62" i="1"/>
  <c r="J65" i="1" s="1"/>
  <c r="J71" i="1" s="1"/>
  <c r="J72" i="1"/>
  <c r="J77" i="1"/>
  <c r="H74" i="1"/>
  <c r="H76" i="1" s="1"/>
  <c r="H78" i="1" s="1"/>
  <c r="W56" i="1"/>
  <c r="S31" i="1"/>
  <c r="X37" i="1"/>
  <c r="Y35" i="1" s="1"/>
  <c r="I48" i="1"/>
  <c r="I66" i="1"/>
  <c r="P32" i="1"/>
  <c r="Q30" i="1" s="1"/>
  <c r="O55" i="1"/>
  <c r="J47" i="1"/>
  <c r="K58" i="1"/>
  <c r="J73" i="1" l="1"/>
  <c r="J74" i="1" s="1"/>
  <c r="J76" i="1" s="1"/>
  <c r="J78" i="1" s="1"/>
  <c r="K62" i="1"/>
  <c r="K65" i="1" s="1"/>
  <c r="K71" i="1" s="1"/>
  <c r="K72" i="1"/>
  <c r="K77" i="1"/>
  <c r="S63" i="1"/>
  <c r="S75" i="1"/>
  <c r="I74" i="1"/>
  <c r="I76" i="1"/>
  <c r="I78" i="1" s="1"/>
  <c r="X56" i="1"/>
  <c r="Y37" i="1"/>
  <c r="Z35" i="1" s="1"/>
  <c r="T31" i="1"/>
  <c r="P55" i="1"/>
  <c r="J48" i="1"/>
  <c r="J66" i="1"/>
  <c r="Q32" i="1"/>
  <c r="R30" i="1" s="1"/>
  <c r="L58" i="1"/>
  <c r="K73" i="1" l="1"/>
  <c r="K74" i="1" s="1"/>
  <c r="L62" i="1"/>
  <c r="L72" i="1"/>
  <c r="L77" i="1"/>
  <c r="T63" i="1"/>
  <c r="T75" i="1"/>
  <c r="U31" i="1"/>
  <c r="Y56" i="1"/>
  <c r="Z37" i="1"/>
  <c r="AA35" i="1" s="1"/>
  <c r="Q55" i="1"/>
  <c r="K66" i="1"/>
  <c r="R32" i="1"/>
  <c r="S30" i="1" s="1"/>
  <c r="K47" i="1"/>
  <c r="L65" i="1"/>
  <c r="L71" i="1" s="1"/>
  <c r="K76" i="1" l="1"/>
  <c r="K78" i="1" s="1"/>
  <c r="U63" i="1"/>
  <c r="U75" i="1"/>
  <c r="L73" i="1"/>
  <c r="Z56" i="1"/>
  <c r="V31" i="1"/>
  <c r="AA37" i="1"/>
  <c r="AB35" i="1" s="1"/>
  <c r="R55" i="1"/>
  <c r="K48" i="1"/>
  <c r="L66" i="1"/>
  <c r="L47" i="1"/>
  <c r="S32" i="1"/>
  <c r="T30" i="1" s="1"/>
  <c r="N58" i="1"/>
  <c r="M58" i="1"/>
  <c r="M77" i="1" l="1"/>
  <c r="M72" i="1"/>
  <c r="V63" i="1"/>
  <c r="V75" i="1"/>
  <c r="N72" i="1"/>
  <c r="N77" i="1"/>
  <c r="L74" i="1"/>
  <c r="L76" i="1"/>
  <c r="L78" i="1" s="1"/>
  <c r="AA56" i="1"/>
  <c r="W31" i="1"/>
  <c r="AB37" i="1"/>
  <c r="AC35" i="1" s="1"/>
  <c r="L48" i="1"/>
  <c r="M62" i="1"/>
  <c r="M65" i="1" s="1"/>
  <c r="M71" i="1" s="1"/>
  <c r="N62" i="1"/>
  <c r="N65" i="1" s="1"/>
  <c r="N71" i="1" s="1"/>
  <c r="M47" i="1"/>
  <c r="O58" i="1"/>
  <c r="N47" i="1"/>
  <c r="T32" i="1"/>
  <c r="U30" i="1" s="1"/>
  <c r="S55" i="1"/>
  <c r="N73" i="1" l="1"/>
  <c r="N74" i="1" s="1"/>
  <c r="N76" i="1" s="1"/>
  <c r="N78" i="1" s="1"/>
  <c r="W63" i="1"/>
  <c r="W75" i="1"/>
  <c r="M73" i="1"/>
  <c r="O62" i="1"/>
  <c r="O65" i="1" s="1"/>
  <c r="O71" i="1" s="1"/>
  <c r="O72" i="1"/>
  <c r="O77" i="1"/>
  <c r="AB56" i="1"/>
  <c r="AC37" i="1"/>
  <c r="AD35" i="1" s="1"/>
  <c r="X31" i="1"/>
  <c r="T55" i="1"/>
  <c r="M66" i="1"/>
  <c r="M48" i="1"/>
  <c r="N48" i="1"/>
  <c r="N66" i="1"/>
  <c r="O47" i="1"/>
  <c r="U32" i="1"/>
  <c r="V30" i="1" s="1"/>
  <c r="P58" i="1"/>
  <c r="P47" i="1"/>
  <c r="O73" i="1" l="1"/>
  <c r="O74" i="1" s="1"/>
  <c r="M74" i="1"/>
  <c r="M76" i="1" s="1"/>
  <c r="M78" i="1" s="1"/>
  <c r="P72" i="1"/>
  <c r="P77" i="1"/>
  <c r="X63" i="1"/>
  <c r="X75" i="1"/>
  <c r="AC56" i="1"/>
  <c r="Y31" i="1"/>
  <c r="AD37" i="1"/>
  <c r="AE35" i="1" s="1"/>
  <c r="P62" i="1"/>
  <c r="P65" i="1" s="1"/>
  <c r="P71" i="1" s="1"/>
  <c r="O48" i="1"/>
  <c r="O66" i="1"/>
  <c r="P48" i="1"/>
  <c r="U55" i="1"/>
  <c r="V32" i="1"/>
  <c r="W30" i="1" s="1"/>
  <c r="Q58" i="1"/>
  <c r="P73" i="1" l="1"/>
  <c r="P74" i="1" s="1"/>
  <c r="P76" i="1" s="1"/>
  <c r="P78" i="1" s="1"/>
  <c r="O76" i="1"/>
  <c r="O78" i="1" s="1"/>
  <c r="Q72" i="1"/>
  <c r="Q77" i="1"/>
  <c r="Y63" i="1"/>
  <c r="Y75" i="1"/>
  <c r="AD56" i="1"/>
  <c r="AE37" i="1"/>
  <c r="AF35" i="1" s="1"/>
  <c r="Z31" i="1"/>
  <c r="R58" i="1"/>
  <c r="Q47" i="1"/>
  <c r="Q62" i="1"/>
  <c r="Q65" i="1" s="1"/>
  <c r="Q71" i="1" s="1"/>
  <c r="P66" i="1"/>
  <c r="W32" i="1"/>
  <c r="X30" i="1" s="1"/>
  <c r="R47" i="1"/>
  <c r="V55" i="1"/>
  <c r="Q73" i="1" l="1"/>
  <c r="Q74" i="1" s="1"/>
  <c r="Q76" i="1" s="1"/>
  <c r="Q78" i="1" s="1"/>
  <c r="R62" i="1"/>
  <c r="R65" i="1" s="1"/>
  <c r="R71" i="1" s="1"/>
  <c r="R72" i="1"/>
  <c r="R77" i="1"/>
  <c r="Z63" i="1"/>
  <c r="Z75" i="1"/>
  <c r="AE56" i="1"/>
  <c r="AA31" i="1"/>
  <c r="AF37" i="1"/>
  <c r="AG35" i="1" s="1"/>
  <c r="S58" i="1"/>
  <c r="W55" i="1"/>
  <c r="Q48" i="1"/>
  <c r="Q66" i="1"/>
  <c r="R48" i="1"/>
  <c r="S47" i="1"/>
  <c r="X32" i="1"/>
  <c r="Y30" i="1" s="1"/>
  <c r="R73" i="1" l="1"/>
  <c r="R74" i="1" s="1"/>
  <c r="R76" i="1" s="1"/>
  <c r="R78" i="1" s="1"/>
  <c r="AA63" i="1"/>
  <c r="AA75" i="1"/>
  <c r="R66" i="1"/>
  <c r="S62" i="1"/>
  <c r="S65" i="1" s="1"/>
  <c r="S71" i="1" s="1"/>
  <c r="S72" i="1"/>
  <c r="S77" i="1"/>
  <c r="AF56" i="1"/>
  <c r="AG37" i="1"/>
  <c r="AH35" i="1" s="1"/>
  <c r="AB31" i="1"/>
  <c r="T58" i="1"/>
  <c r="X55" i="1"/>
  <c r="S48" i="1"/>
  <c r="Y32" i="1"/>
  <c r="Z30" i="1" s="1"/>
  <c r="U58" i="1"/>
  <c r="S66" i="1" l="1"/>
  <c r="S73" i="1"/>
  <c r="S74" i="1" s="1"/>
  <c r="S76" i="1" s="1"/>
  <c r="S78" i="1" s="1"/>
  <c r="T62" i="1"/>
  <c r="T65" i="1" s="1"/>
  <c r="T71" i="1" s="1"/>
  <c r="T72" i="1"/>
  <c r="T77" i="1"/>
  <c r="AB63" i="1"/>
  <c r="AB75" i="1"/>
  <c r="U62" i="1"/>
  <c r="U65" i="1" s="1"/>
  <c r="U71" i="1" s="1"/>
  <c r="U72" i="1"/>
  <c r="U77" i="1"/>
  <c r="AG56" i="1"/>
  <c r="AC31" i="1"/>
  <c r="AH37" i="1"/>
  <c r="AI35" i="1" s="1"/>
  <c r="T47" i="1"/>
  <c r="Y55" i="1"/>
  <c r="Z32" i="1"/>
  <c r="AA30" i="1" s="1"/>
  <c r="U47" i="1"/>
  <c r="V58" i="1"/>
  <c r="U73" i="1" l="1"/>
  <c r="U74" i="1" s="1"/>
  <c r="U76" i="1" s="1"/>
  <c r="U78" i="1" s="1"/>
  <c r="T73" i="1"/>
  <c r="V62" i="1"/>
  <c r="V72" i="1"/>
  <c r="V77" i="1"/>
  <c r="AC63" i="1"/>
  <c r="AC75" i="1"/>
  <c r="T66" i="1"/>
  <c r="AH56" i="1"/>
  <c r="AI37" i="1"/>
  <c r="AJ35" i="1" s="1"/>
  <c r="AD31" i="1"/>
  <c r="T48" i="1"/>
  <c r="Z55" i="1"/>
  <c r="U66" i="1"/>
  <c r="U48" i="1"/>
  <c r="V47" i="1"/>
  <c r="W47" i="1"/>
  <c r="AA32" i="1"/>
  <c r="AB30" i="1" s="1"/>
  <c r="V65" i="1"/>
  <c r="V71" i="1" s="1"/>
  <c r="W58" i="1"/>
  <c r="V73" i="1" l="1"/>
  <c r="V74" i="1" s="1"/>
  <c r="V76" i="1" s="1"/>
  <c r="V78" i="1" s="1"/>
  <c r="AD63" i="1"/>
  <c r="AD75" i="1"/>
  <c r="T74" i="1"/>
  <c r="T76" i="1" s="1"/>
  <c r="T78" i="1" s="1"/>
  <c r="W72" i="1"/>
  <c r="W77" i="1"/>
  <c r="AI56" i="1"/>
  <c r="AE31" i="1"/>
  <c r="AJ37" i="1"/>
  <c r="AK35" i="1" s="1"/>
  <c r="AA55" i="1"/>
  <c r="V48" i="1"/>
  <c r="W62" i="1"/>
  <c r="W65" i="1" s="1"/>
  <c r="W71" i="1" s="1"/>
  <c r="V66" i="1"/>
  <c r="W48" i="1"/>
  <c r="AB32" i="1"/>
  <c r="AC30" i="1" s="1"/>
  <c r="AC32" i="1" s="1"/>
  <c r="AD30" i="1" s="1"/>
  <c r="X58" i="1"/>
  <c r="X47" i="1"/>
  <c r="W73" i="1" l="1"/>
  <c r="W74" i="1" s="1"/>
  <c r="W76" i="1" s="1"/>
  <c r="W78" i="1" s="1"/>
  <c r="X72" i="1"/>
  <c r="X77" i="1"/>
  <c r="AE63" i="1"/>
  <c r="AE75" i="1"/>
  <c r="AJ56" i="1"/>
  <c r="AK37" i="1"/>
  <c r="AK56" i="1" s="1"/>
  <c r="AF31" i="1"/>
  <c r="AD32" i="1"/>
  <c r="AE30" i="1" s="1"/>
  <c r="AB55" i="1"/>
  <c r="W66" i="1"/>
  <c r="X62" i="1"/>
  <c r="X65" i="1" s="1"/>
  <c r="X71" i="1" s="1"/>
  <c r="X48" i="1"/>
  <c r="AC55" i="1"/>
  <c r="Y58" i="1"/>
  <c r="X73" i="1" l="1"/>
  <c r="X74" i="1" s="1"/>
  <c r="X76" i="1" s="1"/>
  <c r="X78" i="1" s="1"/>
  <c r="AF63" i="1"/>
  <c r="AF75" i="1"/>
  <c r="Y72" i="1"/>
  <c r="Y77" i="1"/>
  <c r="AG31" i="1"/>
  <c r="AE32" i="1"/>
  <c r="AF30" i="1" s="1"/>
  <c r="AD55" i="1"/>
  <c r="X66" i="1"/>
  <c r="Y62" i="1"/>
  <c r="Y65" i="1" s="1"/>
  <c r="Y71" i="1" s="1"/>
  <c r="Z58" i="1"/>
  <c r="Y47" i="1"/>
  <c r="Z47" i="1"/>
  <c r="Z72" i="1" l="1"/>
  <c r="Z77" i="1"/>
  <c r="Y73" i="1"/>
  <c r="AG63" i="1"/>
  <c r="AG75" i="1"/>
  <c r="AE55" i="1"/>
  <c r="AE58" i="1" s="1"/>
  <c r="AF32" i="1"/>
  <c r="AG30" i="1" s="1"/>
  <c r="AH31" i="1"/>
  <c r="AA58" i="1"/>
  <c r="Z48" i="1"/>
  <c r="Z62" i="1"/>
  <c r="Z65" i="1" s="1"/>
  <c r="Z71" i="1" s="1"/>
  <c r="Y66" i="1"/>
  <c r="Y48" i="1"/>
  <c r="AA47" i="1"/>
  <c r="Z73" i="1" l="1"/>
  <c r="Z74" i="1" s="1"/>
  <c r="Z76" i="1" s="1"/>
  <c r="Z78" i="1" s="1"/>
  <c r="AE62" i="1"/>
  <c r="AE65" i="1" s="1"/>
  <c r="AE72" i="1"/>
  <c r="AE77" i="1"/>
  <c r="AH63" i="1"/>
  <c r="AH75" i="1"/>
  <c r="Y74" i="1"/>
  <c r="Y76" i="1" s="1"/>
  <c r="Y78" i="1" s="1"/>
  <c r="AA72" i="1"/>
  <c r="AA77" i="1"/>
  <c r="AF55" i="1"/>
  <c r="AF58" i="1" s="1"/>
  <c r="AI31" i="1"/>
  <c r="AG32" i="1"/>
  <c r="AH30" i="1" s="1"/>
  <c r="AB58" i="1"/>
  <c r="Z66" i="1"/>
  <c r="AA62" i="1"/>
  <c r="AA65" i="1" s="1"/>
  <c r="AA71" i="1" s="1"/>
  <c r="AA48" i="1"/>
  <c r="AB47" i="1"/>
  <c r="AA73" i="1" l="1"/>
  <c r="AA74" i="1" s="1"/>
  <c r="AB72" i="1"/>
  <c r="AB77" i="1"/>
  <c r="AF62" i="1"/>
  <c r="AF65" i="1" s="1"/>
  <c r="AF72" i="1"/>
  <c r="AF77" i="1"/>
  <c r="AG55" i="1"/>
  <c r="AG58" i="1" s="1"/>
  <c r="AI63" i="1"/>
  <c r="AI75" i="1"/>
  <c r="AE66" i="1"/>
  <c r="AE71" i="1"/>
  <c r="AE73" i="1" s="1"/>
  <c r="AH32" i="1"/>
  <c r="AI30" i="1" s="1"/>
  <c r="AJ31" i="1"/>
  <c r="AC58" i="1"/>
  <c r="AA66" i="1"/>
  <c r="AB62" i="1"/>
  <c r="AB65" i="1" s="1"/>
  <c r="AB71" i="1" s="1"/>
  <c r="AB73" i="1" s="1"/>
  <c r="AB48" i="1"/>
  <c r="AA76" i="1" l="1"/>
  <c r="AA78" i="1" s="1"/>
  <c r="AB74" i="1"/>
  <c r="AB76" i="1" s="1"/>
  <c r="AB78" i="1" s="1"/>
  <c r="AE74" i="1"/>
  <c r="AE76" i="1"/>
  <c r="AE78" i="1" s="1"/>
  <c r="AC62" i="1"/>
  <c r="AC65" i="1" s="1"/>
  <c r="AC71" i="1" s="1"/>
  <c r="AC72" i="1"/>
  <c r="AC77" i="1"/>
  <c r="AF66" i="1"/>
  <c r="AF71" i="1"/>
  <c r="AF73" i="1" s="1"/>
  <c r="AJ63" i="1"/>
  <c r="AJ75" i="1"/>
  <c r="AG62" i="1"/>
  <c r="AG65" i="1" s="1"/>
  <c r="AG72" i="1"/>
  <c r="AG77" i="1"/>
  <c r="AH55" i="1"/>
  <c r="AH58" i="1" s="1"/>
  <c r="AI32" i="1"/>
  <c r="AJ30" i="1" s="1"/>
  <c r="AK31" i="1"/>
  <c r="AD58" i="1"/>
  <c r="AB66" i="1"/>
  <c r="AC47" i="1"/>
  <c r="AD47" i="1"/>
  <c r="AC66" i="1" l="1"/>
  <c r="AC73" i="1"/>
  <c r="AC74" i="1" s="1"/>
  <c r="AC76" i="1" s="1"/>
  <c r="AC78" i="1" s="1"/>
  <c r="AG66" i="1"/>
  <c r="AG71" i="1"/>
  <c r="AG73" i="1" s="1"/>
  <c r="AD62" i="1"/>
  <c r="AD65" i="1" s="1"/>
  <c r="AD71" i="1" s="1"/>
  <c r="AD72" i="1"/>
  <c r="AD77" i="1"/>
  <c r="AH62" i="1"/>
  <c r="AH65" i="1" s="1"/>
  <c r="AH72" i="1"/>
  <c r="AH77" i="1"/>
  <c r="AK63" i="1"/>
  <c r="AK75" i="1"/>
  <c r="AI55" i="1"/>
  <c r="AI58" i="1" s="1"/>
  <c r="AF74" i="1"/>
  <c r="AF76" i="1" s="1"/>
  <c r="AF78" i="1" s="1"/>
  <c r="D48" i="1"/>
  <c r="AJ32" i="1"/>
  <c r="AK30" i="1" s="1"/>
  <c r="AC48" i="1"/>
  <c r="AD48" i="1"/>
  <c r="AD66" i="1" l="1"/>
  <c r="AI62" i="1"/>
  <c r="AI65" i="1" s="1"/>
  <c r="AI72" i="1"/>
  <c r="AI77" i="1"/>
  <c r="AD73" i="1"/>
  <c r="AJ55" i="1"/>
  <c r="AJ58" i="1" s="1"/>
  <c r="AH66" i="1"/>
  <c r="AH71" i="1"/>
  <c r="AH73" i="1" s="1"/>
  <c r="AG74" i="1"/>
  <c r="AG76" i="1" s="1"/>
  <c r="AG78" i="1" s="1"/>
  <c r="AK32" i="1"/>
  <c r="AK55" i="1" s="1"/>
  <c r="AK58" i="1" s="1"/>
  <c r="AD74" i="1" l="1"/>
  <c r="AD76" i="1" s="1"/>
  <c r="AD78" i="1" s="1"/>
  <c r="AH74" i="1"/>
  <c r="AH76" i="1" s="1"/>
  <c r="AH78" i="1" s="1"/>
  <c r="AK62" i="1"/>
  <c r="AK65" i="1" s="1"/>
  <c r="AK71" i="1" s="1"/>
  <c r="AK72" i="1"/>
  <c r="AK77" i="1"/>
  <c r="AJ62" i="1"/>
  <c r="AJ65" i="1" s="1"/>
  <c r="AJ72" i="1"/>
  <c r="AJ77" i="1"/>
  <c r="AI66" i="1"/>
  <c r="AI71" i="1"/>
  <c r="AI73" i="1" s="1"/>
  <c r="AK66" i="1"/>
  <c r="D66" i="1" l="1"/>
  <c r="D69" i="1" s="1"/>
  <c r="AI74" i="1"/>
  <c r="AI76" i="1" s="1"/>
  <c r="AI78" i="1" s="1"/>
  <c r="AJ66" i="1"/>
  <c r="AJ71" i="1"/>
  <c r="AJ73" i="1" s="1"/>
  <c r="AK73" i="1"/>
  <c r="AK74" i="1" l="1"/>
  <c r="AK76" i="1" s="1"/>
  <c r="AK78" i="1" s="1"/>
  <c r="AJ74" i="1"/>
  <c r="AJ76" i="1" s="1"/>
  <c r="AJ78" i="1" s="1"/>
</calcChain>
</file>

<file path=xl/sharedStrings.xml><?xml version="1.0" encoding="utf-8"?>
<sst xmlns="http://schemas.openxmlformats.org/spreadsheetml/2006/main" count="95" uniqueCount="48">
  <si>
    <t>Effective Tax Rate (post tax reform)</t>
  </si>
  <si>
    <t>Debt Percentage of Capital Structure</t>
  </si>
  <si>
    <t>Equity Percentage of Capital Structure</t>
  </si>
  <si>
    <t>Cost of Debt</t>
  </si>
  <si>
    <t>Cost of Equity</t>
  </si>
  <si>
    <t>Pre-tax Weighted Average Cost of Debt</t>
  </si>
  <si>
    <t>Pre-tax Weighted Average Cost of Equity (Post Tax Reform)</t>
  </si>
  <si>
    <t>After-tax Weighted Average Cost of Debt</t>
  </si>
  <si>
    <t>After-tax Weighted Average Cost of Equity</t>
  </si>
  <si>
    <t>Year</t>
  </si>
  <si>
    <t>Beginning Balance</t>
  </si>
  <si>
    <t>Ending Balance</t>
  </si>
  <si>
    <t>Federal Income Tax Rate</t>
  </si>
  <si>
    <t>Rate Base</t>
  </si>
  <si>
    <t>Total Rate Base</t>
  </si>
  <si>
    <t>Pre-tax Return on Rate Base</t>
  </si>
  <si>
    <t>Cost of Service Increase/(Decrease)</t>
  </si>
  <si>
    <t>Annual Cost of Service Increase/(Decrease)</t>
  </si>
  <si>
    <t>Input</t>
  </si>
  <si>
    <t>Same as C12</t>
  </si>
  <si>
    <t>Calculated</t>
  </si>
  <si>
    <t>Calculatrd</t>
  </si>
  <si>
    <t>Pre-tax Weighted Average Cost of Capital (Post Tax Reform)</t>
  </si>
  <si>
    <t>After-tax Weighted Average Cost of Capital</t>
  </si>
  <si>
    <t>FY 2018 Total Cost of Service to Ultimate Consumers</t>
  </si>
  <si>
    <t>Capital Structure 2019 Base Rate Filing</t>
  </si>
  <si>
    <t>Accumulated Deferred Income Tax Liability</t>
  </si>
  <si>
    <t>Amortization (33 years) Income Tax Expense</t>
  </si>
  <si>
    <t>Amortization to Income Tax Expense</t>
  </si>
  <si>
    <t>NPV @ After-tax Cost of Capital (7.04%)</t>
  </si>
  <si>
    <t>Proof</t>
  </si>
  <si>
    <t>Increase (Decrease) Retail Revenue</t>
  </si>
  <si>
    <t>Pre-Tax Income/(Loss)</t>
  </si>
  <si>
    <t>Rate Base Supported by Equity</t>
  </si>
  <si>
    <t>Return on Equity</t>
  </si>
  <si>
    <t>Tax Reform Regulatory Liability</t>
  </si>
  <si>
    <t>Accumulated Deferred Income Tax Asset</t>
  </si>
  <si>
    <t>Tax Reform Deferred Income Tax Regulatory Liability</t>
  </si>
  <si>
    <t>Interest (Expense)/Benefit</t>
  </si>
  <si>
    <t>Income Taxes (Expense)/Benefit</t>
  </si>
  <si>
    <t>Tax Reform Deferred Income Tax Benefit</t>
  </si>
  <si>
    <t>Net Income/(Loss)</t>
  </si>
  <si>
    <t>NPV @ After-tax Weighted Average Cost of Capital (7.04%)</t>
  </si>
  <si>
    <t>Liability</t>
  </si>
  <si>
    <t>Return Un or NonProtected Plant and Regulated "Other" Tax Reform Excess ADIT Net Reg Liability over 33 Years</t>
  </si>
  <si>
    <t>Return Un or NonProtected Plant and Regulated "Other" Tax Reform Excess ADIT Net Reg Liability in One Year</t>
  </si>
  <si>
    <t>xxx</t>
  </si>
  <si>
    <t>ONE YR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</si>
</sst>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0.00%_);_(* \(#0.00%\);_(* &quot;-&quot;?_);_(@_)"/>
    <numFmt numFmtId="165" formatCode="&quot;Warning&quot;;&quot;Warning&quot;;&quot;OK&quot;"/>
    <numFmt numFmtId="166" formatCode="#,##0_-;\ \(#,##0\);_-* &quot;-&quot;??;_-@_-"/>
    <numFmt numFmtId="167" formatCode="_(* #,##0_);_(* \(#,##0\);_(* &quot;-&quot;??_);_(@_)"/>
    <numFmt numFmtId="168" formatCode="_(&quot;$&quot;* #,##0_);_(&quot;$&quot;* \(#,##0\);_(&quot;$&quot;* &quot;-&quot;??_);_(@_)"/>
    <numFmt numFmtId="169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sz val="10"/>
      <color theme="0"/>
      <name val="Arial"/>
      <family val="2"/>
    </font>
    <font>
      <sz val="10"/>
      <color theme="5" tint="-0.499984740745262"/>
      <name val="Arial"/>
      <family val="2"/>
    </font>
    <font>
      <sz val="10"/>
      <color theme="1" tint="4.9989318521683403E-2"/>
      <name val="Arial"/>
      <family val="2"/>
    </font>
    <font>
      <u/>
      <sz val="11"/>
      <name val="Arial"/>
      <family val="2"/>
    </font>
    <font>
      <sz val="16"/>
      <color rgb="FFE05206"/>
      <name val="Arial"/>
      <family val="2"/>
    </font>
    <font>
      <b/>
      <sz val="11"/>
      <name val="Arial"/>
      <family val="2"/>
    </font>
    <font>
      <sz val="18"/>
      <color rgb="FF37424A"/>
      <name val="Arial"/>
      <family val="2"/>
    </font>
    <font>
      <b/>
      <sz val="16"/>
      <color rgb="FFE05206"/>
      <name val="Arial"/>
      <family val="2"/>
    </font>
    <font>
      <sz val="10"/>
      <color indexed="23"/>
      <name val="Arial"/>
      <family val="2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indexed="22"/>
        <bgColor indexed="64"/>
      </patternFill>
    </fill>
    <fill>
      <patternFill patternType="darkUp">
        <fgColor theme="0" tint="-0.34998626667073579"/>
        <bgColor theme="0" tint="-4.9989318521683403E-2"/>
      </patternFill>
    </fill>
    <fill>
      <patternFill patternType="darkUp">
        <fgColor theme="1" tint="0.24994659260841701"/>
        <bgColor theme="0" tint="-0.34998626667073579"/>
      </patternFill>
    </fill>
    <fill>
      <patternFill patternType="light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rgb="FF59595B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2" borderId="0" applyNumberFormat="0" applyAlignment="0"/>
    <xf numFmtId="165" fontId="7" fillId="0" borderId="1">
      <alignment horizontal="center"/>
    </xf>
    <xf numFmtId="0" fontId="8" fillId="2" borderId="2" applyNumberFormat="0">
      <alignment horizontal="centerContinuous" vertical="center" wrapText="1"/>
    </xf>
    <xf numFmtId="0" fontId="9" fillId="3" borderId="3" applyNumberFormat="0" applyAlignment="0"/>
    <xf numFmtId="166" fontId="10" fillId="4" borderId="4" applyFill="0"/>
    <xf numFmtId="0" fontId="7" fillId="0" borderId="0" applyNumberFormat="0" applyBorder="0"/>
    <xf numFmtId="0" fontId="6" fillId="0" borderId="6" applyNumberFormat="0" applyFont="0" applyFill="0" applyAlignment="0"/>
    <xf numFmtId="0" fontId="11" fillId="0" borderId="0" applyNumberFormat="0" applyFill="0" applyBorder="0" applyAlignment="0"/>
    <xf numFmtId="0" fontId="12" fillId="0" borderId="0" applyNumberFormat="0"/>
    <xf numFmtId="0" fontId="13" fillId="0" borderId="0" applyNumberFormat="0" applyFill="0"/>
    <xf numFmtId="0" fontId="14" fillId="0" borderId="5" applyNumberFormat="0" applyAlignment="0"/>
    <xf numFmtId="0" fontId="6" fillId="0" borderId="2" applyNumberFormat="0"/>
    <xf numFmtId="0" fontId="6" fillId="5" borderId="2" applyNumberFormat="0"/>
    <xf numFmtId="14" fontId="6" fillId="0" borderId="0" applyFont="0" applyFill="0" applyBorder="0" applyAlignment="0" applyProtection="0"/>
    <xf numFmtId="0" fontId="15" fillId="0" borderId="0" applyNumberFormat="0" applyAlignment="0"/>
    <xf numFmtId="0" fontId="16" fillId="6" borderId="4" applyNumberFormat="0">
      <alignment horizontal="right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/>
    <xf numFmtId="10" fontId="0" fillId="0" borderId="0" xfId="1" applyNumberFormat="1" applyFont="1"/>
    <xf numFmtId="0" fontId="0" fillId="0" borderId="0" xfId="0" applyBorder="1"/>
    <xf numFmtId="0" fontId="4" fillId="0" borderId="0" xfId="0" applyFont="1"/>
    <xf numFmtId="167" fontId="0" fillId="0" borderId="0" xfId="2" applyNumberFormat="1" applyFont="1" applyAlignment="1">
      <alignment horizontal="center"/>
    </xf>
    <xf numFmtId="43" fontId="0" fillId="0" borderId="0" xfId="0" applyNumberFormat="1"/>
    <xf numFmtId="0" fontId="17" fillId="0" borderId="7" xfId="0" applyFont="1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0" fillId="0" borderId="11" xfId="0" applyBorder="1"/>
    <xf numFmtId="167" fontId="0" fillId="0" borderId="0" xfId="0" applyNumberFormat="1" applyBorder="1"/>
    <xf numFmtId="0" fontId="0" fillId="0" borderId="10" xfId="0" applyBorder="1"/>
    <xf numFmtId="167" fontId="0" fillId="0" borderId="0" xfId="2" applyNumberFormat="1" applyFont="1" applyBorder="1"/>
    <xf numFmtId="167" fontId="0" fillId="0" borderId="11" xfId="2" applyNumberFormat="1" applyFont="1" applyBorder="1"/>
    <xf numFmtId="0" fontId="4" fillId="0" borderId="12" xfId="0" applyFont="1" applyBorder="1"/>
    <xf numFmtId="0" fontId="0" fillId="0" borderId="13" xfId="0" applyBorder="1"/>
    <xf numFmtId="167" fontId="0" fillId="0" borderId="13" xfId="0" applyNumberFormat="1" applyBorder="1"/>
    <xf numFmtId="167" fontId="0" fillId="0" borderId="14" xfId="0" applyNumberFormat="1" applyBorder="1"/>
    <xf numFmtId="0" fontId="17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7" fontId="0" fillId="0" borderId="11" xfId="0" applyNumberFormat="1" applyBorder="1"/>
    <xf numFmtId="0" fontId="0" fillId="0" borderId="12" xfId="0" applyBorder="1"/>
    <xf numFmtId="0" fontId="0" fillId="0" borderId="14" xfId="0" applyBorder="1"/>
    <xf numFmtId="168" fontId="0" fillId="0" borderId="0" xfId="3" applyNumberFormat="1" applyFont="1" applyBorder="1"/>
    <xf numFmtId="168" fontId="0" fillId="0" borderId="11" xfId="3" applyNumberFormat="1" applyFont="1" applyBorder="1"/>
    <xf numFmtId="167" fontId="0" fillId="0" borderId="8" xfId="2" applyNumberFormat="1" applyFont="1" applyBorder="1"/>
    <xf numFmtId="167" fontId="0" fillId="0" borderId="13" xfId="2" applyNumberFormat="1" applyFont="1" applyBorder="1"/>
    <xf numFmtId="167" fontId="0" fillId="0" borderId="14" xfId="2" applyNumberFormat="1" applyFont="1" applyBorder="1"/>
    <xf numFmtId="0" fontId="17" fillId="0" borderId="0" xfId="0" applyFont="1"/>
    <xf numFmtId="10" fontId="0" fillId="7" borderId="0" xfId="0" applyNumberFormat="1" applyFill="1"/>
    <xf numFmtId="167" fontId="0" fillId="0" borderId="8" xfId="0" applyNumberFormat="1" applyBorder="1"/>
    <xf numFmtId="169" fontId="0" fillId="7" borderId="0" xfId="1" applyNumberFormat="1" applyFont="1" applyFill="1"/>
    <xf numFmtId="0" fontId="4" fillId="8" borderId="0" xfId="0" applyFont="1" applyFill="1"/>
    <xf numFmtId="168" fontId="0" fillId="8" borderId="0" xfId="3" applyNumberFormat="1" applyFont="1" applyFill="1"/>
    <xf numFmtId="167" fontId="0" fillId="8" borderId="0" xfId="2" applyNumberFormat="1" applyFont="1" applyFill="1" applyBorder="1"/>
    <xf numFmtId="167" fontId="0" fillId="0" borderId="0" xfId="2" applyNumberFormat="1" applyFont="1" applyFill="1" applyAlignment="1">
      <alignment horizontal="center"/>
    </xf>
    <xf numFmtId="0" fontId="4" fillId="0" borderId="0" xfId="0" applyFont="1" applyBorder="1"/>
    <xf numFmtId="41" fontId="0" fillId="0" borderId="0" xfId="0" applyNumberFormat="1" applyBorder="1"/>
    <xf numFmtId="0" fontId="17" fillId="0" borderId="7" xfId="0" applyFont="1" applyBorder="1" applyAlignment="1">
      <alignment horizontal="left"/>
    </xf>
    <xf numFmtId="37" fontId="0" fillId="0" borderId="0" xfId="0" applyNumberFormat="1" applyAlignment="1">
      <alignment horizontal="right"/>
    </xf>
    <xf numFmtId="167" fontId="0" fillId="0" borderId="0" xfId="2" applyNumberFormat="1" applyFont="1" applyFill="1" applyAlignment="1">
      <alignment horizontal="right"/>
    </xf>
    <xf numFmtId="167" fontId="0" fillId="0" borderId="9" xfId="2" applyNumberFormat="1" applyFont="1" applyBorder="1"/>
    <xf numFmtId="0" fontId="0" fillId="0" borderId="10" xfId="0" applyFont="1" applyBorder="1"/>
    <xf numFmtId="41" fontId="0" fillId="0" borderId="11" xfId="0" applyNumberFormat="1" applyBorder="1"/>
    <xf numFmtId="37" fontId="0" fillId="0" borderId="0" xfId="0" applyNumberFormat="1"/>
    <xf numFmtId="168" fontId="0" fillId="0" borderId="8" xfId="3" applyNumberFormat="1" applyFont="1" applyBorder="1"/>
    <xf numFmtId="10" fontId="0" fillId="0" borderId="0" xfId="1" applyNumberFormat="1" applyFont="1" applyBorder="1"/>
    <xf numFmtId="10" fontId="0" fillId="0" borderId="11" xfId="1" applyNumberFormat="1" applyFont="1" applyBorder="1"/>
    <xf numFmtId="167" fontId="0" fillId="8" borderId="13" xfId="2" applyNumberFormat="1" applyFont="1" applyFill="1" applyBorder="1"/>
    <xf numFmtId="167" fontId="0" fillId="9" borderId="0" xfId="2" applyNumberFormat="1" applyFont="1" applyFill="1" applyBorder="1"/>
    <xf numFmtId="10" fontId="0" fillId="0" borderId="13" xfId="1" applyNumberFormat="1" applyFont="1" applyBorder="1"/>
    <xf numFmtId="10" fontId="0" fillId="7" borderId="0" xfId="1" applyNumberFormat="1" applyFont="1" applyFill="1"/>
    <xf numFmtId="167" fontId="0" fillId="7" borderId="13" xfId="0" applyNumberFormat="1" applyFill="1" applyBorder="1"/>
    <xf numFmtId="0" fontId="0" fillId="7" borderId="0" xfId="0" applyFill="1" applyAlignment="1">
      <alignment horizontal="center"/>
    </xf>
    <xf numFmtId="0" fontId="0" fillId="8" borderId="0" xfId="0" applyFill="1"/>
    <xf numFmtId="0" fontId="0" fillId="10" borderId="10" xfId="0" applyFill="1" applyBorder="1"/>
    <xf numFmtId="0" fontId="0" fillId="10" borderId="0" xfId="0" applyFill="1" applyBorder="1"/>
    <xf numFmtId="167" fontId="0" fillId="10" borderId="0" xfId="0" applyNumberFormat="1" applyFill="1" applyBorder="1"/>
    <xf numFmtId="167" fontId="0" fillId="10" borderId="0" xfId="2" applyNumberFormat="1" applyFont="1" applyFill="1" applyBorder="1"/>
    <xf numFmtId="167" fontId="0" fillId="10" borderId="11" xfId="2" applyNumberFormat="1" applyFont="1" applyFill="1" applyBorder="1"/>
    <xf numFmtId="167" fontId="0" fillId="10" borderId="11" xfId="0" applyNumberFormat="1" applyFill="1" applyBorder="1"/>
    <xf numFmtId="0" fontId="0" fillId="10" borderId="0" xfId="0" applyFill="1"/>
    <xf numFmtId="0" fontId="17" fillId="7" borderId="10" xfId="0" applyFont="1" applyFill="1" applyBorder="1" applyAlignment="1">
      <alignment horizontal="center"/>
    </xf>
    <xf numFmtId="167" fontId="0" fillId="0" borderId="0" xfId="0" applyNumberFormat="1"/>
    <xf numFmtId="0" fontId="0" fillId="0" borderId="0" xfId="0" applyBorder="1" applyAlignment="1"/>
  </cellXfs>
  <cellStyles count="20">
    <cellStyle name="Check" xfId="5" xr:uid="{00000000-0005-0000-0000-000000000000}"/>
    <cellStyle name="Comma" xfId="2" builtinId="3"/>
    <cellStyle name="Currency" xfId="3" builtinId="4"/>
    <cellStyle name="Date" xfId="17" xr:uid="{00000000-0005-0000-0000-000003000000}"/>
    <cellStyle name="Empty_Cell" xfId="16" xr:uid="{00000000-0005-0000-0000-000004000000}"/>
    <cellStyle name="Flag" xfId="8" xr:uid="{00000000-0005-0000-0000-000005000000}"/>
    <cellStyle name="Header" xfId="14" xr:uid="{00000000-0005-0000-0000-000006000000}"/>
    <cellStyle name="Header1" xfId="18" xr:uid="{00000000-0005-0000-0000-000007000000}"/>
    <cellStyle name="Header1 2" xfId="12" xr:uid="{00000000-0005-0000-0000-000008000000}"/>
    <cellStyle name="Header2" xfId="13" xr:uid="{00000000-0005-0000-0000-000009000000}"/>
    <cellStyle name="Header3" xfId="11" xr:uid="{00000000-0005-0000-0000-00000A000000}"/>
    <cellStyle name="In Sheet" xfId="15" xr:uid="{00000000-0005-0000-0000-00000B000000}"/>
    <cellStyle name="Line_ClosingBal" xfId="10" xr:uid="{00000000-0005-0000-0000-00000C000000}"/>
    <cellStyle name="Normal" xfId="0" builtinId="0"/>
    <cellStyle name="OffSheet" xfId="7" xr:uid="{00000000-0005-0000-0000-00000E000000}"/>
    <cellStyle name="Percent" xfId="1" builtinId="5"/>
    <cellStyle name="Sheet_Header1" xfId="4" xr:uid="{00000000-0005-0000-0000-000010000000}"/>
    <cellStyle name="Table" xfId="6" xr:uid="{00000000-0005-0000-0000-000011000000}"/>
    <cellStyle name="Technical_Input" xfId="19" xr:uid="{00000000-0005-0000-0000-000012000000}"/>
    <cellStyle name="unit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nGMP/Rates%20&amp;%20Regulatory/Retail%20Rate%20Filings/2019%20Rate%20Case/Ratebase%20Adjustments/RB%2012%20Jv%20Microgrid/20180118%20GMP%20Microgrid%20v1%2001%20E%20Ryan%20COS%20&amp;%20R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"/>
      <sheetName val="PRJ|I 1"/>
      <sheetName val="PRJ|I 2"/>
      <sheetName val="PRJ|I 3"/>
      <sheetName val="&lt;&lt;"/>
      <sheetName val="PRJ 1"/>
      <sheetName val="PRJ 2"/>
      <sheetName val="PRJ 3"/>
      <sheetName val="&gt;&gt;"/>
      <sheetName val="IFS"/>
      <sheetName val="PF&gt;&gt;"/>
      <sheetName val="PF|SUM"/>
      <sheetName val="Inv|SUM"/>
      <sheetName val="GAAP|SUM"/>
      <sheetName val="PF|Input"/>
      <sheetName val="PF|ORG"/>
      <sheetName val="PF|Flow"/>
      <sheetName val="PF|Checks"/>
      <sheetName val="PF|DEBT"/>
      <sheetName val="PF|PA"/>
      <sheetName val="PF|Tax"/>
      <sheetName val="PF|IRR"/>
      <sheetName val="PF|GAAP"/>
      <sheetName val="PF|IA Call"/>
      <sheetName val="PF|BA Call"/>
      <sheetName val="PF|IA No Call"/>
      <sheetName val="PF|BA No Call"/>
      <sheetName val="PF|JEs"/>
      <sheetName val="PF|Ts"/>
      <sheetName val="Rate Filing Investment"/>
      <sheetName val="Rate Filing Reg Asset"/>
      <sheetName val="GMP Income Statement "/>
      <sheetName val="PF|Timing"/>
      <sheetName val="SLB&gt;&gt;"/>
      <sheetName val="SLB|SUM"/>
      <sheetName val="SLB|Input"/>
      <sheetName val="SLB|ORG"/>
      <sheetName val="SLB|Flow"/>
      <sheetName val="SLB|Interface"/>
      <sheetName val="SLB|Checks"/>
      <sheetName val="SLB|Timing"/>
      <sheetName val="SLB|Lease"/>
      <sheetName val="SLB|IRR"/>
      <sheetName val="SLB|Depr &amp; 467"/>
      <sheetName val="SLB|GAAP"/>
      <sheetName val="L"/>
      <sheetName val="N"/>
      <sheetName val="PRJ|Timing"/>
      <sheetName val="MACRS|SL"/>
      <sheetName val="DEPR"/>
    </sheetNames>
    <sheetDataSet>
      <sheetData sheetId="0"/>
      <sheetData sheetId="1"/>
      <sheetData sheetId="2">
        <row r="6">
          <cell r="E6">
            <v>43101</v>
          </cell>
        </row>
        <row r="14">
          <cell r="E14">
            <v>43617</v>
          </cell>
        </row>
        <row r="16">
          <cell r="E16">
            <v>52748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E10">
            <v>45443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9">
          <cell r="F9" t="str">
            <v>GMP Micro-Grid</v>
          </cell>
        </row>
        <row r="10">
          <cell r="F10" t="str">
            <v>Green Mountain Power</v>
          </cell>
        </row>
        <row r="11">
          <cell r="F11" t="str">
            <v>Firstar</v>
          </cell>
        </row>
        <row r="13">
          <cell r="F13" t="str">
            <v>Milton</v>
          </cell>
        </row>
        <row r="14">
          <cell r="F14" t="str">
            <v>Ferrisburgh</v>
          </cell>
        </row>
        <row r="15">
          <cell r="F15" t="str">
            <v>Spare</v>
          </cell>
        </row>
        <row r="19">
          <cell r="F19">
            <v>0.21</v>
          </cell>
        </row>
        <row r="29">
          <cell r="F29">
            <v>365</v>
          </cell>
        </row>
        <row r="30">
          <cell r="F30">
            <v>12</v>
          </cell>
        </row>
        <row r="34">
          <cell r="F34">
            <v>1000</v>
          </cell>
        </row>
      </sheetData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79"/>
  <sheetViews>
    <sheetView showGridLines="0" tabSelected="1" topLeftCell="J1" zoomScale="65" zoomScaleNormal="65" workbookViewId="0">
      <selection activeCell="V20" sqref="V20"/>
    </sheetView>
  </sheetViews>
  <sheetFormatPr defaultRowHeight="15" x14ac:dyDescent="0.25"/>
  <cols>
    <col min="1" max="1" width="4.85546875" customWidth="1"/>
    <col min="2" max="2" width="77.140625" customWidth="1"/>
    <col min="3" max="3" width="58" customWidth="1"/>
    <col min="4" max="4" width="14.42578125" customWidth="1"/>
    <col min="5" max="5" width="21.28515625" customWidth="1"/>
    <col min="6" max="6" width="19.140625" customWidth="1"/>
    <col min="7" max="37" width="14.42578125" customWidth="1"/>
  </cols>
  <sheetData>
    <row r="2" spans="2:36" x14ac:dyDescent="0.25">
      <c r="B2" s="1" t="s">
        <v>0</v>
      </c>
      <c r="C2" s="38">
        <v>0.27715000000000001</v>
      </c>
      <c r="D2" s="6" t="s">
        <v>18</v>
      </c>
    </row>
    <row r="3" spans="2:36" x14ac:dyDescent="0.25">
      <c r="B3" s="8" t="s">
        <v>12</v>
      </c>
      <c r="C3" s="38">
        <v>0.21</v>
      </c>
      <c r="D3" t="s">
        <v>18</v>
      </c>
      <c r="AF3" s="7"/>
      <c r="AG3" s="7"/>
      <c r="AH3" s="7"/>
      <c r="AI3" s="7"/>
      <c r="AJ3" s="7"/>
    </row>
    <row r="4" spans="2:36" x14ac:dyDescent="0.25">
      <c r="B4" s="39" t="s">
        <v>24</v>
      </c>
      <c r="C4" s="40">
        <v>626580000</v>
      </c>
      <c r="AF4" s="7"/>
      <c r="AG4" s="71"/>
      <c r="AH4" s="71"/>
      <c r="AI4" s="71"/>
      <c r="AJ4" s="7"/>
    </row>
    <row r="5" spans="2:36" x14ac:dyDescent="0.25">
      <c r="B5" s="8"/>
      <c r="C5" s="6"/>
      <c r="AF5" s="7"/>
      <c r="AG5" s="7"/>
      <c r="AH5" s="7"/>
      <c r="AI5" s="7"/>
      <c r="AJ5" s="7"/>
    </row>
    <row r="6" spans="2:36" x14ac:dyDescent="0.25">
      <c r="B6" s="2" t="s">
        <v>25</v>
      </c>
      <c r="AF6" s="7"/>
      <c r="AG6" s="7"/>
      <c r="AH6" s="7"/>
      <c r="AI6" s="7"/>
      <c r="AJ6" s="7"/>
    </row>
    <row r="7" spans="2:36" x14ac:dyDescent="0.25">
      <c r="B7" s="2"/>
    </row>
    <row r="8" spans="2:36" x14ac:dyDescent="0.25">
      <c r="B8" s="8" t="s">
        <v>1</v>
      </c>
      <c r="C8" s="36">
        <v>0.50149999999999995</v>
      </c>
      <c r="D8" t="s">
        <v>18</v>
      </c>
    </row>
    <row r="9" spans="2:36" x14ac:dyDescent="0.25">
      <c r="B9" s="8" t="s">
        <v>2</v>
      </c>
      <c r="C9" s="36">
        <v>0.4985</v>
      </c>
      <c r="D9" t="s">
        <v>18</v>
      </c>
    </row>
    <row r="10" spans="2:36" x14ac:dyDescent="0.25">
      <c r="B10" s="8" t="s">
        <v>3</v>
      </c>
      <c r="C10" s="36">
        <v>4.8000000000000001E-2</v>
      </c>
      <c r="D10" t="s">
        <v>18</v>
      </c>
    </row>
    <row r="11" spans="2:36" x14ac:dyDescent="0.25">
      <c r="B11" s="8" t="s">
        <v>4</v>
      </c>
      <c r="C11" s="36">
        <v>9.2999999999999999E-2</v>
      </c>
      <c r="D11" t="s">
        <v>18</v>
      </c>
    </row>
    <row r="12" spans="2:36" x14ac:dyDescent="0.25">
      <c r="B12" s="8" t="s">
        <v>5</v>
      </c>
      <c r="C12" s="3">
        <f>+C14</f>
        <v>2.4071999999999996E-2</v>
      </c>
      <c r="D12" t="s">
        <v>19</v>
      </c>
    </row>
    <row r="13" spans="2:36" x14ac:dyDescent="0.25">
      <c r="B13" s="8" t="s">
        <v>6</v>
      </c>
      <c r="C13" s="6">
        <f>+C15/(1-C2)</f>
        <v>6.4135712803486206E-2</v>
      </c>
      <c r="D13" t="s">
        <v>20</v>
      </c>
    </row>
    <row r="14" spans="2:36" x14ac:dyDescent="0.25">
      <c r="B14" s="8" t="s">
        <v>7</v>
      </c>
      <c r="C14" s="6">
        <f>+C8*C10</f>
        <v>2.4071999999999996E-2</v>
      </c>
      <c r="D14" t="s">
        <v>20</v>
      </c>
    </row>
    <row r="15" spans="2:36" x14ac:dyDescent="0.25">
      <c r="B15" s="8" t="s">
        <v>8</v>
      </c>
      <c r="C15" s="6">
        <f>+C11*C9</f>
        <v>4.6360499999999999E-2</v>
      </c>
      <c r="D15" t="s">
        <v>21</v>
      </c>
    </row>
    <row r="16" spans="2:36" x14ac:dyDescent="0.25">
      <c r="B16" s="8" t="s">
        <v>22</v>
      </c>
      <c r="C16" s="6">
        <f>+C12+C13</f>
        <v>8.8207712803486202E-2</v>
      </c>
      <c r="D16" t="s">
        <v>20</v>
      </c>
    </row>
    <row r="17" spans="2:37" x14ac:dyDescent="0.25">
      <c r="B17" s="8" t="s">
        <v>23</v>
      </c>
      <c r="C17" s="58">
        <f>+C14+C15</f>
        <v>7.0432499999999995E-2</v>
      </c>
      <c r="D17" s="61" t="s">
        <v>20</v>
      </c>
    </row>
    <row r="18" spans="2:37" x14ac:dyDescent="0.25">
      <c r="C18" s="6"/>
    </row>
    <row r="20" spans="2:37" x14ac:dyDescent="0.25">
      <c r="D20" s="4"/>
      <c r="E20" s="4">
        <v>2019</v>
      </c>
      <c r="F20" s="4">
        <f t="shared" ref="F20:AB20" si="0">+E20+1</f>
        <v>2020</v>
      </c>
      <c r="G20" s="4">
        <f t="shared" si="0"/>
        <v>2021</v>
      </c>
      <c r="H20" s="4">
        <f t="shared" si="0"/>
        <v>2022</v>
      </c>
      <c r="I20" s="4">
        <f t="shared" si="0"/>
        <v>2023</v>
      </c>
      <c r="J20" s="4">
        <f t="shared" si="0"/>
        <v>2024</v>
      </c>
      <c r="K20" s="4">
        <f t="shared" si="0"/>
        <v>2025</v>
      </c>
      <c r="L20" s="4">
        <f t="shared" si="0"/>
        <v>2026</v>
      </c>
      <c r="M20" s="4">
        <f t="shared" si="0"/>
        <v>2027</v>
      </c>
      <c r="N20" s="4">
        <f t="shared" si="0"/>
        <v>2028</v>
      </c>
      <c r="O20" s="4">
        <f t="shared" si="0"/>
        <v>2029</v>
      </c>
      <c r="P20" s="4">
        <f t="shared" si="0"/>
        <v>2030</v>
      </c>
      <c r="Q20" s="4">
        <f t="shared" si="0"/>
        <v>2031</v>
      </c>
      <c r="R20" s="4">
        <f t="shared" si="0"/>
        <v>2032</v>
      </c>
      <c r="S20" s="4">
        <f t="shared" si="0"/>
        <v>2033</v>
      </c>
      <c r="T20" s="4">
        <f t="shared" si="0"/>
        <v>2034</v>
      </c>
      <c r="U20" s="4">
        <f t="shared" si="0"/>
        <v>2035</v>
      </c>
      <c r="V20" s="4">
        <f t="shared" si="0"/>
        <v>2036</v>
      </c>
      <c r="W20" s="4">
        <f t="shared" si="0"/>
        <v>2037</v>
      </c>
      <c r="X20" s="4">
        <f t="shared" si="0"/>
        <v>2038</v>
      </c>
      <c r="Y20" s="4">
        <f t="shared" si="0"/>
        <v>2039</v>
      </c>
      <c r="Z20" s="4">
        <f t="shared" si="0"/>
        <v>2040</v>
      </c>
      <c r="AA20" s="4">
        <f t="shared" si="0"/>
        <v>2041</v>
      </c>
      <c r="AB20" s="4">
        <f t="shared" si="0"/>
        <v>2042</v>
      </c>
      <c r="AC20" s="4">
        <f t="shared" ref="AC20:AD20" si="1">+AB20+1</f>
        <v>2043</v>
      </c>
      <c r="AD20" s="4">
        <f t="shared" si="1"/>
        <v>2044</v>
      </c>
      <c r="AE20" s="4">
        <f t="shared" ref="AE20" si="2">+AD20+1</f>
        <v>2045</v>
      </c>
      <c r="AF20" s="4">
        <f t="shared" ref="AF20" si="3">+AE20+1</f>
        <v>2046</v>
      </c>
      <c r="AG20" s="4">
        <f t="shared" ref="AG20" si="4">+AF20+1</f>
        <v>2047</v>
      </c>
      <c r="AH20" s="4">
        <f t="shared" ref="AH20" si="5">+AG20+1</f>
        <v>2048</v>
      </c>
      <c r="AI20" s="4">
        <f t="shared" ref="AI20" si="6">+AH20+1</f>
        <v>2049</v>
      </c>
      <c r="AJ20" s="4">
        <f t="shared" ref="AJ20" si="7">+AI20+1</f>
        <v>2050</v>
      </c>
      <c r="AK20" s="4">
        <f t="shared" ref="AK20" si="8">+AJ20+1</f>
        <v>2051</v>
      </c>
    </row>
    <row r="21" spans="2:37" x14ac:dyDescent="0.25">
      <c r="E21" s="4" t="s">
        <v>9</v>
      </c>
      <c r="F21" s="4" t="s">
        <v>9</v>
      </c>
      <c r="G21" s="4" t="s">
        <v>9</v>
      </c>
      <c r="H21" s="4" t="s">
        <v>9</v>
      </c>
      <c r="I21" s="4" t="s">
        <v>9</v>
      </c>
      <c r="J21" s="4" t="s">
        <v>9</v>
      </c>
      <c r="K21" s="4" t="s">
        <v>9</v>
      </c>
      <c r="L21" s="4" t="s">
        <v>9</v>
      </c>
      <c r="M21" s="4" t="s">
        <v>9</v>
      </c>
      <c r="N21" s="4" t="s">
        <v>9</v>
      </c>
      <c r="O21" s="4" t="s">
        <v>9</v>
      </c>
      <c r="P21" s="4" t="s">
        <v>9</v>
      </c>
      <c r="Q21" s="4" t="s">
        <v>9</v>
      </c>
      <c r="R21" s="4" t="s">
        <v>9</v>
      </c>
      <c r="S21" s="4" t="s">
        <v>9</v>
      </c>
      <c r="T21" s="4" t="s">
        <v>9</v>
      </c>
      <c r="U21" s="4" t="s">
        <v>9</v>
      </c>
      <c r="V21" s="4" t="s">
        <v>9</v>
      </c>
      <c r="W21" s="4" t="s">
        <v>9</v>
      </c>
      <c r="X21" s="4" t="s">
        <v>9</v>
      </c>
      <c r="Y21" s="4" t="s">
        <v>9</v>
      </c>
      <c r="Z21" s="4" t="s">
        <v>9</v>
      </c>
      <c r="AA21" s="4" t="s">
        <v>9</v>
      </c>
      <c r="AB21" s="4" t="s">
        <v>9</v>
      </c>
      <c r="AC21" s="4" t="s">
        <v>9</v>
      </c>
      <c r="AD21" s="4" t="s">
        <v>9</v>
      </c>
      <c r="AE21" s="4" t="s">
        <v>9</v>
      </c>
      <c r="AF21" s="4" t="s">
        <v>9</v>
      </c>
      <c r="AG21" s="4" t="s">
        <v>9</v>
      </c>
      <c r="AH21" s="4" t="s">
        <v>9</v>
      </c>
      <c r="AI21" s="4" t="s">
        <v>9</v>
      </c>
      <c r="AJ21" s="4" t="s">
        <v>9</v>
      </c>
      <c r="AK21" s="4" t="s">
        <v>9</v>
      </c>
    </row>
    <row r="22" spans="2:37" x14ac:dyDescent="0.25">
      <c r="E22" s="60">
        <v>1</v>
      </c>
      <c r="F22" s="4">
        <v>2</v>
      </c>
      <c r="G22" s="4">
        <v>3</v>
      </c>
      <c r="H22" s="4">
        <v>4</v>
      </c>
      <c r="I22" s="4">
        <v>5</v>
      </c>
      <c r="J22" s="4">
        <v>6</v>
      </c>
      <c r="K22" s="4">
        <v>7</v>
      </c>
      <c r="L22" s="4">
        <v>8</v>
      </c>
      <c r="M22" s="4">
        <v>9</v>
      </c>
      <c r="N22" s="4">
        <v>10</v>
      </c>
      <c r="O22" s="4">
        <v>11</v>
      </c>
      <c r="P22" s="4">
        <v>12</v>
      </c>
      <c r="Q22" s="4">
        <v>13</v>
      </c>
      <c r="R22" s="4">
        <v>14</v>
      </c>
      <c r="S22" s="4">
        <v>15</v>
      </c>
      <c r="T22" s="4">
        <v>16</v>
      </c>
      <c r="U22" s="4">
        <v>17</v>
      </c>
      <c r="V22" s="4">
        <v>18</v>
      </c>
      <c r="W22" s="4">
        <v>19</v>
      </c>
      <c r="X22" s="4">
        <v>20</v>
      </c>
      <c r="Y22" s="4">
        <v>21</v>
      </c>
      <c r="Z22" s="4">
        <v>22</v>
      </c>
      <c r="AA22" s="4">
        <v>23</v>
      </c>
      <c r="AB22" s="4">
        <v>24</v>
      </c>
      <c r="AC22" s="4">
        <v>25</v>
      </c>
      <c r="AD22" s="4">
        <v>26</v>
      </c>
      <c r="AE22" s="4">
        <v>27</v>
      </c>
      <c r="AF22" s="4">
        <v>28</v>
      </c>
      <c r="AG22" s="4">
        <v>29</v>
      </c>
      <c r="AH22" s="4">
        <v>30</v>
      </c>
      <c r="AI22" s="4">
        <v>31</v>
      </c>
      <c r="AJ22" s="4">
        <v>32</v>
      </c>
      <c r="AK22" s="4">
        <v>33</v>
      </c>
    </row>
    <row r="23" spans="2:37" x14ac:dyDescent="0.25"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2:37" x14ac:dyDescent="0.25">
      <c r="B24" s="8" t="s">
        <v>35</v>
      </c>
      <c r="D24" s="9"/>
      <c r="E24" s="47">
        <v>-27406692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2:37" x14ac:dyDescent="0.25">
      <c r="B25" s="8"/>
      <c r="D25" s="9"/>
      <c r="E25" s="42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2:37" x14ac:dyDescent="0.25">
      <c r="B26" s="35" t="s">
        <v>36</v>
      </c>
      <c r="D26" s="9"/>
      <c r="E26" s="46">
        <v>7595765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7" x14ac:dyDescent="0.25">
      <c r="C27" s="10"/>
      <c r="E27" s="51">
        <f>+E24+E26</f>
        <v>-19810927</v>
      </c>
      <c r="M27" s="5"/>
      <c r="Q27" s="5"/>
      <c r="U27" s="5"/>
      <c r="AB27" s="5"/>
      <c r="AD27" s="5"/>
    </row>
    <row r="28" spans="2:37" ht="15.75" thickBot="1" x14ac:dyDescent="0.3"/>
    <row r="29" spans="2:37" x14ac:dyDescent="0.25">
      <c r="B29" s="11" t="s">
        <v>37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3"/>
    </row>
    <row r="30" spans="2:37" x14ac:dyDescent="0.25">
      <c r="B30" s="14" t="s">
        <v>10</v>
      </c>
      <c r="C30" s="7"/>
      <c r="D30" s="7"/>
      <c r="E30" s="16">
        <f>+E24</f>
        <v>-27406692</v>
      </c>
      <c r="F30" s="18">
        <f>+E32</f>
        <v>-26576186.181818184</v>
      </c>
      <c r="G30" s="18">
        <f t="shared" ref="G30:AC30" si="9">+F32</f>
        <v>-25745680.363636367</v>
      </c>
      <c r="H30" s="18">
        <f t="shared" si="9"/>
        <v>-24915174.545454551</v>
      </c>
      <c r="I30" s="18">
        <f t="shared" si="9"/>
        <v>-24084668.727272734</v>
      </c>
      <c r="J30" s="18">
        <f t="shared" si="9"/>
        <v>-23254162.909090918</v>
      </c>
      <c r="K30" s="18">
        <f t="shared" si="9"/>
        <v>-22423657.090909101</v>
      </c>
      <c r="L30" s="18">
        <f t="shared" si="9"/>
        <v>-21593151.272727285</v>
      </c>
      <c r="M30" s="18">
        <f t="shared" si="9"/>
        <v>-20762645.454545468</v>
      </c>
      <c r="N30" s="18">
        <f t="shared" si="9"/>
        <v>-19932139.636363652</v>
      </c>
      <c r="O30" s="18">
        <f t="shared" si="9"/>
        <v>-19101633.818181835</v>
      </c>
      <c r="P30" s="18">
        <f t="shared" si="9"/>
        <v>-18271128.000000019</v>
      </c>
      <c r="Q30" s="18">
        <f t="shared" si="9"/>
        <v>-17440622.181818202</v>
      </c>
      <c r="R30" s="18">
        <f t="shared" si="9"/>
        <v>-16610116.363636384</v>
      </c>
      <c r="S30" s="18">
        <f t="shared" si="9"/>
        <v>-15779610.545454565</v>
      </c>
      <c r="T30" s="18">
        <f t="shared" si="9"/>
        <v>-14949104.727272747</v>
      </c>
      <c r="U30" s="18">
        <f t="shared" si="9"/>
        <v>-14118598.909090929</v>
      </c>
      <c r="V30" s="18">
        <f t="shared" si="9"/>
        <v>-13288093.09090911</v>
      </c>
      <c r="W30" s="18">
        <f t="shared" si="9"/>
        <v>-12457587.272727292</v>
      </c>
      <c r="X30" s="18">
        <f t="shared" si="9"/>
        <v>-11627081.454545474</v>
      </c>
      <c r="Y30" s="18">
        <f t="shared" si="9"/>
        <v>-10796575.636363655</v>
      </c>
      <c r="Z30" s="18">
        <f t="shared" si="9"/>
        <v>-9966069.818181837</v>
      </c>
      <c r="AA30" s="18">
        <f t="shared" si="9"/>
        <v>-9135564.0000000186</v>
      </c>
      <c r="AB30" s="18">
        <f t="shared" si="9"/>
        <v>-8305058.1818182003</v>
      </c>
      <c r="AC30" s="18">
        <f t="shared" si="9"/>
        <v>-7474552.3636363819</v>
      </c>
      <c r="AD30" s="18">
        <f t="shared" ref="AD30" si="10">+AC32</f>
        <v>-6644046.5454545636</v>
      </c>
      <c r="AE30" s="18">
        <f t="shared" ref="AE30" si="11">+AD32</f>
        <v>-5813540.7272727452</v>
      </c>
      <c r="AF30" s="18">
        <f t="shared" ref="AF30" si="12">+AE32</f>
        <v>-4983034.9090909269</v>
      </c>
      <c r="AG30" s="18">
        <f t="shared" ref="AG30" si="13">+AF32</f>
        <v>-4152529.0909091085</v>
      </c>
      <c r="AH30" s="18">
        <f t="shared" ref="AH30" si="14">+AG32</f>
        <v>-3322023.2727272902</v>
      </c>
      <c r="AI30" s="18">
        <f t="shared" ref="AI30" si="15">+AH32</f>
        <v>-2491517.4545454718</v>
      </c>
      <c r="AJ30" s="18">
        <f t="shared" ref="AJ30" si="16">+AI32</f>
        <v>-1661011.6363636535</v>
      </c>
      <c r="AK30" s="19">
        <f t="shared" ref="AK30" si="17">+AJ32</f>
        <v>-830505.81818183523</v>
      </c>
    </row>
    <row r="31" spans="2:37" x14ac:dyDescent="0.25">
      <c r="B31" s="14" t="s">
        <v>27</v>
      </c>
      <c r="C31" s="7"/>
      <c r="D31" s="7"/>
      <c r="E31" s="16">
        <f>-E24/33</f>
        <v>830505.81818181823</v>
      </c>
      <c r="F31" s="18">
        <f>+E31</f>
        <v>830505.81818181823</v>
      </c>
      <c r="G31" s="18">
        <f t="shared" ref="G31:S31" si="18">+F31</f>
        <v>830505.81818181823</v>
      </c>
      <c r="H31" s="18">
        <f t="shared" si="18"/>
        <v>830505.81818181823</v>
      </c>
      <c r="I31" s="18">
        <f t="shared" si="18"/>
        <v>830505.81818181823</v>
      </c>
      <c r="J31" s="18">
        <f t="shared" si="18"/>
        <v>830505.81818181823</v>
      </c>
      <c r="K31" s="18">
        <f t="shared" si="18"/>
        <v>830505.81818181823</v>
      </c>
      <c r="L31" s="18">
        <f t="shared" si="18"/>
        <v>830505.81818181823</v>
      </c>
      <c r="M31" s="18">
        <f t="shared" si="18"/>
        <v>830505.81818181823</v>
      </c>
      <c r="N31" s="18">
        <f t="shared" si="18"/>
        <v>830505.81818181823</v>
      </c>
      <c r="O31" s="18">
        <f t="shared" si="18"/>
        <v>830505.81818181823</v>
      </c>
      <c r="P31" s="18">
        <f t="shared" si="18"/>
        <v>830505.81818181823</v>
      </c>
      <c r="Q31" s="18">
        <f t="shared" si="18"/>
        <v>830505.81818181823</v>
      </c>
      <c r="R31" s="18">
        <f t="shared" si="18"/>
        <v>830505.81818181823</v>
      </c>
      <c r="S31" s="18">
        <f t="shared" si="18"/>
        <v>830505.81818181823</v>
      </c>
      <c r="T31" s="18">
        <f t="shared" ref="T31" si="19">+S31</f>
        <v>830505.81818181823</v>
      </c>
      <c r="U31" s="18">
        <f t="shared" ref="U31" si="20">+T31</f>
        <v>830505.81818181823</v>
      </c>
      <c r="V31" s="18">
        <f t="shared" ref="V31" si="21">+U31</f>
        <v>830505.81818181823</v>
      </c>
      <c r="W31" s="18">
        <f t="shared" ref="W31" si="22">+V31</f>
        <v>830505.81818181823</v>
      </c>
      <c r="X31" s="18">
        <f t="shared" ref="X31" si="23">+W31</f>
        <v>830505.81818181823</v>
      </c>
      <c r="Y31" s="18">
        <f t="shared" ref="Y31" si="24">+X31</f>
        <v>830505.81818181823</v>
      </c>
      <c r="Z31" s="18">
        <f t="shared" ref="Z31" si="25">+Y31</f>
        <v>830505.81818181823</v>
      </c>
      <c r="AA31" s="18">
        <f t="shared" ref="AA31" si="26">+Z31</f>
        <v>830505.81818181823</v>
      </c>
      <c r="AB31" s="18">
        <f t="shared" ref="AB31" si="27">+AA31</f>
        <v>830505.81818181823</v>
      </c>
      <c r="AC31" s="18">
        <f t="shared" ref="AC31" si="28">+AB31</f>
        <v>830505.81818181823</v>
      </c>
      <c r="AD31" s="18">
        <f t="shared" ref="AD31" si="29">+AC31</f>
        <v>830505.81818181823</v>
      </c>
      <c r="AE31" s="18">
        <f t="shared" ref="AE31" si="30">+AD31</f>
        <v>830505.81818181823</v>
      </c>
      <c r="AF31" s="18">
        <f t="shared" ref="AF31" si="31">+AE31</f>
        <v>830505.81818181823</v>
      </c>
      <c r="AG31" s="18">
        <f t="shared" ref="AG31" si="32">+AF31</f>
        <v>830505.81818181823</v>
      </c>
      <c r="AH31" s="18">
        <f t="shared" ref="AH31" si="33">+AG31</f>
        <v>830505.81818181823</v>
      </c>
      <c r="AI31" s="18">
        <f t="shared" ref="AI31" si="34">+AH31</f>
        <v>830505.81818181823</v>
      </c>
      <c r="AJ31" s="18">
        <f t="shared" ref="AJ31" si="35">+AI31</f>
        <v>830505.81818181823</v>
      </c>
      <c r="AK31" s="19">
        <f t="shared" ref="AK31" si="36">+AJ31</f>
        <v>830505.81818181823</v>
      </c>
    </row>
    <row r="32" spans="2:37" ht="15.75" thickBot="1" x14ac:dyDescent="0.3">
      <c r="B32" s="20" t="s">
        <v>11</v>
      </c>
      <c r="C32" s="21"/>
      <c r="D32" s="33"/>
      <c r="E32" s="33">
        <f t="shared" ref="E32:AC32" si="37">SUM(E30:E31)</f>
        <v>-26576186.181818184</v>
      </c>
      <c r="F32" s="33">
        <f t="shared" si="37"/>
        <v>-25745680.363636367</v>
      </c>
      <c r="G32" s="33">
        <f t="shared" si="37"/>
        <v>-24915174.545454551</v>
      </c>
      <c r="H32" s="33">
        <f t="shared" si="37"/>
        <v>-24084668.727272734</v>
      </c>
      <c r="I32" s="33">
        <f t="shared" si="37"/>
        <v>-23254162.909090918</v>
      </c>
      <c r="J32" s="33">
        <f t="shared" si="37"/>
        <v>-22423657.090909101</v>
      </c>
      <c r="K32" s="33">
        <f t="shared" si="37"/>
        <v>-21593151.272727285</v>
      </c>
      <c r="L32" s="33">
        <f t="shared" si="37"/>
        <v>-20762645.454545468</v>
      </c>
      <c r="M32" s="33">
        <f t="shared" si="37"/>
        <v>-19932139.636363652</v>
      </c>
      <c r="N32" s="33">
        <f t="shared" si="37"/>
        <v>-19101633.818181835</v>
      </c>
      <c r="O32" s="33">
        <f t="shared" si="37"/>
        <v>-18271128.000000019</v>
      </c>
      <c r="P32" s="33">
        <f t="shared" si="37"/>
        <v>-17440622.181818202</v>
      </c>
      <c r="Q32" s="33">
        <f t="shared" si="37"/>
        <v>-16610116.363636384</v>
      </c>
      <c r="R32" s="33">
        <f t="shared" si="37"/>
        <v>-15779610.545454565</v>
      </c>
      <c r="S32" s="33">
        <f t="shared" si="37"/>
        <v>-14949104.727272747</v>
      </c>
      <c r="T32" s="33">
        <f t="shared" si="37"/>
        <v>-14118598.909090929</v>
      </c>
      <c r="U32" s="33">
        <f t="shared" si="37"/>
        <v>-13288093.09090911</v>
      </c>
      <c r="V32" s="33">
        <f t="shared" si="37"/>
        <v>-12457587.272727292</v>
      </c>
      <c r="W32" s="33">
        <f t="shared" si="37"/>
        <v>-11627081.454545474</v>
      </c>
      <c r="X32" s="33">
        <f t="shared" si="37"/>
        <v>-10796575.636363655</v>
      </c>
      <c r="Y32" s="33">
        <f t="shared" si="37"/>
        <v>-9966069.818181837</v>
      </c>
      <c r="Z32" s="33">
        <f t="shared" si="37"/>
        <v>-9135564.0000000186</v>
      </c>
      <c r="AA32" s="33">
        <f t="shared" si="37"/>
        <v>-8305058.1818182003</v>
      </c>
      <c r="AB32" s="33">
        <f t="shared" si="37"/>
        <v>-7474552.3636363819</v>
      </c>
      <c r="AC32" s="33">
        <f t="shared" si="37"/>
        <v>-6644046.5454545636</v>
      </c>
      <c r="AD32" s="33">
        <f t="shared" ref="AD32:AK32" si="38">SUM(AD30:AD31)</f>
        <v>-5813540.7272727452</v>
      </c>
      <c r="AE32" s="33">
        <f t="shared" si="38"/>
        <v>-4983034.9090909269</v>
      </c>
      <c r="AF32" s="33">
        <f t="shared" si="38"/>
        <v>-4152529.0909091085</v>
      </c>
      <c r="AG32" s="33">
        <f t="shared" si="38"/>
        <v>-3322023.2727272902</v>
      </c>
      <c r="AH32" s="33">
        <f t="shared" si="38"/>
        <v>-2491517.4545454718</v>
      </c>
      <c r="AI32" s="33">
        <f t="shared" si="38"/>
        <v>-1661011.6363636535</v>
      </c>
      <c r="AJ32" s="33">
        <f t="shared" si="38"/>
        <v>-830505.81818183523</v>
      </c>
      <c r="AK32" s="34">
        <f t="shared" si="38"/>
        <v>-1.6996636986732483E-8</v>
      </c>
    </row>
    <row r="33" spans="1:37" ht="15.75" thickBot="1" x14ac:dyDescent="0.3">
      <c r="B33" s="43"/>
      <c r="C33" s="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x14ac:dyDescent="0.25">
      <c r="B34" s="11" t="s">
        <v>36</v>
      </c>
      <c r="C34" s="1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48"/>
    </row>
    <row r="35" spans="1:37" x14ac:dyDescent="0.25">
      <c r="B35" s="14" t="s">
        <v>10</v>
      </c>
      <c r="C35" s="7"/>
      <c r="D35" s="7"/>
      <c r="E35" s="16">
        <f>+E26</f>
        <v>7595765</v>
      </c>
      <c r="F35" s="18">
        <f>+E37</f>
        <v>7365590.3030303027</v>
      </c>
      <c r="G35" s="18">
        <f t="shared" ref="G35" si="39">+F37</f>
        <v>7135415.6060606055</v>
      </c>
      <c r="H35" s="18">
        <f t="shared" ref="H35" si="40">+G37</f>
        <v>6905240.9090909082</v>
      </c>
      <c r="I35" s="18">
        <f t="shared" ref="I35" si="41">+H37</f>
        <v>6675066.212121211</v>
      </c>
      <c r="J35" s="18">
        <f t="shared" ref="J35" si="42">+I37</f>
        <v>6444891.5151515137</v>
      </c>
      <c r="K35" s="18">
        <f t="shared" ref="K35" si="43">+J37</f>
        <v>6214716.8181818165</v>
      </c>
      <c r="L35" s="18">
        <f t="shared" ref="L35" si="44">+K37</f>
        <v>5984542.1212121192</v>
      </c>
      <c r="M35" s="18">
        <f t="shared" ref="M35" si="45">+L37</f>
        <v>5754367.424242422</v>
      </c>
      <c r="N35" s="18">
        <f t="shared" ref="N35" si="46">+M37</f>
        <v>5524192.7272727247</v>
      </c>
      <c r="O35" s="18">
        <f t="shared" ref="O35" si="47">+N37</f>
        <v>5294018.0303030275</v>
      </c>
      <c r="P35" s="18">
        <f t="shared" ref="P35" si="48">+O37</f>
        <v>5063843.3333333302</v>
      </c>
      <c r="Q35" s="18">
        <f t="shared" ref="Q35" si="49">+P37</f>
        <v>4833668.636363633</v>
      </c>
      <c r="R35" s="18">
        <f t="shared" ref="R35" si="50">+Q37</f>
        <v>4603493.9393939357</v>
      </c>
      <c r="S35" s="18">
        <f t="shared" ref="S35" si="51">+R37</f>
        <v>4373319.2424242385</v>
      </c>
      <c r="T35" s="18">
        <f t="shared" ref="T35" si="52">+S37</f>
        <v>4143144.5454545417</v>
      </c>
      <c r="U35" s="18">
        <f t="shared" ref="U35" si="53">+T37</f>
        <v>3912969.8484848449</v>
      </c>
      <c r="V35" s="18">
        <f t="shared" ref="V35" si="54">+U37</f>
        <v>3682795.1515151481</v>
      </c>
      <c r="W35" s="18">
        <f t="shared" ref="W35" si="55">+V37</f>
        <v>3452620.4545454513</v>
      </c>
      <c r="X35" s="18">
        <f t="shared" ref="X35" si="56">+W37</f>
        <v>3222445.7575757545</v>
      </c>
      <c r="Y35" s="18">
        <f t="shared" ref="Y35" si="57">+X37</f>
        <v>2992271.0606060578</v>
      </c>
      <c r="Z35" s="18">
        <f t="shared" ref="Z35" si="58">+Y37</f>
        <v>2762096.363636361</v>
      </c>
      <c r="AA35" s="18">
        <f t="shared" ref="AA35" si="59">+Z37</f>
        <v>2531921.6666666642</v>
      </c>
      <c r="AB35" s="18">
        <f t="shared" ref="AB35" si="60">+AA37</f>
        <v>2301746.9696969674</v>
      </c>
      <c r="AC35" s="18">
        <f t="shared" ref="AC35" si="61">+AB37</f>
        <v>2071572.2727272704</v>
      </c>
      <c r="AD35" s="18">
        <f t="shared" ref="AD35" si="62">+AC37</f>
        <v>1841397.5757575734</v>
      </c>
      <c r="AE35" s="18">
        <f t="shared" ref="AE35" si="63">+AD37</f>
        <v>1611222.8787878763</v>
      </c>
      <c r="AF35" s="18">
        <f t="shared" ref="AF35" si="64">+AE37</f>
        <v>1381048.1818181793</v>
      </c>
      <c r="AG35" s="18">
        <f t="shared" ref="AG35" si="65">+AF37</f>
        <v>1150873.4848484823</v>
      </c>
      <c r="AH35" s="18">
        <f t="shared" ref="AH35" si="66">+AG37</f>
        <v>920698.78787878528</v>
      </c>
      <c r="AI35" s="18">
        <f t="shared" ref="AI35" si="67">+AH37</f>
        <v>690524.09090908826</v>
      </c>
      <c r="AJ35" s="18">
        <f t="shared" ref="AJ35" si="68">+AI37</f>
        <v>460349.3939393913</v>
      </c>
      <c r="AK35" s="19">
        <f t="shared" ref="AK35" si="69">+AJ37</f>
        <v>230174.69696969434</v>
      </c>
    </row>
    <row r="36" spans="1:37" x14ac:dyDescent="0.25">
      <c r="B36" s="14" t="s">
        <v>27</v>
      </c>
      <c r="C36" s="7"/>
      <c r="D36" s="7"/>
      <c r="E36" s="16">
        <f>-E26/33</f>
        <v>-230174.69696969696</v>
      </c>
      <c r="F36" s="18">
        <f>+E36</f>
        <v>-230174.69696969696</v>
      </c>
      <c r="G36" s="18">
        <f t="shared" ref="G36" si="70">+F36</f>
        <v>-230174.69696969696</v>
      </c>
      <c r="H36" s="18">
        <f t="shared" ref="H36" si="71">+G36</f>
        <v>-230174.69696969696</v>
      </c>
      <c r="I36" s="18">
        <f t="shared" ref="I36" si="72">+H36</f>
        <v>-230174.69696969696</v>
      </c>
      <c r="J36" s="18">
        <f t="shared" ref="J36" si="73">+I36</f>
        <v>-230174.69696969696</v>
      </c>
      <c r="K36" s="18">
        <f t="shared" ref="K36" si="74">+J36</f>
        <v>-230174.69696969696</v>
      </c>
      <c r="L36" s="18">
        <f t="shared" ref="L36" si="75">+K36</f>
        <v>-230174.69696969696</v>
      </c>
      <c r="M36" s="18">
        <f t="shared" ref="M36" si="76">+L36</f>
        <v>-230174.69696969696</v>
      </c>
      <c r="N36" s="18">
        <f t="shared" ref="N36" si="77">+M36</f>
        <v>-230174.69696969696</v>
      </c>
      <c r="O36" s="18">
        <f t="shared" ref="O36" si="78">+N36</f>
        <v>-230174.69696969696</v>
      </c>
      <c r="P36" s="18">
        <f t="shared" ref="P36" si="79">+O36</f>
        <v>-230174.69696969696</v>
      </c>
      <c r="Q36" s="18">
        <f t="shared" ref="Q36" si="80">+P36</f>
        <v>-230174.69696969696</v>
      </c>
      <c r="R36" s="18">
        <f t="shared" ref="R36" si="81">+Q36</f>
        <v>-230174.69696969696</v>
      </c>
      <c r="S36" s="18">
        <f t="shared" ref="S36" si="82">+R36</f>
        <v>-230174.69696969696</v>
      </c>
      <c r="T36" s="18">
        <f t="shared" ref="T36" si="83">+S36</f>
        <v>-230174.69696969696</v>
      </c>
      <c r="U36" s="18">
        <f t="shared" ref="U36" si="84">+T36</f>
        <v>-230174.69696969696</v>
      </c>
      <c r="V36" s="18">
        <f t="shared" ref="V36" si="85">+U36</f>
        <v>-230174.69696969696</v>
      </c>
      <c r="W36" s="18">
        <f t="shared" ref="W36" si="86">+V36</f>
        <v>-230174.69696969696</v>
      </c>
      <c r="X36" s="18">
        <f t="shared" ref="X36" si="87">+W36</f>
        <v>-230174.69696969696</v>
      </c>
      <c r="Y36" s="18">
        <f t="shared" ref="Y36" si="88">+X36</f>
        <v>-230174.69696969696</v>
      </c>
      <c r="Z36" s="18">
        <f t="shared" ref="Z36" si="89">+Y36</f>
        <v>-230174.69696969696</v>
      </c>
      <c r="AA36" s="18">
        <f t="shared" ref="AA36" si="90">+Z36</f>
        <v>-230174.69696969696</v>
      </c>
      <c r="AB36" s="18">
        <f t="shared" ref="AB36" si="91">+AA36</f>
        <v>-230174.69696969696</v>
      </c>
      <c r="AC36" s="18">
        <f t="shared" ref="AC36" si="92">+AB36</f>
        <v>-230174.69696969696</v>
      </c>
      <c r="AD36" s="18">
        <f t="shared" ref="AD36" si="93">+AC36</f>
        <v>-230174.69696969696</v>
      </c>
      <c r="AE36" s="18">
        <f t="shared" ref="AE36" si="94">+AD36</f>
        <v>-230174.69696969696</v>
      </c>
      <c r="AF36" s="18">
        <f t="shared" ref="AF36" si="95">+AE36</f>
        <v>-230174.69696969696</v>
      </c>
      <c r="AG36" s="18">
        <f t="shared" ref="AG36" si="96">+AF36</f>
        <v>-230174.69696969696</v>
      </c>
      <c r="AH36" s="18">
        <f t="shared" ref="AH36" si="97">+AG36</f>
        <v>-230174.69696969696</v>
      </c>
      <c r="AI36" s="18">
        <f t="shared" ref="AI36" si="98">+AH36</f>
        <v>-230174.69696969696</v>
      </c>
      <c r="AJ36" s="18">
        <f t="shared" ref="AJ36" si="99">+AI36</f>
        <v>-230174.69696969696</v>
      </c>
      <c r="AK36" s="19">
        <f t="shared" ref="AK36" si="100">+AJ36</f>
        <v>-230174.69696969696</v>
      </c>
    </row>
    <row r="37" spans="1:37" ht="15.75" thickBot="1" x14ac:dyDescent="0.3">
      <c r="B37" s="20" t="s">
        <v>11</v>
      </c>
      <c r="C37" s="21"/>
      <c r="D37" s="33"/>
      <c r="E37" s="33">
        <f t="shared" ref="E37:AC37" si="101">SUM(E35:E36)</f>
        <v>7365590.3030303027</v>
      </c>
      <c r="F37" s="33">
        <f t="shared" si="101"/>
        <v>7135415.6060606055</v>
      </c>
      <c r="G37" s="33">
        <f t="shared" si="101"/>
        <v>6905240.9090909082</v>
      </c>
      <c r="H37" s="33">
        <f t="shared" si="101"/>
        <v>6675066.212121211</v>
      </c>
      <c r="I37" s="33">
        <f t="shared" si="101"/>
        <v>6444891.5151515137</v>
      </c>
      <c r="J37" s="33">
        <f t="shared" si="101"/>
        <v>6214716.8181818165</v>
      </c>
      <c r="K37" s="33">
        <f t="shared" si="101"/>
        <v>5984542.1212121192</v>
      </c>
      <c r="L37" s="33">
        <f t="shared" si="101"/>
        <v>5754367.424242422</v>
      </c>
      <c r="M37" s="33">
        <f t="shared" si="101"/>
        <v>5524192.7272727247</v>
      </c>
      <c r="N37" s="33">
        <f t="shared" si="101"/>
        <v>5294018.0303030275</v>
      </c>
      <c r="O37" s="33">
        <f t="shared" si="101"/>
        <v>5063843.3333333302</v>
      </c>
      <c r="P37" s="33">
        <f t="shared" si="101"/>
        <v>4833668.636363633</v>
      </c>
      <c r="Q37" s="33">
        <f t="shared" si="101"/>
        <v>4603493.9393939357</v>
      </c>
      <c r="R37" s="33">
        <f t="shared" si="101"/>
        <v>4373319.2424242385</v>
      </c>
      <c r="S37" s="33">
        <f t="shared" si="101"/>
        <v>4143144.5454545417</v>
      </c>
      <c r="T37" s="33">
        <f t="shared" si="101"/>
        <v>3912969.8484848449</v>
      </c>
      <c r="U37" s="33">
        <f t="shared" si="101"/>
        <v>3682795.1515151481</v>
      </c>
      <c r="V37" s="33">
        <f t="shared" si="101"/>
        <v>3452620.4545454513</v>
      </c>
      <c r="W37" s="33">
        <f t="shared" si="101"/>
        <v>3222445.7575757545</v>
      </c>
      <c r="X37" s="33">
        <f t="shared" si="101"/>
        <v>2992271.0606060578</v>
      </c>
      <c r="Y37" s="33">
        <f t="shared" si="101"/>
        <v>2762096.363636361</v>
      </c>
      <c r="Z37" s="33">
        <f t="shared" si="101"/>
        <v>2531921.6666666642</v>
      </c>
      <c r="AA37" s="33">
        <f t="shared" si="101"/>
        <v>2301746.9696969674</v>
      </c>
      <c r="AB37" s="33">
        <f t="shared" si="101"/>
        <v>2071572.2727272704</v>
      </c>
      <c r="AC37" s="33">
        <f t="shared" si="101"/>
        <v>1841397.5757575734</v>
      </c>
      <c r="AD37" s="33">
        <f t="shared" ref="AD37" si="102">SUM(AD35:AD36)</f>
        <v>1611222.8787878763</v>
      </c>
      <c r="AE37" s="33">
        <f t="shared" ref="AE37" si="103">SUM(AE35:AE36)</f>
        <v>1381048.1818181793</v>
      </c>
      <c r="AF37" s="33">
        <f t="shared" ref="AF37" si="104">SUM(AF35:AF36)</f>
        <v>1150873.4848484823</v>
      </c>
      <c r="AG37" s="33">
        <f t="shared" ref="AG37" si="105">SUM(AG35:AG36)</f>
        <v>920698.78787878528</v>
      </c>
      <c r="AH37" s="33">
        <f t="shared" ref="AH37" si="106">SUM(AH35:AH36)</f>
        <v>690524.09090908826</v>
      </c>
      <c r="AI37" s="33">
        <f t="shared" ref="AI37" si="107">SUM(AI35:AI36)</f>
        <v>460349.3939393913</v>
      </c>
      <c r="AJ37" s="33">
        <f t="shared" ref="AJ37" si="108">SUM(AJ35:AJ36)</f>
        <v>230174.69696969434</v>
      </c>
      <c r="AK37" s="34">
        <f t="shared" ref="AK37" si="109">SUM(AK35:AK36)</f>
        <v>-2.6193447411060333E-9</v>
      </c>
    </row>
    <row r="38" spans="1:37" x14ac:dyDescent="0.25">
      <c r="B38" s="43"/>
      <c r="C38" s="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s="7" customFormat="1" ht="15.75" thickBot="1" x14ac:dyDescent="0.3"/>
    <row r="40" spans="1:37" x14ac:dyDescent="0.25">
      <c r="A40" s="7"/>
      <c r="B40" s="45" t="s">
        <v>45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3"/>
    </row>
    <row r="41" spans="1:37" x14ac:dyDescent="0.25">
      <c r="A41" s="7"/>
      <c r="B41" s="17"/>
      <c r="C41" s="7"/>
      <c r="D41" s="7"/>
      <c r="E41" s="1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5"/>
    </row>
    <row r="42" spans="1:37" x14ac:dyDescent="0.25">
      <c r="A42" s="7"/>
      <c r="B42" s="69" t="s">
        <v>16</v>
      </c>
      <c r="C42" s="7"/>
      <c r="D42" s="7"/>
      <c r="E42" s="1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15"/>
    </row>
    <row r="43" spans="1:37" x14ac:dyDescent="0.25">
      <c r="A43" s="7"/>
      <c r="B43" s="26"/>
      <c r="C43" s="7"/>
      <c r="D43" s="7"/>
      <c r="E43" s="1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15"/>
    </row>
    <row r="44" spans="1:37" x14ac:dyDescent="0.25">
      <c r="A44" s="7"/>
      <c r="B44" s="17" t="str">
        <f>+B24</f>
        <v>Tax Reform Regulatory Liability</v>
      </c>
      <c r="C44" s="7"/>
      <c r="D44" s="7" t="s">
        <v>47</v>
      </c>
      <c r="E44" s="16">
        <f>E24</f>
        <v>-27406692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7"/>
      <c r="AF44" s="7"/>
      <c r="AG44" s="7"/>
      <c r="AH44" s="7"/>
      <c r="AI44" s="7"/>
      <c r="AJ44" s="7"/>
      <c r="AK44" s="15"/>
    </row>
    <row r="45" spans="1:37" x14ac:dyDescent="0.25">
      <c r="A45" s="7"/>
      <c r="B45" s="49"/>
      <c r="C45" s="7"/>
      <c r="D45" s="7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7"/>
      <c r="AF45" s="7"/>
      <c r="AG45" s="7"/>
      <c r="AH45" s="7"/>
      <c r="AI45" s="7"/>
      <c r="AJ45" s="7"/>
      <c r="AK45" s="15"/>
    </row>
    <row r="46" spans="1:37" x14ac:dyDescent="0.25">
      <c r="A46" s="7"/>
      <c r="B46" s="1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15"/>
    </row>
    <row r="47" spans="1:37" x14ac:dyDescent="0.25">
      <c r="A47" s="7"/>
      <c r="B47" s="17" t="s">
        <v>17</v>
      </c>
      <c r="C47" s="7"/>
      <c r="D47" s="7"/>
      <c r="E47" s="16">
        <f t="shared" ref="E47:AD47" si="110">SUM(E44:E45)</f>
        <v>-27406692</v>
      </c>
      <c r="F47" s="16">
        <f t="shared" si="110"/>
        <v>0</v>
      </c>
      <c r="G47" s="16">
        <f t="shared" si="110"/>
        <v>0</v>
      </c>
      <c r="H47" s="16">
        <f t="shared" si="110"/>
        <v>0</v>
      </c>
      <c r="I47" s="16">
        <f t="shared" si="110"/>
        <v>0</v>
      </c>
      <c r="J47" s="16">
        <f t="shared" si="110"/>
        <v>0</v>
      </c>
      <c r="K47" s="16">
        <f t="shared" si="110"/>
        <v>0</v>
      </c>
      <c r="L47" s="16">
        <f t="shared" si="110"/>
        <v>0</v>
      </c>
      <c r="M47" s="16">
        <f t="shared" si="110"/>
        <v>0</v>
      </c>
      <c r="N47" s="16">
        <f t="shared" si="110"/>
        <v>0</v>
      </c>
      <c r="O47" s="16">
        <f t="shared" si="110"/>
        <v>0</v>
      </c>
      <c r="P47" s="16">
        <f t="shared" si="110"/>
        <v>0</v>
      </c>
      <c r="Q47" s="16">
        <f t="shared" si="110"/>
        <v>0</v>
      </c>
      <c r="R47" s="16">
        <f t="shared" si="110"/>
        <v>0</v>
      </c>
      <c r="S47" s="16">
        <f t="shared" si="110"/>
        <v>0</v>
      </c>
      <c r="T47" s="16">
        <f t="shared" si="110"/>
        <v>0</v>
      </c>
      <c r="U47" s="16">
        <f t="shared" si="110"/>
        <v>0</v>
      </c>
      <c r="V47" s="16">
        <f t="shared" si="110"/>
        <v>0</v>
      </c>
      <c r="W47" s="16">
        <f t="shared" si="110"/>
        <v>0</v>
      </c>
      <c r="X47" s="16">
        <f t="shared" si="110"/>
        <v>0</v>
      </c>
      <c r="Y47" s="16">
        <f t="shared" si="110"/>
        <v>0</v>
      </c>
      <c r="Z47" s="16">
        <f t="shared" si="110"/>
        <v>0</v>
      </c>
      <c r="AA47" s="16">
        <f t="shared" si="110"/>
        <v>0</v>
      </c>
      <c r="AB47" s="16">
        <f t="shared" si="110"/>
        <v>0</v>
      </c>
      <c r="AC47" s="16">
        <f t="shared" si="110"/>
        <v>0</v>
      </c>
      <c r="AD47" s="16">
        <f t="shared" si="110"/>
        <v>0</v>
      </c>
      <c r="AE47" s="16">
        <f t="shared" ref="AE47:AK47" si="111">SUM(AE44:AE45)</f>
        <v>0</v>
      </c>
      <c r="AF47" s="16">
        <f t="shared" si="111"/>
        <v>0</v>
      </c>
      <c r="AG47" s="16">
        <f t="shared" si="111"/>
        <v>0</v>
      </c>
      <c r="AH47" s="16">
        <f t="shared" si="111"/>
        <v>0</v>
      </c>
      <c r="AI47" s="16">
        <f t="shared" si="111"/>
        <v>0</v>
      </c>
      <c r="AJ47" s="16">
        <f t="shared" si="111"/>
        <v>0</v>
      </c>
      <c r="AK47" s="27">
        <f t="shared" si="111"/>
        <v>0</v>
      </c>
    </row>
    <row r="48" spans="1:37" ht="15.75" thickBot="1" x14ac:dyDescent="0.3">
      <c r="B48" s="28"/>
      <c r="C48" s="21" t="s">
        <v>42</v>
      </c>
      <c r="D48" s="55">
        <f>NPV(+$C$17,E47:AD47)</f>
        <v>-25603381.810623277</v>
      </c>
      <c r="E48" s="59">
        <f t="shared" ref="E48:AD48" si="112">+E47/((1+$C$17)^E22)</f>
        <v>-25603381.810623277</v>
      </c>
      <c r="F48" s="22">
        <f t="shared" si="112"/>
        <v>0</v>
      </c>
      <c r="G48" s="22">
        <f t="shared" si="112"/>
        <v>0</v>
      </c>
      <c r="H48" s="22">
        <f t="shared" si="112"/>
        <v>0</v>
      </c>
      <c r="I48" s="22">
        <f t="shared" si="112"/>
        <v>0</v>
      </c>
      <c r="J48" s="22">
        <f t="shared" si="112"/>
        <v>0</v>
      </c>
      <c r="K48" s="22">
        <f t="shared" si="112"/>
        <v>0</v>
      </c>
      <c r="L48" s="22">
        <f t="shared" si="112"/>
        <v>0</v>
      </c>
      <c r="M48" s="22">
        <f t="shared" si="112"/>
        <v>0</v>
      </c>
      <c r="N48" s="22">
        <f t="shared" si="112"/>
        <v>0</v>
      </c>
      <c r="O48" s="22">
        <f t="shared" si="112"/>
        <v>0</v>
      </c>
      <c r="P48" s="22">
        <f t="shared" si="112"/>
        <v>0</v>
      </c>
      <c r="Q48" s="22">
        <f t="shared" si="112"/>
        <v>0</v>
      </c>
      <c r="R48" s="22">
        <f t="shared" si="112"/>
        <v>0</v>
      </c>
      <c r="S48" s="22">
        <f t="shared" si="112"/>
        <v>0</v>
      </c>
      <c r="T48" s="22">
        <f t="shared" si="112"/>
        <v>0</v>
      </c>
      <c r="U48" s="22">
        <f t="shared" si="112"/>
        <v>0</v>
      </c>
      <c r="V48" s="22">
        <f t="shared" si="112"/>
        <v>0</v>
      </c>
      <c r="W48" s="22">
        <f t="shared" si="112"/>
        <v>0</v>
      </c>
      <c r="X48" s="22">
        <f t="shared" si="112"/>
        <v>0</v>
      </c>
      <c r="Y48" s="22">
        <f t="shared" si="112"/>
        <v>0</v>
      </c>
      <c r="Z48" s="22">
        <f t="shared" si="112"/>
        <v>0</v>
      </c>
      <c r="AA48" s="22">
        <f t="shared" si="112"/>
        <v>0</v>
      </c>
      <c r="AB48" s="22">
        <f t="shared" si="112"/>
        <v>0</v>
      </c>
      <c r="AC48" s="22">
        <f t="shared" si="112"/>
        <v>0</v>
      </c>
      <c r="AD48" s="22">
        <f t="shared" si="112"/>
        <v>0</v>
      </c>
      <c r="AE48" s="22">
        <f t="shared" ref="AE48:AK48" si="113">+AE47/((1+$C$17)^AE22)</f>
        <v>0</v>
      </c>
      <c r="AF48" s="22">
        <f t="shared" si="113"/>
        <v>0</v>
      </c>
      <c r="AG48" s="22">
        <f t="shared" si="113"/>
        <v>0</v>
      </c>
      <c r="AH48" s="22">
        <f t="shared" si="113"/>
        <v>0</v>
      </c>
      <c r="AI48" s="22">
        <f t="shared" si="113"/>
        <v>0</v>
      </c>
      <c r="AJ48" s="22">
        <f t="shared" si="113"/>
        <v>0</v>
      </c>
      <c r="AK48" s="23">
        <f t="shared" si="113"/>
        <v>0</v>
      </c>
    </row>
    <row r="50" spans="2:37" ht="15.75" thickBot="1" x14ac:dyDescent="0.3"/>
    <row r="51" spans="2:37" x14ac:dyDescent="0.25">
      <c r="B51" s="45" t="s">
        <v>44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3"/>
    </row>
    <row r="52" spans="2:37" x14ac:dyDescent="0.25">
      <c r="B52" s="1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15"/>
    </row>
    <row r="53" spans="2:37" x14ac:dyDescent="0.25">
      <c r="B53" s="25" t="s">
        <v>13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15"/>
    </row>
    <row r="54" spans="2:37" x14ac:dyDescent="0.25">
      <c r="B54" s="1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15"/>
    </row>
    <row r="55" spans="2:37" x14ac:dyDescent="0.25">
      <c r="B55" s="49" t="s">
        <v>43</v>
      </c>
      <c r="C55" s="7"/>
      <c r="D55" s="7"/>
      <c r="E55" s="30">
        <f t="shared" ref="E55:AD55" si="114">(E30+E32)/2</f>
        <v>-26991439.090909094</v>
      </c>
      <c r="F55" s="30">
        <f t="shared" si="114"/>
        <v>-26160933.272727273</v>
      </c>
      <c r="G55" s="30">
        <f t="shared" si="114"/>
        <v>-25330427.454545461</v>
      </c>
      <c r="H55" s="30">
        <f t="shared" si="114"/>
        <v>-24499921.63636364</v>
      </c>
      <c r="I55" s="30">
        <f t="shared" si="114"/>
        <v>-23669415.818181828</v>
      </c>
      <c r="J55" s="30">
        <f t="shared" si="114"/>
        <v>-22838910.000000007</v>
      </c>
      <c r="K55" s="30">
        <f t="shared" si="114"/>
        <v>-22008404.181818195</v>
      </c>
      <c r="L55" s="30">
        <f t="shared" si="114"/>
        <v>-21177898.363636374</v>
      </c>
      <c r="M55" s="30">
        <f t="shared" si="114"/>
        <v>-20347392.545454562</v>
      </c>
      <c r="N55" s="30">
        <f t="shared" si="114"/>
        <v>-19516886.727272741</v>
      </c>
      <c r="O55" s="30">
        <f t="shared" si="114"/>
        <v>-18686380.909090929</v>
      </c>
      <c r="P55" s="30">
        <f t="shared" si="114"/>
        <v>-17855875.090909109</v>
      </c>
      <c r="Q55" s="30">
        <f t="shared" si="114"/>
        <v>-17025369.272727292</v>
      </c>
      <c r="R55" s="30">
        <f t="shared" si="114"/>
        <v>-16194863.454545476</v>
      </c>
      <c r="S55" s="30">
        <f t="shared" si="114"/>
        <v>-15364357.636363655</v>
      </c>
      <c r="T55" s="30">
        <f t="shared" si="114"/>
        <v>-14533851.818181839</v>
      </c>
      <c r="U55" s="30">
        <f t="shared" si="114"/>
        <v>-13703346.000000019</v>
      </c>
      <c r="V55" s="30">
        <f t="shared" si="114"/>
        <v>-12872840.181818202</v>
      </c>
      <c r="W55" s="30">
        <f t="shared" si="114"/>
        <v>-12042334.363636382</v>
      </c>
      <c r="X55" s="30">
        <f t="shared" si="114"/>
        <v>-11211828.545454565</v>
      </c>
      <c r="Y55" s="30">
        <f t="shared" si="114"/>
        <v>-10381322.727272745</v>
      </c>
      <c r="Z55" s="30">
        <f t="shared" si="114"/>
        <v>-9550816.9090909287</v>
      </c>
      <c r="AA55" s="30">
        <f t="shared" si="114"/>
        <v>-8720311.0909091085</v>
      </c>
      <c r="AB55" s="30">
        <f t="shared" si="114"/>
        <v>-7889805.2727272911</v>
      </c>
      <c r="AC55" s="30">
        <f t="shared" si="114"/>
        <v>-7059299.4545454727</v>
      </c>
      <c r="AD55" s="30">
        <f t="shared" si="114"/>
        <v>-6228793.6363636544</v>
      </c>
      <c r="AE55" s="30">
        <f t="shared" ref="AE55:AK55" si="115">(AE30+AE32)/2</f>
        <v>-5398287.818181836</v>
      </c>
      <c r="AF55" s="30">
        <f t="shared" si="115"/>
        <v>-4567782.0000000177</v>
      </c>
      <c r="AG55" s="30">
        <f t="shared" si="115"/>
        <v>-3737276.1818181993</v>
      </c>
      <c r="AH55" s="30">
        <f t="shared" si="115"/>
        <v>-2906770.363636381</v>
      </c>
      <c r="AI55" s="30">
        <f t="shared" si="115"/>
        <v>-2076264.5454545626</v>
      </c>
      <c r="AJ55" s="30">
        <f t="shared" si="115"/>
        <v>-1245758.7272727443</v>
      </c>
      <c r="AK55" s="31">
        <f t="shared" si="115"/>
        <v>-415252.90909092611</v>
      </c>
    </row>
    <row r="56" spans="2:37" x14ac:dyDescent="0.25">
      <c r="B56" s="49" t="s">
        <v>26</v>
      </c>
      <c r="C56" s="7"/>
      <c r="D56" s="7"/>
      <c r="E56" s="18">
        <f>(+E35+E37)/2</f>
        <v>7480677.6515151514</v>
      </c>
      <c r="F56" s="18">
        <f t="shared" ref="F56:AD56" si="116">(+F35+F37)/2</f>
        <v>7250502.9545454541</v>
      </c>
      <c r="G56" s="18">
        <f t="shared" si="116"/>
        <v>7020328.2575757569</v>
      </c>
      <c r="H56" s="18">
        <f t="shared" si="116"/>
        <v>6790153.5606060596</v>
      </c>
      <c r="I56" s="18">
        <f t="shared" si="116"/>
        <v>6559978.8636363624</v>
      </c>
      <c r="J56" s="18">
        <f t="shared" si="116"/>
        <v>6329804.1666666651</v>
      </c>
      <c r="K56" s="18">
        <f t="shared" si="116"/>
        <v>6099629.4696969679</v>
      </c>
      <c r="L56" s="18">
        <f t="shared" si="116"/>
        <v>5869454.7727272706</v>
      </c>
      <c r="M56" s="18">
        <f t="shared" si="116"/>
        <v>5639280.0757575734</v>
      </c>
      <c r="N56" s="18">
        <f t="shared" si="116"/>
        <v>5409105.3787878761</v>
      </c>
      <c r="O56" s="18">
        <f t="shared" si="116"/>
        <v>5178930.6818181789</v>
      </c>
      <c r="P56" s="18">
        <f t="shared" si="116"/>
        <v>4948755.9848484816</v>
      </c>
      <c r="Q56" s="18">
        <f t="shared" si="116"/>
        <v>4718581.2878787844</v>
      </c>
      <c r="R56" s="18">
        <f t="shared" si="116"/>
        <v>4488406.5909090871</v>
      </c>
      <c r="S56" s="18">
        <f t="shared" si="116"/>
        <v>4258231.8939393898</v>
      </c>
      <c r="T56" s="18">
        <f t="shared" si="116"/>
        <v>4028057.1969696935</v>
      </c>
      <c r="U56" s="18">
        <f t="shared" si="116"/>
        <v>3797882.4999999963</v>
      </c>
      <c r="V56" s="18">
        <f t="shared" si="116"/>
        <v>3567707.8030303</v>
      </c>
      <c r="W56" s="18">
        <f t="shared" si="116"/>
        <v>3337533.1060606027</v>
      </c>
      <c r="X56" s="18">
        <f t="shared" si="116"/>
        <v>3107358.4090909064</v>
      </c>
      <c r="Y56" s="18">
        <f t="shared" si="116"/>
        <v>2877183.7121212091</v>
      </c>
      <c r="Z56" s="18">
        <f t="shared" si="116"/>
        <v>2647009.0151515128</v>
      </c>
      <c r="AA56" s="18">
        <f t="shared" si="116"/>
        <v>2416834.3181818156</v>
      </c>
      <c r="AB56" s="18">
        <f t="shared" si="116"/>
        <v>2186659.6212121188</v>
      </c>
      <c r="AC56" s="18">
        <f t="shared" si="116"/>
        <v>1956484.924242422</v>
      </c>
      <c r="AD56" s="18">
        <f t="shared" si="116"/>
        <v>1726310.2272727247</v>
      </c>
      <c r="AE56" s="18">
        <f t="shared" ref="AE56:AK56" si="117">(+AE35+AE37)/2</f>
        <v>1496135.5303030279</v>
      </c>
      <c r="AF56" s="18">
        <f t="shared" si="117"/>
        <v>1265960.8333333307</v>
      </c>
      <c r="AG56" s="18">
        <f t="shared" si="117"/>
        <v>1035786.1363636338</v>
      </c>
      <c r="AH56" s="18">
        <f t="shared" si="117"/>
        <v>805611.43939393677</v>
      </c>
      <c r="AI56" s="18">
        <f t="shared" si="117"/>
        <v>575436.74242423975</v>
      </c>
      <c r="AJ56" s="18">
        <f t="shared" si="117"/>
        <v>345262.04545454285</v>
      </c>
      <c r="AK56" s="19">
        <f t="shared" si="117"/>
        <v>115087.34848484586</v>
      </c>
    </row>
    <row r="57" spans="2:37" x14ac:dyDescent="0.25">
      <c r="B57" s="1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15"/>
    </row>
    <row r="58" spans="2:37" x14ac:dyDescent="0.25">
      <c r="B58" s="17" t="s">
        <v>14</v>
      </c>
      <c r="C58" s="7"/>
      <c r="D58" s="7"/>
      <c r="E58" s="16">
        <f t="shared" ref="E58:AD58" si="118">SUM(E55:E56)</f>
        <v>-19510761.439393941</v>
      </c>
      <c r="F58" s="16">
        <f t="shared" si="118"/>
        <v>-18910430.31818182</v>
      </c>
      <c r="G58" s="16">
        <f t="shared" si="118"/>
        <v>-18310099.196969703</v>
      </c>
      <c r="H58" s="16">
        <f t="shared" si="118"/>
        <v>-17709768.075757582</v>
      </c>
      <c r="I58" s="16">
        <f t="shared" si="118"/>
        <v>-17109436.954545464</v>
      </c>
      <c r="J58" s="16">
        <f t="shared" si="118"/>
        <v>-16509105.833333343</v>
      </c>
      <c r="K58" s="16">
        <f t="shared" si="118"/>
        <v>-15908774.712121226</v>
      </c>
      <c r="L58" s="16">
        <f t="shared" si="118"/>
        <v>-15308443.590909105</v>
      </c>
      <c r="M58" s="16">
        <f t="shared" si="118"/>
        <v>-14708112.469696987</v>
      </c>
      <c r="N58" s="16">
        <f t="shared" si="118"/>
        <v>-14107781.348484866</v>
      </c>
      <c r="O58" s="16">
        <f t="shared" si="118"/>
        <v>-13507450.227272749</v>
      </c>
      <c r="P58" s="16">
        <f t="shared" si="118"/>
        <v>-12907119.106060628</v>
      </c>
      <c r="Q58" s="16">
        <f t="shared" si="118"/>
        <v>-12306787.984848507</v>
      </c>
      <c r="R58" s="16">
        <f t="shared" si="118"/>
        <v>-11706456.863636389</v>
      </c>
      <c r="S58" s="16">
        <f t="shared" si="118"/>
        <v>-11106125.742424265</v>
      </c>
      <c r="T58" s="16">
        <f t="shared" si="118"/>
        <v>-10505794.621212145</v>
      </c>
      <c r="U58" s="16">
        <f t="shared" si="118"/>
        <v>-9905463.5000000224</v>
      </c>
      <c r="V58" s="16">
        <f t="shared" si="118"/>
        <v>-9305132.3787879013</v>
      </c>
      <c r="W58" s="16">
        <f t="shared" si="118"/>
        <v>-8704801.2575757802</v>
      </c>
      <c r="X58" s="16">
        <f t="shared" si="118"/>
        <v>-8104470.1363636591</v>
      </c>
      <c r="Y58" s="16">
        <f t="shared" si="118"/>
        <v>-7504139.0151515361</v>
      </c>
      <c r="Z58" s="16">
        <f t="shared" si="118"/>
        <v>-6903807.8939394159</v>
      </c>
      <c r="AA58" s="16">
        <f t="shared" si="118"/>
        <v>-6303476.772727293</v>
      </c>
      <c r="AB58" s="16">
        <f t="shared" si="118"/>
        <v>-5703145.6515151728</v>
      </c>
      <c r="AC58" s="16">
        <f t="shared" si="118"/>
        <v>-5102814.5303030508</v>
      </c>
      <c r="AD58" s="16">
        <f t="shared" si="118"/>
        <v>-4502483.4090909297</v>
      </c>
      <c r="AE58" s="16">
        <f t="shared" ref="AE58:AK58" si="119">SUM(AE55:AE56)</f>
        <v>-3902152.2878788081</v>
      </c>
      <c r="AF58" s="16">
        <f t="shared" si="119"/>
        <v>-3301821.166666687</v>
      </c>
      <c r="AG58" s="16">
        <f t="shared" si="119"/>
        <v>-2701490.0454545654</v>
      </c>
      <c r="AH58" s="16">
        <f t="shared" si="119"/>
        <v>-2101158.9242424443</v>
      </c>
      <c r="AI58" s="16">
        <f t="shared" si="119"/>
        <v>-1500827.8030303228</v>
      </c>
      <c r="AJ58" s="16">
        <f t="shared" si="119"/>
        <v>-900496.68181820144</v>
      </c>
      <c r="AK58" s="27">
        <f t="shared" si="119"/>
        <v>-300165.56060608022</v>
      </c>
    </row>
    <row r="59" spans="2:37" x14ac:dyDescent="0.25">
      <c r="B59" s="17"/>
      <c r="C59" s="7"/>
      <c r="D59" s="7"/>
      <c r="E59" s="7"/>
      <c r="F59" s="7"/>
      <c r="G59" s="16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15"/>
    </row>
    <row r="60" spans="2:37" x14ac:dyDescent="0.25">
      <c r="B60" s="69" t="s">
        <v>16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15"/>
    </row>
    <row r="61" spans="2:37" x14ac:dyDescent="0.25">
      <c r="B61" s="2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15"/>
    </row>
    <row r="62" spans="2:37" x14ac:dyDescent="0.25">
      <c r="B62" s="17" t="s">
        <v>15</v>
      </c>
      <c r="C62" s="7"/>
      <c r="D62" s="16" t="s">
        <v>46</v>
      </c>
      <c r="E62" s="18">
        <f>+E58*(+$C$16)</f>
        <v>-1720999.6416233939</v>
      </c>
      <c r="F62" s="18">
        <f t="shared" ref="F62:AD62" si="120">+F58*(+$C$16)</f>
        <v>-1668045.8064965203</v>
      </c>
      <c r="G62" s="18">
        <f t="shared" si="120"/>
        <v>-1615091.971369647</v>
      </c>
      <c r="H62" s="18">
        <f t="shared" si="120"/>
        <v>-1562138.1362427732</v>
      </c>
      <c r="I62" s="18">
        <f t="shared" si="120"/>
        <v>-1509184.3011158998</v>
      </c>
      <c r="J62" s="18">
        <f t="shared" si="120"/>
        <v>-1456230.4659890262</v>
      </c>
      <c r="K62" s="18">
        <f t="shared" si="120"/>
        <v>-1403276.6308621529</v>
      </c>
      <c r="L62" s="18">
        <f t="shared" si="120"/>
        <v>-1350322.7957352793</v>
      </c>
      <c r="M62" s="18">
        <f t="shared" si="120"/>
        <v>-1297368.960608406</v>
      </c>
      <c r="N62" s="18">
        <f t="shared" si="120"/>
        <v>-1244415.1254815324</v>
      </c>
      <c r="O62" s="18">
        <f t="shared" si="120"/>
        <v>-1191461.2903546591</v>
      </c>
      <c r="P62" s="18">
        <f t="shared" si="120"/>
        <v>-1138507.4552277855</v>
      </c>
      <c r="Q62" s="18">
        <f t="shared" si="120"/>
        <v>-1085553.6201009117</v>
      </c>
      <c r="R62" s="18">
        <f t="shared" si="120"/>
        <v>-1032599.7849740385</v>
      </c>
      <c r="S62" s="18">
        <f t="shared" si="120"/>
        <v>-979645.94984716445</v>
      </c>
      <c r="T62" s="18">
        <f t="shared" si="120"/>
        <v>-926692.11472029099</v>
      </c>
      <c r="U62" s="18">
        <f t="shared" si="120"/>
        <v>-873738.27959341719</v>
      </c>
      <c r="V62" s="18">
        <f t="shared" si="120"/>
        <v>-820784.44446654362</v>
      </c>
      <c r="W62" s="18">
        <f t="shared" si="120"/>
        <v>-767830.60933966993</v>
      </c>
      <c r="X62" s="18">
        <f t="shared" si="120"/>
        <v>-714876.77421279624</v>
      </c>
      <c r="Y62" s="18">
        <f t="shared" si="120"/>
        <v>-661922.93908592244</v>
      </c>
      <c r="Z62" s="18">
        <f t="shared" si="120"/>
        <v>-608969.10395904898</v>
      </c>
      <c r="AA62" s="18">
        <f t="shared" si="120"/>
        <v>-556015.26883217518</v>
      </c>
      <c r="AB62" s="18">
        <f t="shared" si="120"/>
        <v>-503061.43370530155</v>
      </c>
      <c r="AC62" s="18">
        <f t="shared" si="120"/>
        <v>-450107.59857842786</v>
      </c>
      <c r="AD62" s="18">
        <f t="shared" si="120"/>
        <v>-397153.76345155417</v>
      </c>
      <c r="AE62" s="18">
        <f t="shared" ref="AE62:AK62" si="121">+AE58*(+$C$16)</f>
        <v>-344199.92832468054</v>
      </c>
      <c r="AF62" s="18">
        <f t="shared" si="121"/>
        <v>-291246.09319780685</v>
      </c>
      <c r="AG62" s="18">
        <f t="shared" si="121"/>
        <v>-238292.2580709332</v>
      </c>
      <c r="AH62" s="18">
        <f t="shared" si="121"/>
        <v>-185338.42294405954</v>
      </c>
      <c r="AI62" s="18">
        <f t="shared" si="121"/>
        <v>-132384.58781718588</v>
      </c>
      <c r="AJ62" s="18">
        <f t="shared" si="121"/>
        <v>-79430.752690312205</v>
      </c>
      <c r="AK62" s="19">
        <f t="shared" si="121"/>
        <v>-26476.917563438557</v>
      </c>
    </row>
    <row r="63" spans="2:37" x14ac:dyDescent="0.25">
      <c r="B63" s="17" t="s">
        <v>28</v>
      </c>
      <c r="C63" s="7"/>
      <c r="D63" s="7" t="s">
        <v>46</v>
      </c>
      <c r="E63" s="44">
        <f>-E31</f>
        <v>-830505.81818181823</v>
      </c>
      <c r="F63" s="44">
        <f t="shared" ref="F63:AK63" si="122">-F31</f>
        <v>-830505.81818181823</v>
      </c>
      <c r="G63" s="44">
        <f t="shared" si="122"/>
        <v>-830505.81818181823</v>
      </c>
      <c r="H63" s="44">
        <f t="shared" si="122"/>
        <v>-830505.81818181823</v>
      </c>
      <c r="I63" s="44">
        <f t="shared" si="122"/>
        <v>-830505.81818181823</v>
      </c>
      <c r="J63" s="44">
        <f t="shared" si="122"/>
        <v>-830505.81818181823</v>
      </c>
      <c r="K63" s="44">
        <f t="shared" si="122"/>
        <v>-830505.81818181823</v>
      </c>
      <c r="L63" s="44">
        <f t="shared" si="122"/>
        <v>-830505.81818181823</v>
      </c>
      <c r="M63" s="44">
        <f t="shared" si="122"/>
        <v>-830505.81818181823</v>
      </c>
      <c r="N63" s="44">
        <f t="shared" si="122"/>
        <v>-830505.81818181823</v>
      </c>
      <c r="O63" s="44">
        <f t="shared" si="122"/>
        <v>-830505.81818181823</v>
      </c>
      <c r="P63" s="44">
        <f t="shared" si="122"/>
        <v>-830505.81818181823</v>
      </c>
      <c r="Q63" s="44">
        <f t="shared" si="122"/>
        <v>-830505.81818181823</v>
      </c>
      <c r="R63" s="44">
        <f t="shared" si="122"/>
        <v>-830505.81818181823</v>
      </c>
      <c r="S63" s="44">
        <f t="shared" si="122"/>
        <v>-830505.81818181823</v>
      </c>
      <c r="T63" s="44">
        <f t="shared" si="122"/>
        <v>-830505.81818181823</v>
      </c>
      <c r="U63" s="44">
        <f t="shared" si="122"/>
        <v>-830505.81818181823</v>
      </c>
      <c r="V63" s="44">
        <f t="shared" si="122"/>
        <v>-830505.81818181823</v>
      </c>
      <c r="W63" s="44">
        <f t="shared" si="122"/>
        <v>-830505.81818181823</v>
      </c>
      <c r="X63" s="44">
        <f t="shared" si="122"/>
        <v>-830505.81818181823</v>
      </c>
      <c r="Y63" s="44">
        <f t="shared" si="122"/>
        <v>-830505.81818181823</v>
      </c>
      <c r="Z63" s="44">
        <f t="shared" si="122"/>
        <v>-830505.81818181823</v>
      </c>
      <c r="AA63" s="44">
        <f t="shared" si="122"/>
        <v>-830505.81818181823</v>
      </c>
      <c r="AB63" s="44">
        <f t="shared" si="122"/>
        <v>-830505.81818181823</v>
      </c>
      <c r="AC63" s="44">
        <f t="shared" si="122"/>
        <v>-830505.81818181823</v>
      </c>
      <c r="AD63" s="44">
        <f t="shared" si="122"/>
        <v>-830505.81818181823</v>
      </c>
      <c r="AE63" s="44">
        <f t="shared" si="122"/>
        <v>-830505.81818181823</v>
      </c>
      <c r="AF63" s="44">
        <f t="shared" si="122"/>
        <v>-830505.81818181823</v>
      </c>
      <c r="AG63" s="44">
        <f t="shared" si="122"/>
        <v>-830505.81818181823</v>
      </c>
      <c r="AH63" s="44">
        <f t="shared" si="122"/>
        <v>-830505.81818181823</v>
      </c>
      <c r="AI63" s="44">
        <f t="shared" si="122"/>
        <v>-830505.81818181823</v>
      </c>
      <c r="AJ63" s="44">
        <f t="shared" si="122"/>
        <v>-830505.81818181823</v>
      </c>
      <c r="AK63" s="50">
        <f t="shared" si="122"/>
        <v>-830505.81818181823</v>
      </c>
    </row>
    <row r="64" spans="2:37" x14ac:dyDescent="0.25">
      <c r="B64" s="1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15"/>
    </row>
    <row r="65" spans="2:37" s="68" customFormat="1" x14ac:dyDescent="0.25">
      <c r="B65" s="62" t="s">
        <v>17</v>
      </c>
      <c r="C65" s="63"/>
      <c r="D65" s="64"/>
      <c r="E65" s="64">
        <f t="shared" ref="E65:AK65" si="123">SUM(E62:E64)</f>
        <v>-2551505.459805212</v>
      </c>
      <c r="F65" s="64">
        <f t="shared" si="123"/>
        <v>-2498551.6246783384</v>
      </c>
      <c r="G65" s="64">
        <f t="shared" si="123"/>
        <v>-2445597.7895514653</v>
      </c>
      <c r="H65" s="64">
        <f t="shared" si="123"/>
        <v>-2392643.9544245913</v>
      </c>
      <c r="I65" s="64">
        <f t="shared" si="123"/>
        <v>-2339690.1192977182</v>
      </c>
      <c r="J65" s="64">
        <f t="shared" si="123"/>
        <v>-2286736.2841708446</v>
      </c>
      <c r="K65" s="64">
        <f t="shared" si="123"/>
        <v>-2233782.449043971</v>
      </c>
      <c r="L65" s="64">
        <f t="shared" si="123"/>
        <v>-2180828.6139170974</v>
      </c>
      <c r="M65" s="64">
        <f t="shared" si="123"/>
        <v>-2127874.7787902243</v>
      </c>
      <c r="N65" s="64">
        <f t="shared" si="123"/>
        <v>-2074920.9436633508</v>
      </c>
      <c r="O65" s="64">
        <f t="shared" si="123"/>
        <v>-2021967.1085364772</v>
      </c>
      <c r="P65" s="64">
        <f t="shared" si="123"/>
        <v>-1969013.2734096036</v>
      </c>
      <c r="Q65" s="64">
        <f t="shared" si="123"/>
        <v>-1916059.4382827301</v>
      </c>
      <c r="R65" s="64">
        <f t="shared" si="123"/>
        <v>-1863105.6031558567</v>
      </c>
      <c r="S65" s="64">
        <f t="shared" si="123"/>
        <v>-1810151.7680289827</v>
      </c>
      <c r="T65" s="64">
        <f t="shared" si="123"/>
        <v>-1757197.9329021093</v>
      </c>
      <c r="U65" s="64">
        <f t="shared" si="123"/>
        <v>-1704244.0977752353</v>
      </c>
      <c r="V65" s="64">
        <f t="shared" si="123"/>
        <v>-1651290.2626483617</v>
      </c>
      <c r="W65" s="64">
        <f t="shared" si="123"/>
        <v>-1598336.4275214882</v>
      </c>
      <c r="X65" s="64">
        <f t="shared" si="123"/>
        <v>-1545382.5923946146</v>
      </c>
      <c r="Y65" s="64">
        <f t="shared" si="123"/>
        <v>-1492428.7572677406</v>
      </c>
      <c r="Z65" s="64">
        <f t="shared" si="123"/>
        <v>-1439474.9221408672</v>
      </c>
      <c r="AA65" s="64">
        <f t="shared" si="123"/>
        <v>-1386521.0870139934</v>
      </c>
      <c r="AB65" s="64">
        <f t="shared" si="123"/>
        <v>-1333567.2518871198</v>
      </c>
      <c r="AC65" s="64">
        <f t="shared" si="123"/>
        <v>-1280613.416760246</v>
      </c>
      <c r="AD65" s="64">
        <f t="shared" si="123"/>
        <v>-1227659.5816333725</v>
      </c>
      <c r="AE65" s="64">
        <f t="shared" si="123"/>
        <v>-1174705.7465064987</v>
      </c>
      <c r="AF65" s="64">
        <f t="shared" si="123"/>
        <v>-1121751.9113796251</v>
      </c>
      <c r="AG65" s="64">
        <f t="shared" si="123"/>
        <v>-1068798.0762527515</v>
      </c>
      <c r="AH65" s="64">
        <f t="shared" si="123"/>
        <v>-1015844.2411258777</v>
      </c>
      <c r="AI65" s="64">
        <f t="shared" si="123"/>
        <v>-962890.40599900414</v>
      </c>
      <c r="AJ65" s="64">
        <f t="shared" si="123"/>
        <v>-909936.57087213045</v>
      </c>
      <c r="AK65" s="67">
        <f t="shared" si="123"/>
        <v>-856982.73574525677</v>
      </c>
    </row>
    <row r="66" spans="2:37" x14ac:dyDescent="0.25">
      <c r="B66" s="17"/>
      <c r="C66" s="7" t="s">
        <v>29</v>
      </c>
      <c r="D66" s="41">
        <f>NPV(+$C$17,E65:AK65)</f>
        <v>-25473252.556233291</v>
      </c>
      <c r="E66" s="16">
        <f>+E65/((1+$C$17)^E22)</f>
        <v>-2383621.0688718925</v>
      </c>
      <c r="F66" s="16">
        <f t="shared" ref="F66:AD66" si="124">+F65/((1+$C$17)^F22)</f>
        <v>-2180568.601205789</v>
      </c>
      <c r="G66" s="16">
        <f t="shared" si="124"/>
        <v>-1993917.4480563977</v>
      </c>
      <c r="H66" s="16">
        <f t="shared" si="124"/>
        <v>-1822388.3516459716</v>
      </c>
      <c r="I66" s="16">
        <f t="shared" si="124"/>
        <v>-1664799.3920008373</v>
      </c>
      <c r="J66" s="16">
        <f t="shared" si="124"/>
        <v>-1520058.7160701882</v>
      </c>
      <c r="K66" s="16">
        <f t="shared" si="124"/>
        <v>-1387157.8022520354</v>
      </c>
      <c r="L66" s="16">
        <f t="shared" si="124"/>
        <v>-1265165.221347223</v>
      </c>
      <c r="M66" s="16">
        <f t="shared" si="124"/>
        <v>-1153220.8577739589</v>
      </c>
      <c r="N66" s="16">
        <f t="shared" si="124"/>
        <v>-1050530.557485576</v>
      </c>
      <c r="O66" s="16">
        <f t="shared" si="124"/>
        <v>-956361.17145761359</v>
      </c>
      <c r="P66" s="16">
        <f t="shared" si="124"/>
        <v>-870035.96586004121</v>
      </c>
      <c r="Q66" s="16">
        <f t="shared" si="124"/>
        <v>-790930.37211892672</v>
      </c>
      <c r="R66" s="16">
        <f t="shared" si="124"/>
        <v>-718468.0520105398</v>
      </c>
      <c r="S66" s="16">
        <f t="shared" si="124"/>
        <v>-652117.25473045104</v>
      </c>
      <c r="T66" s="16">
        <f t="shared" si="124"/>
        <v>-591387.44455056859</v>
      </c>
      <c r="U66" s="16">
        <f t="shared" si="124"/>
        <v>-535826.17922742781</v>
      </c>
      <c r="V66" s="16">
        <f t="shared" si="124"/>
        <v>-485016.22076401016</v>
      </c>
      <c r="W66" s="16">
        <f t="shared" si="124"/>
        <v>-438572.86146282911</v>
      </c>
      <c r="X66" s="16">
        <f t="shared" si="124"/>
        <v>-396141.44944740972</v>
      </c>
      <c r="Y66" s="16">
        <f t="shared" si="124"/>
        <v>-357395.09897943249</v>
      </c>
      <c r="Z66" s="16">
        <f t="shared" si="124"/>
        <v>-322032.57196611451</v>
      </c>
      <c r="AA66" s="16">
        <f t="shared" si="124"/>
        <v>-289776.31804277003</v>
      </c>
      <c r="AB66" s="16">
        <f t="shared" si="124"/>
        <v>-260370.66153443759</v>
      </c>
      <c r="AC66" s="16">
        <f t="shared" si="124"/>
        <v>-233580.12445309106</v>
      </c>
      <c r="AD66" s="16">
        <f t="shared" si="124"/>
        <v>-209187.87547801645</v>
      </c>
      <c r="AE66" s="16">
        <f t="shared" ref="AE66:AK66" si="125">+AE65/((1+$C$17)^AE22)</f>
        <v>-186994.29560084501</v>
      </c>
      <c r="AF66" s="16">
        <f t="shared" si="125"/>
        <v>-166815.65179758513</v>
      </c>
      <c r="AG66" s="16">
        <f t="shared" si="125"/>
        <v>-148482.87072158846</v>
      </c>
      <c r="AH66" s="16">
        <f t="shared" si="125"/>
        <v>-131840.40499726735</v>
      </c>
      <c r="AI66" s="16">
        <f t="shared" si="125"/>
        <v>-116745.1852378137</v>
      </c>
      <c r="AJ66" s="16">
        <f t="shared" si="125"/>
        <v>-103065.65141422306</v>
      </c>
      <c r="AK66" s="27">
        <f t="shared" si="125"/>
        <v>-90680.857670415659</v>
      </c>
    </row>
    <row r="67" spans="2:37" ht="15.75" thickBot="1" x14ac:dyDescent="0.3">
      <c r="B67" s="28"/>
      <c r="C67" s="21"/>
      <c r="D67" s="22"/>
      <c r="E67" s="57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1"/>
      <c r="AF67" s="21"/>
      <c r="AG67" s="21"/>
      <c r="AH67" s="21"/>
      <c r="AI67" s="21"/>
      <c r="AJ67" s="21"/>
      <c r="AK67" s="29"/>
    </row>
    <row r="69" spans="2:37" ht="15.75" thickBot="1" x14ac:dyDescent="0.3">
      <c r="D69" s="70">
        <f>+D48-D66</f>
        <v>-130129.2543899864</v>
      </c>
    </row>
    <row r="70" spans="2:37" x14ac:dyDescent="0.25">
      <c r="B70" s="24" t="s">
        <v>30</v>
      </c>
      <c r="C70" s="12"/>
      <c r="D70" s="12"/>
      <c r="E70" s="37"/>
      <c r="F70" s="5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3"/>
    </row>
    <row r="71" spans="2:37" x14ac:dyDescent="0.25">
      <c r="B71" s="62" t="s">
        <v>31</v>
      </c>
      <c r="C71" s="63"/>
      <c r="D71" s="64"/>
      <c r="E71" s="65">
        <f>+E65</f>
        <v>-2551505.459805212</v>
      </c>
      <c r="F71" s="65">
        <f t="shared" ref="F71:AK71" si="126">+F65</f>
        <v>-2498551.6246783384</v>
      </c>
      <c r="G71" s="65">
        <f t="shared" si="126"/>
        <v>-2445597.7895514653</v>
      </c>
      <c r="H71" s="65">
        <f t="shared" si="126"/>
        <v>-2392643.9544245913</v>
      </c>
      <c r="I71" s="65">
        <f t="shared" si="126"/>
        <v>-2339690.1192977182</v>
      </c>
      <c r="J71" s="65">
        <f t="shared" si="126"/>
        <v>-2286736.2841708446</v>
      </c>
      <c r="K71" s="65">
        <f t="shared" si="126"/>
        <v>-2233782.449043971</v>
      </c>
      <c r="L71" s="65">
        <f t="shared" si="126"/>
        <v>-2180828.6139170974</v>
      </c>
      <c r="M71" s="65">
        <f t="shared" si="126"/>
        <v>-2127874.7787902243</v>
      </c>
      <c r="N71" s="65">
        <f t="shared" si="126"/>
        <v>-2074920.9436633508</v>
      </c>
      <c r="O71" s="65">
        <f t="shared" si="126"/>
        <v>-2021967.1085364772</v>
      </c>
      <c r="P71" s="65">
        <f t="shared" si="126"/>
        <v>-1969013.2734096036</v>
      </c>
      <c r="Q71" s="65">
        <f t="shared" si="126"/>
        <v>-1916059.4382827301</v>
      </c>
      <c r="R71" s="65">
        <f t="shared" si="126"/>
        <v>-1863105.6031558567</v>
      </c>
      <c r="S71" s="65">
        <f t="shared" si="126"/>
        <v>-1810151.7680289827</v>
      </c>
      <c r="T71" s="65">
        <f t="shared" si="126"/>
        <v>-1757197.9329021093</v>
      </c>
      <c r="U71" s="65">
        <f t="shared" si="126"/>
        <v>-1704244.0977752353</v>
      </c>
      <c r="V71" s="65">
        <f t="shared" si="126"/>
        <v>-1651290.2626483617</v>
      </c>
      <c r="W71" s="65">
        <f t="shared" si="126"/>
        <v>-1598336.4275214882</v>
      </c>
      <c r="X71" s="65">
        <f t="shared" si="126"/>
        <v>-1545382.5923946146</v>
      </c>
      <c r="Y71" s="65">
        <f t="shared" si="126"/>
        <v>-1492428.7572677406</v>
      </c>
      <c r="Z71" s="65">
        <f t="shared" si="126"/>
        <v>-1439474.9221408672</v>
      </c>
      <c r="AA71" s="65">
        <f t="shared" si="126"/>
        <v>-1386521.0870139934</v>
      </c>
      <c r="AB71" s="65">
        <f t="shared" si="126"/>
        <v>-1333567.2518871198</v>
      </c>
      <c r="AC71" s="65">
        <f t="shared" si="126"/>
        <v>-1280613.416760246</v>
      </c>
      <c r="AD71" s="65">
        <f t="shared" si="126"/>
        <v>-1227659.5816333725</v>
      </c>
      <c r="AE71" s="65">
        <f t="shared" si="126"/>
        <v>-1174705.7465064987</v>
      </c>
      <c r="AF71" s="65">
        <f t="shared" si="126"/>
        <v>-1121751.9113796251</v>
      </c>
      <c r="AG71" s="65">
        <f t="shared" si="126"/>
        <v>-1068798.0762527515</v>
      </c>
      <c r="AH71" s="65">
        <f t="shared" si="126"/>
        <v>-1015844.2411258777</v>
      </c>
      <c r="AI71" s="65">
        <f t="shared" si="126"/>
        <v>-962890.40599900414</v>
      </c>
      <c r="AJ71" s="65">
        <f t="shared" si="126"/>
        <v>-909936.57087213045</v>
      </c>
      <c r="AK71" s="66">
        <f t="shared" si="126"/>
        <v>-856982.73574525677</v>
      </c>
    </row>
    <row r="72" spans="2:37" x14ac:dyDescent="0.25">
      <c r="B72" s="17" t="s">
        <v>38</v>
      </c>
      <c r="C72" s="7"/>
      <c r="D72" s="18"/>
      <c r="E72" s="56">
        <f t="shared" ref="E72:AK72" si="127">-E58*$C$12</f>
        <v>469663.04936909088</v>
      </c>
      <c r="F72" s="18">
        <f t="shared" si="127"/>
        <v>455211.87861927273</v>
      </c>
      <c r="G72" s="18">
        <f t="shared" si="127"/>
        <v>440760.70786945464</v>
      </c>
      <c r="H72" s="18">
        <f t="shared" si="127"/>
        <v>426309.53711963643</v>
      </c>
      <c r="I72" s="18">
        <f t="shared" si="127"/>
        <v>411858.36636981834</v>
      </c>
      <c r="J72" s="18">
        <f t="shared" si="127"/>
        <v>397407.19562000019</v>
      </c>
      <c r="K72" s="18">
        <f t="shared" si="127"/>
        <v>382956.0248701821</v>
      </c>
      <c r="L72" s="18">
        <f t="shared" si="127"/>
        <v>368504.85412036389</v>
      </c>
      <c r="M72" s="18">
        <f t="shared" si="127"/>
        <v>354053.6833705458</v>
      </c>
      <c r="N72" s="18">
        <f t="shared" si="127"/>
        <v>339602.51262072765</v>
      </c>
      <c r="O72" s="18">
        <f t="shared" si="127"/>
        <v>325151.34187090956</v>
      </c>
      <c r="P72" s="18">
        <f t="shared" si="127"/>
        <v>310700.17112109141</v>
      </c>
      <c r="Q72" s="18">
        <f t="shared" si="127"/>
        <v>296249.0003712732</v>
      </c>
      <c r="R72" s="18">
        <f t="shared" si="127"/>
        <v>281797.82962145511</v>
      </c>
      <c r="S72" s="18">
        <f t="shared" si="127"/>
        <v>267346.65887163684</v>
      </c>
      <c r="T72" s="18">
        <f t="shared" si="127"/>
        <v>252895.48812181872</v>
      </c>
      <c r="U72" s="18">
        <f t="shared" si="127"/>
        <v>238444.31737200051</v>
      </c>
      <c r="V72" s="18">
        <f t="shared" si="127"/>
        <v>223993.14662218234</v>
      </c>
      <c r="W72" s="18">
        <f t="shared" si="127"/>
        <v>209541.97587236416</v>
      </c>
      <c r="X72" s="18">
        <f t="shared" si="127"/>
        <v>195090.80512254598</v>
      </c>
      <c r="Y72" s="18">
        <f t="shared" si="127"/>
        <v>180639.63437272774</v>
      </c>
      <c r="Z72" s="18">
        <f t="shared" si="127"/>
        <v>166188.46362290959</v>
      </c>
      <c r="AA72" s="18">
        <f t="shared" si="127"/>
        <v>151737.29287309138</v>
      </c>
      <c r="AB72" s="18">
        <f t="shared" si="127"/>
        <v>137286.12212327321</v>
      </c>
      <c r="AC72" s="18">
        <f t="shared" si="127"/>
        <v>122834.95137345501</v>
      </c>
      <c r="AD72" s="18">
        <f t="shared" si="127"/>
        <v>108383.78062363685</v>
      </c>
      <c r="AE72" s="18">
        <f t="shared" si="127"/>
        <v>93932.609873818656</v>
      </c>
      <c r="AF72" s="18">
        <f t="shared" si="127"/>
        <v>79481.439124000477</v>
      </c>
      <c r="AG72" s="18">
        <f t="shared" si="127"/>
        <v>65030.268374182291</v>
      </c>
      <c r="AH72" s="18">
        <f t="shared" si="127"/>
        <v>50579.097624364113</v>
      </c>
      <c r="AI72" s="18">
        <f t="shared" si="127"/>
        <v>36127.926874545927</v>
      </c>
      <c r="AJ72" s="18">
        <f t="shared" si="127"/>
        <v>21676.756124727741</v>
      </c>
      <c r="AK72" s="19">
        <f t="shared" si="127"/>
        <v>7225.5853749095622</v>
      </c>
    </row>
    <row r="73" spans="2:37" x14ac:dyDescent="0.25">
      <c r="B73" s="17" t="s">
        <v>32</v>
      </c>
      <c r="C73" s="7"/>
      <c r="D73" s="16"/>
      <c r="E73" s="16">
        <f>SUM(E71:E72)</f>
        <v>-2081842.410436121</v>
      </c>
      <c r="F73" s="16">
        <f t="shared" ref="F73:AK73" si="128">SUM(F71:F72)</f>
        <v>-2043339.7460590657</v>
      </c>
      <c r="G73" s="16">
        <f t="shared" si="128"/>
        <v>-2004837.0816820106</v>
      </c>
      <c r="H73" s="16">
        <f t="shared" si="128"/>
        <v>-1966334.417304955</v>
      </c>
      <c r="I73" s="16">
        <f t="shared" si="128"/>
        <v>-1927831.7529278998</v>
      </c>
      <c r="J73" s="16">
        <f t="shared" si="128"/>
        <v>-1889329.0885508445</v>
      </c>
      <c r="K73" s="16">
        <f t="shared" si="128"/>
        <v>-1850826.4241737889</v>
      </c>
      <c r="L73" s="16">
        <f t="shared" si="128"/>
        <v>-1812323.7597967335</v>
      </c>
      <c r="M73" s="16">
        <f t="shared" si="128"/>
        <v>-1773821.0954196786</v>
      </c>
      <c r="N73" s="16">
        <f t="shared" si="128"/>
        <v>-1735318.4310426232</v>
      </c>
      <c r="O73" s="16">
        <f t="shared" si="128"/>
        <v>-1696815.7666655676</v>
      </c>
      <c r="P73" s="16">
        <f t="shared" si="128"/>
        <v>-1658313.1022885123</v>
      </c>
      <c r="Q73" s="16">
        <f t="shared" si="128"/>
        <v>-1619810.4379114569</v>
      </c>
      <c r="R73" s="16">
        <f t="shared" si="128"/>
        <v>-1581307.7735344016</v>
      </c>
      <c r="S73" s="16">
        <f t="shared" si="128"/>
        <v>-1542805.1091573457</v>
      </c>
      <c r="T73" s="16">
        <f t="shared" si="128"/>
        <v>-1504302.4447802906</v>
      </c>
      <c r="U73" s="16">
        <f t="shared" si="128"/>
        <v>-1465799.7804032348</v>
      </c>
      <c r="V73" s="16">
        <f t="shared" si="128"/>
        <v>-1427297.1160261794</v>
      </c>
      <c r="W73" s="16">
        <f t="shared" si="128"/>
        <v>-1388794.451649124</v>
      </c>
      <c r="X73" s="16">
        <f t="shared" si="128"/>
        <v>-1350291.7872720687</v>
      </c>
      <c r="Y73" s="16">
        <f t="shared" si="128"/>
        <v>-1311789.1228950128</v>
      </c>
      <c r="Z73" s="16">
        <f t="shared" si="128"/>
        <v>-1273286.4585179577</v>
      </c>
      <c r="AA73" s="16">
        <f t="shared" si="128"/>
        <v>-1234783.7941409021</v>
      </c>
      <c r="AB73" s="16">
        <f t="shared" si="128"/>
        <v>-1196281.1297638468</v>
      </c>
      <c r="AC73" s="16">
        <f t="shared" si="128"/>
        <v>-1157778.4653867909</v>
      </c>
      <c r="AD73" s="16">
        <f t="shared" si="128"/>
        <v>-1119275.8010097356</v>
      </c>
      <c r="AE73" s="16">
        <f t="shared" si="128"/>
        <v>-1080773.13663268</v>
      </c>
      <c r="AF73" s="16">
        <f t="shared" si="128"/>
        <v>-1042270.4722556246</v>
      </c>
      <c r="AG73" s="16">
        <f t="shared" si="128"/>
        <v>-1003767.8078785692</v>
      </c>
      <c r="AH73" s="16">
        <f t="shared" si="128"/>
        <v>-965265.14350151364</v>
      </c>
      <c r="AI73" s="16">
        <f t="shared" si="128"/>
        <v>-926762.47912445827</v>
      </c>
      <c r="AJ73" s="16">
        <f t="shared" si="128"/>
        <v>-888259.81474740268</v>
      </c>
      <c r="AK73" s="27">
        <f t="shared" si="128"/>
        <v>-849757.1503703472</v>
      </c>
    </row>
    <row r="74" spans="2:37" x14ac:dyDescent="0.25">
      <c r="B74" s="17" t="s">
        <v>39</v>
      </c>
      <c r="C74" s="7"/>
      <c r="D74" s="16"/>
      <c r="E74" s="16">
        <f>-E73*$C$2</f>
        <v>576982.62405237101</v>
      </c>
      <c r="F74" s="16">
        <f t="shared" ref="F74:AK74" si="129">-F73*$C$2</f>
        <v>566311.61062027002</v>
      </c>
      <c r="G74" s="16">
        <f t="shared" si="129"/>
        <v>555640.59718816925</v>
      </c>
      <c r="H74" s="16">
        <f t="shared" si="129"/>
        <v>544969.58375606826</v>
      </c>
      <c r="I74" s="16">
        <f t="shared" si="129"/>
        <v>534298.57032396749</v>
      </c>
      <c r="J74" s="16">
        <f t="shared" si="129"/>
        <v>523627.55689186655</v>
      </c>
      <c r="K74" s="16">
        <f t="shared" si="129"/>
        <v>512956.54345976561</v>
      </c>
      <c r="L74" s="16">
        <f t="shared" si="129"/>
        <v>502285.53002766473</v>
      </c>
      <c r="M74" s="16">
        <f t="shared" si="129"/>
        <v>491614.51659556391</v>
      </c>
      <c r="N74" s="16">
        <f t="shared" si="129"/>
        <v>480943.50316346303</v>
      </c>
      <c r="O74" s="16">
        <f t="shared" si="129"/>
        <v>470272.48973136209</v>
      </c>
      <c r="P74" s="16">
        <f t="shared" si="129"/>
        <v>459601.47629926121</v>
      </c>
      <c r="Q74" s="16">
        <f t="shared" si="129"/>
        <v>448930.46286716027</v>
      </c>
      <c r="R74" s="16">
        <f t="shared" si="129"/>
        <v>438259.44943505939</v>
      </c>
      <c r="S74" s="16">
        <f t="shared" si="129"/>
        <v>427588.43600295839</v>
      </c>
      <c r="T74" s="16">
        <f t="shared" si="129"/>
        <v>416917.42257085757</v>
      </c>
      <c r="U74" s="16">
        <f t="shared" si="129"/>
        <v>406246.40913875651</v>
      </c>
      <c r="V74" s="16">
        <f t="shared" si="129"/>
        <v>395575.39570665563</v>
      </c>
      <c r="W74" s="16">
        <f t="shared" si="129"/>
        <v>384904.38227455475</v>
      </c>
      <c r="X74" s="16">
        <f t="shared" si="129"/>
        <v>374233.36884245387</v>
      </c>
      <c r="Y74" s="16">
        <f t="shared" si="129"/>
        <v>363562.35541035281</v>
      </c>
      <c r="Z74" s="16">
        <f t="shared" si="129"/>
        <v>352891.34197825199</v>
      </c>
      <c r="AA74" s="16">
        <f t="shared" si="129"/>
        <v>342220.32854615105</v>
      </c>
      <c r="AB74" s="16">
        <f t="shared" si="129"/>
        <v>331549.31511405011</v>
      </c>
      <c r="AC74" s="16">
        <f t="shared" si="129"/>
        <v>320878.30168194912</v>
      </c>
      <c r="AD74" s="16">
        <f t="shared" si="129"/>
        <v>310207.28824984824</v>
      </c>
      <c r="AE74" s="16">
        <f t="shared" si="129"/>
        <v>299536.27481774724</v>
      </c>
      <c r="AF74" s="16">
        <f t="shared" si="129"/>
        <v>288865.26138564636</v>
      </c>
      <c r="AG74" s="16">
        <f t="shared" si="129"/>
        <v>278194.24795354548</v>
      </c>
      <c r="AH74" s="16">
        <f t="shared" si="129"/>
        <v>267523.23452144454</v>
      </c>
      <c r="AI74" s="16">
        <f t="shared" si="129"/>
        <v>256852.22108934363</v>
      </c>
      <c r="AJ74" s="16">
        <f t="shared" si="129"/>
        <v>246181.20765724266</v>
      </c>
      <c r="AK74" s="27">
        <f t="shared" si="129"/>
        <v>235510.19422514172</v>
      </c>
    </row>
    <row r="75" spans="2:37" x14ac:dyDescent="0.25">
      <c r="B75" s="17" t="s">
        <v>40</v>
      </c>
      <c r="C75" s="7"/>
      <c r="D75" s="16"/>
      <c r="E75" s="16">
        <f>(+E31+E36)</f>
        <v>600331.12121212133</v>
      </c>
      <c r="F75" s="16">
        <f t="shared" ref="F75:AK75" si="130">+F31+F36</f>
        <v>600331.12121212133</v>
      </c>
      <c r="G75" s="16">
        <f t="shared" si="130"/>
        <v>600331.12121212133</v>
      </c>
      <c r="H75" s="16">
        <f t="shared" si="130"/>
        <v>600331.12121212133</v>
      </c>
      <c r="I75" s="16">
        <f t="shared" si="130"/>
        <v>600331.12121212133</v>
      </c>
      <c r="J75" s="16">
        <f t="shared" si="130"/>
        <v>600331.12121212133</v>
      </c>
      <c r="K75" s="16">
        <f t="shared" si="130"/>
        <v>600331.12121212133</v>
      </c>
      <c r="L75" s="16">
        <f t="shared" si="130"/>
        <v>600331.12121212133</v>
      </c>
      <c r="M75" s="16">
        <f t="shared" si="130"/>
        <v>600331.12121212133</v>
      </c>
      <c r="N75" s="16">
        <f t="shared" si="130"/>
        <v>600331.12121212133</v>
      </c>
      <c r="O75" s="16">
        <f t="shared" si="130"/>
        <v>600331.12121212133</v>
      </c>
      <c r="P75" s="16">
        <f t="shared" si="130"/>
        <v>600331.12121212133</v>
      </c>
      <c r="Q75" s="16">
        <f t="shared" si="130"/>
        <v>600331.12121212133</v>
      </c>
      <c r="R75" s="16">
        <f t="shared" si="130"/>
        <v>600331.12121212133</v>
      </c>
      <c r="S75" s="16">
        <f t="shared" si="130"/>
        <v>600331.12121212133</v>
      </c>
      <c r="T75" s="16">
        <f t="shared" si="130"/>
        <v>600331.12121212133</v>
      </c>
      <c r="U75" s="16">
        <f t="shared" si="130"/>
        <v>600331.12121212133</v>
      </c>
      <c r="V75" s="16">
        <f t="shared" si="130"/>
        <v>600331.12121212133</v>
      </c>
      <c r="W75" s="16">
        <f t="shared" si="130"/>
        <v>600331.12121212133</v>
      </c>
      <c r="X75" s="16">
        <f t="shared" si="130"/>
        <v>600331.12121212133</v>
      </c>
      <c r="Y75" s="16">
        <f t="shared" si="130"/>
        <v>600331.12121212133</v>
      </c>
      <c r="Z75" s="16">
        <f t="shared" si="130"/>
        <v>600331.12121212133</v>
      </c>
      <c r="AA75" s="16">
        <f t="shared" si="130"/>
        <v>600331.12121212133</v>
      </c>
      <c r="AB75" s="16">
        <f t="shared" si="130"/>
        <v>600331.12121212133</v>
      </c>
      <c r="AC75" s="16">
        <f t="shared" si="130"/>
        <v>600331.12121212133</v>
      </c>
      <c r="AD75" s="16">
        <f t="shared" si="130"/>
        <v>600331.12121212133</v>
      </c>
      <c r="AE75" s="16">
        <f t="shared" si="130"/>
        <v>600331.12121212133</v>
      </c>
      <c r="AF75" s="16">
        <f t="shared" si="130"/>
        <v>600331.12121212133</v>
      </c>
      <c r="AG75" s="16">
        <f t="shared" si="130"/>
        <v>600331.12121212133</v>
      </c>
      <c r="AH75" s="16">
        <f t="shared" si="130"/>
        <v>600331.12121212133</v>
      </c>
      <c r="AI75" s="16">
        <f t="shared" si="130"/>
        <v>600331.12121212133</v>
      </c>
      <c r="AJ75" s="16">
        <f t="shared" si="130"/>
        <v>600331.12121212133</v>
      </c>
      <c r="AK75" s="27">
        <f t="shared" si="130"/>
        <v>600331.12121212133</v>
      </c>
    </row>
    <row r="76" spans="2:37" x14ac:dyDescent="0.25">
      <c r="B76" s="17" t="s">
        <v>41</v>
      </c>
      <c r="C76" s="7"/>
      <c r="D76" s="16"/>
      <c r="E76" s="16">
        <f>SUM(E73:E75)</f>
        <v>-904528.66517162859</v>
      </c>
      <c r="F76" s="16">
        <f t="shared" ref="F76:AK76" si="131">SUM(F73:F75)</f>
        <v>-876697.01422667434</v>
      </c>
      <c r="G76" s="16">
        <f t="shared" si="131"/>
        <v>-848865.36328172009</v>
      </c>
      <c r="H76" s="16">
        <f t="shared" si="131"/>
        <v>-821033.71233676537</v>
      </c>
      <c r="I76" s="16">
        <f t="shared" si="131"/>
        <v>-793202.06139181112</v>
      </c>
      <c r="J76" s="16">
        <f t="shared" si="131"/>
        <v>-765370.41044685664</v>
      </c>
      <c r="K76" s="16">
        <f t="shared" si="131"/>
        <v>-737538.75950190192</v>
      </c>
      <c r="L76" s="16">
        <f t="shared" si="131"/>
        <v>-709707.10855694744</v>
      </c>
      <c r="M76" s="16">
        <f t="shared" si="131"/>
        <v>-681875.45761199342</v>
      </c>
      <c r="N76" s="16">
        <f t="shared" si="131"/>
        <v>-654043.80666703894</v>
      </c>
      <c r="O76" s="16">
        <f t="shared" si="131"/>
        <v>-626212.15572208422</v>
      </c>
      <c r="P76" s="16">
        <f t="shared" si="131"/>
        <v>-598380.50477712974</v>
      </c>
      <c r="Q76" s="16">
        <f t="shared" si="131"/>
        <v>-570548.85383217526</v>
      </c>
      <c r="R76" s="16">
        <f t="shared" si="131"/>
        <v>-542717.20288722077</v>
      </c>
      <c r="S76" s="16">
        <f t="shared" si="131"/>
        <v>-514885.55194226606</v>
      </c>
      <c r="T76" s="16">
        <f t="shared" si="131"/>
        <v>-487053.90099731158</v>
      </c>
      <c r="U76" s="16">
        <f t="shared" si="131"/>
        <v>-459222.25005235686</v>
      </c>
      <c r="V76" s="16">
        <f t="shared" si="131"/>
        <v>-431390.59910740238</v>
      </c>
      <c r="W76" s="16">
        <f t="shared" si="131"/>
        <v>-403558.94816244789</v>
      </c>
      <c r="X76" s="16">
        <f t="shared" si="131"/>
        <v>-375727.29721749341</v>
      </c>
      <c r="Y76" s="16">
        <f t="shared" si="131"/>
        <v>-347895.6462725387</v>
      </c>
      <c r="Z76" s="16">
        <f t="shared" si="131"/>
        <v>-320063.99532758445</v>
      </c>
      <c r="AA76" s="16">
        <f t="shared" si="131"/>
        <v>-292232.34438262973</v>
      </c>
      <c r="AB76" s="16">
        <f t="shared" si="131"/>
        <v>-264400.69343767525</v>
      </c>
      <c r="AC76" s="16">
        <f t="shared" si="131"/>
        <v>-236569.04249272053</v>
      </c>
      <c r="AD76" s="16">
        <f t="shared" si="131"/>
        <v>-208737.39154776605</v>
      </c>
      <c r="AE76" s="16">
        <f t="shared" si="131"/>
        <v>-180905.74060281133</v>
      </c>
      <c r="AF76" s="16">
        <f t="shared" si="131"/>
        <v>-153074.08965785685</v>
      </c>
      <c r="AG76" s="16">
        <f t="shared" si="131"/>
        <v>-125242.43871290237</v>
      </c>
      <c r="AH76" s="16">
        <f t="shared" si="131"/>
        <v>-97410.787767947768</v>
      </c>
      <c r="AI76" s="16">
        <f t="shared" si="131"/>
        <v>-69579.136822993285</v>
      </c>
      <c r="AJ76" s="16">
        <f t="shared" si="131"/>
        <v>-41747.485878038686</v>
      </c>
      <c r="AK76" s="27">
        <f t="shared" si="131"/>
        <v>-13915.834933084203</v>
      </c>
    </row>
    <row r="77" spans="2:37" x14ac:dyDescent="0.25">
      <c r="B77" s="17" t="s">
        <v>33</v>
      </c>
      <c r="C77" s="7"/>
      <c r="D77" s="18"/>
      <c r="E77" s="18">
        <f>+E58*$C$9</f>
        <v>-9726114.5775378793</v>
      </c>
      <c r="F77" s="18">
        <f t="shared" ref="F77:AK77" si="132">+F58*$C$9</f>
        <v>-9426849.5136136375</v>
      </c>
      <c r="G77" s="18">
        <f t="shared" si="132"/>
        <v>-9127584.4496893976</v>
      </c>
      <c r="H77" s="18">
        <f t="shared" si="132"/>
        <v>-8828319.3857651539</v>
      </c>
      <c r="I77" s="18">
        <f t="shared" si="132"/>
        <v>-8529054.321840914</v>
      </c>
      <c r="J77" s="18">
        <f t="shared" si="132"/>
        <v>-8229789.2579166712</v>
      </c>
      <c r="K77" s="18">
        <f t="shared" si="132"/>
        <v>-7930524.1939924313</v>
      </c>
      <c r="L77" s="18">
        <f t="shared" si="132"/>
        <v>-7631259.1300681885</v>
      </c>
      <c r="M77" s="18">
        <f t="shared" si="132"/>
        <v>-7331994.0661439486</v>
      </c>
      <c r="N77" s="18">
        <f t="shared" si="132"/>
        <v>-7032729.0022197058</v>
      </c>
      <c r="O77" s="18">
        <f t="shared" si="132"/>
        <v>-6733463.938295465</v>
      </c>
      <c r="P77" s="18">
        <f t="shared" si="132"/>
        <v>-6434198.8743712232</v>
      </c>
      <c r="Q77" s="18">
        <f t="shared" si="132"/>
        <v>-6134933.8104469804</v>
      </c>
      <c r="R77" s="18">
        <f t="shared" si="132"/>
        <v>-5835668.7465227405</v>
      </c>
      <c r="S77" s="18">
        <f t="shared" si="132"/>
        <v>-5536403.6825984959</v>
      </c>
      <c r="T77" s="18">
        <f t="shared" si="132"/>
        <v>-5237138.618674254</v>
      </c>
      <c r="U77" s="18">
        <f t="shared" si="132"/>
        <v>-4937873.5547500113</v>
      </c>
      <c r="V77" s="18">
        <f t="shared" si="132"/>
        <v>-4638608.4908257686</v>
      </c>
      <c r="W77" s="18">
        <f t="shared" si="132"/>
        <v>-4339343.4269015267</v>
      </c>
      <c r="X77" s="18">
        <f t="shared" si="132"/>
        <v>-4040078.362977284</v>
      </c>
      <c r="Y77" s="18">
        <f t="shared" si="132"/>
        <v>-3740813.2990530408</v>
      </c>
      <c r="Z77" s="18">
        <f t="shared" si="132"/>
        <v>-3441548.235128799</v>
      </c>
      <c r="AA77" s="18">
        <f t="shared" si="132"/>
        <v>-3142283.1712045553</v>
      </c>
      <c r="AB77" s="18">
        <f t="shared" si="132"/>
        <v>-2843018.1072803135</v>
      </c>
      <c r="AC77" s="18">
        <f t="shared" si="132"/>
        <v>-2543753.0433560708</v>
      </c>
      <c r="AD77" s="18">
        <f t="shared" si="132"/>
        <v>-2244487.9794318285</v>
      </c>
      <c r="AE77" s="18">
        <f t="shared" si="132"/>
        <v>-1945222.9155075857</v>
      </c>
      <c r="AF77" s="18">
        <f t="shared" si="132"/>
        <v>-1645957.8515833435</v>
      </c>
      <c r="AG77" s="18">
        <f t="shared" si="132"/>
        <v>-1346692.787659101</v>
      </c>
      <c r="AH77" s="18">
        <f t="shared" si="132"/>
        <v>-1047427.7237348584</v>
      </c>
      <c r="AI77" s="18">
        <f t="shared" si="132"/>
        <v>-748162.65981061594</v>
      </c>
      <c r="AJ77" s="18">
        <f t="shared" si="132"/>
        <v>-448897.59588637343</v>
      </c>
      <c r="AK77" s="19">
        <f t="shared" si="132"/>
        <v>-149632.531962131</v>
      </c>
    </row>
    <row r="78" spans="2:37" x14ac:dyDescent="0.25">
      <c r="B78" s="17" t="s">
        <v>34</v>
      </c>
      <c r="C78" s="7"/>
      <c r="D78" s="53"/>
      <c r="E78" s="53">
        <f>+E76/E77</f>
        <v>9.300000097270146E-2</v>
      </c>
      <c r="F78" s="53">
        <f t="shared" ref="F78:AK78" si="133">+F76/F77</f>
        <v>9.3000001003580898E-2</v>
      </c>
      <c r="G78" s="53">
        <f t="shared" si="133"/>
        <v>9.3000001036485189E-2</v>
      </c>
      <c r="H78" s="53">
        <f t="shared" si="133"/>
        <v>9.3000001071620278E-2</v>
      </c>
      <c r="I78" s="53">
        <f t="shared" si="133"/>
        <v>9.3000001109220992E-2</v>
      </c>
      <c r="J78" s="53">
        <f t="shared" si="133"/>
        <v>9.3000001149556311E-2</v>
      </c>
      <c r="K78" s="53">
        <f t="shared" si="133"/>
        <v>9.300000119293575E-2</v>
      </c>
      <c r="L78" s="53">
        <f t="shared" si="133"/>
        <v>9.300000123971755E-2</v>
      </c>
      <c r="M78" s="53">
        <f t="shared" si="133"/>
        <v>9.300000129031831E-2</v>
      </c>
      <c r="N78" s="53">
        <f t="shared" si="133"/>
        <v>9.3000001345225486E-2</v>
      </c>
      <c r="O78" s="53">
        <f t="shared" si="133"/>
        <v>9.3000001405013244E-2</v>
      </c>
      <c r="P78" s="53">
        <f t="shared" si="133"/>
        <v>9.3000001470362692E-2</v>
      </c>
      <c r="Q78" s="53">
        <f t="shared" si="133"/>
        <v>9.3000001542087721E-2</v>
      </c>
      <c r="R78" s="53">
        <f t="shared" si="133"/>
        <v>9.3000001621169115E-2</v>
      </c>
      <c r="S78" s="53">
        <f t="shared" si="133"/>
        <v>9.3000001708799879E-2</v>
      </c>
      <c r="T78" s="53">
        <f t="shared" si="133"/>
        <v>9.300000180644559E-2</v>
      </c>
      <c r="U78" s="53">
        <f t="shared" si="133"/>
        <v>9.3000001915927111E-2</v>
      </c>
      <c r="V78" s="53">
        <f t="shared" si="133"/>
        <v>9.3000002039535332E-2</v>
      </c>
      <c r="W78" s="53">
        <f t="shared" si="133"/>
        <v>9.3000002180192942E-2</v>
      </c>
      <c r="X78" s="53">
        <f t="shared" si="133"/>
        <v>9.3000002341688731E-2</v>
      </c>
      <c r="Y78" s="53">
        <f t="shared" si="133"/>
        <v>9.3000002529023809E-2</v>
      </c>
      <c r="Z78" s="53">
        <f t="shared" si="133"/>
        <v>9.3000002748938992E-2</v>
      </c>
      <c r="AA78" s="53">
        <f t="shared" si="133"/>
        <v>9.3000003010742696E-2</v>
      </c>
      <c r="AB78" s="53">
        <f t="shared" si="133"/>
        <v>9.3000003327662978E-2</v>
      </c>
      <c r="AC78" s="53">
        <f t="shared" si="133"/>
        <v>9.300000371915268E-2</v>
      </c>
      <c r="AD78" s="53">
        <f t="shared" si="133"/>
        <v>9.3000004215039733E-2</v>
      </c>
      <c r="AE78" s="53">
        <f t="shared" si="133"/>
        <v>9.3000004863507305E-2</v>
      </c>
      <c r="AF78" s="53">
        <f t="shared" si="133"/>
        <v>9.3000005747781389E-2</v>
      </c>
      <c r="AG78" s="53">
        <f t="shared" si="133"/>
        <v>9.3000007025066195E-2</v>
      </c>
      <c r="AH78" s="53">
        <f t="shared" si="133"/>
        <v>9.3000009032227923E-2</v>
      </c>
      <c r="AI78" s="53">
        <f t="shared" si="133"/>
        <v>9.3000012645119187E-2</v>
      </c>
      <c r="AJ78" s="53">
        <f t="shared" si="133"/>
        <v>9.3000021075198544E-2</v>
      </c>
      <c r="AK78" s="54">
        <f t="shared" si="133"/>
        <v>9.3000063225596036E-2</v>
      </c>
    </row>
    <row r="79" spans="2:37" ht="15.75" thickBot="1" x14ac:dyDescent="0.3">
      <c r="B79" s="28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9"/>
    </row>
  </sheetData>
  <pageMargins left="0.25" right="0.25" top="0.75" bottom="0.75" header="0.3" footer="0.3"/>
  <pageSetup paperSize="17" scale="57" orientation="landscape" verticalDpi="0" r:id="rId1"/>
  <headerFooter>
    <oddFooter>&amp;LPrivileged and Confidetial
Attorney Work Product
Attorney-Client communication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 Year Amortization</vt:lpstr>
      <vt:lpstr>'33 Year Amortization'!Print_Area</vt:lpstr>
    </vt:vector>
  </TitlesOfParts>
  <Company>Green Mountain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Ryan</dc:creator>
  <cp:lastModifiedBy>Grace Grundhauser</cp:lastModifiedBy>
  <cp:lastPrinted>2018-07-17T16:46:51Z</cp:lastPrinted>
  <dcterms:created xsi:type="dcterms:W3CDTF">2018-02-10T17:38:45Z</dcterms:created>
  <dcterms:modified xsi:type="dcterms:W3CDTF">2018-07-26T18:04:43Z</dcterms:modified>
</cp:coreProperties>
</file>